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pivotTables/pivotTable3.xml" ContentType="application/vnd.openxmlformats-officedocument.spreadsheetml.pivotTable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pivotTables/pivotTable4.xml" ContentType="application/vnd.openxmlformats-officedocument.spreadsheetml.pivotTable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pivotTables/pivotTable5.xml" ContentType="application/vnd.openxmlformats-officedocument.spreadsheetml.pivot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hidePivotFieldList="1"/>
  <bookViews>
    <workbookView xWindow="-108" yWindow="-108" windowWidth="23256" windowHeight="12576" tabRatio="886" activeTab="14"/>
  </bookViews>
  <sheets>
    <sheet name="ACUERDO POAI" sheetId="6" r:id="rId1"/>
    <sheet name="MENU" sheetId="3" r:id="rId2"/>
    <sheet name="FUENTES" sheetId="4" r:id="rId3"/>
    <sheet name="PPI 2024" sheetId="13" r:id="rId4"/>
    <sheet name="SA" sheetId="14" r:id="rId5"/>
    <sheet name="POAI SA" sheetId="8" state="hidden" r:id="rId6"/>
    <sheet name="SF" sheetId="15" r:id="rId7"/>
    <sheet name="POAI SF" sheetId="9" state="hidden" r:id="rId8"/>
    <sheet name="SI" sheetId="16" r:id="rId9"/>
    <sheet name="POAI SI" sheetId="10" state="hidden" r:id="rId10"/>
    <sheet name="SP" sheetId="17" r:id="rId11"/>
    <sheet name="POAI SP" sheetId="11" state="hidden" r:id="rId12"/>
    <sheet name="SB" sheetId="18" r:id="rId13"/>
    <sheet name="POAI SB" sheetId="12" state="hidden" r:id="rId14"/>
    <sheet name="POAI 01 2024" sheetId="1" r:id="rId15"/>
    <sheet name="POAI 02 AD" sheetId="20" state="hidden" r:id="rId16"/>
    <sheet name="POAI 02 AC073" sheetId="21" state="hidden" r:id="rId17"/>
    <sheet name="SEDES" sheetId="5" state="hidden" r:id="rId18"/>
    <sheet name="POAI CONSOL" sheetId="19" state="hidden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14" hidden="1">'POAI 01 2024'!$A$1:$AK$403</definedName>
    <definedName name="_xlnm._FilterDatabase" localSheetId="16" hidden="1">'POAI 02 AC073'!$A$1:$AK$403</definedName>
    <definedName name="_xlnm._FilterDatabase" localSheetId="15" hidden="1">'POAI 02 AD'!$A$1:$AK$403</definedName>
    <definedName name="_xlnm._FilterDatabase" localSheetId="5" hidden="1">'POAI SA'!$A$1:$AK$82</definedName>
    <definedName name="_xlnm._FilterDatabase" localSheetId="13" hidden="1">'POAI SB'!$A$1:$AK$99</definedName>
    <definedName name="_xlnm._FilterDatabase" localSheetId="7" hidden="1">'POAI SF'!$A$1:$AK$43</definedName>
    <definedName name="_xlnm._FilterDatabase" localSheetId="9" hidden="1">'POAI SI'!$A$1:$AK$71</definedName>
    <definedName name="_xlnm._FilterDatabase" localSheetId="11" hidden="1">'POAI SP'!$A$1:$AK$111</definedName>
    <definedName name="ADTIVOS_CARRERA" localSheetId="2">#REF!</definedName>
    <definedName name="ADTIVOS_CARRERA">#REF!</definedName>
    <definedName name="ADTIVOS_DEPENDENCIA" localSheetId="2">#REF!</definedName>
    <definedName name="ADTIVOS_DEPENDENCIA">#REF!</definedName>
    <definedName name="ADTIVOS_VAC_DEFINTIVAS" localSheetId="2">#REF!</definedName>
    <definedName name="ADTIVOS_VAC_DEFINTIVAS">#REF!</definedName>
    <definedName name="ADTIVOS_VAC_TEMPORAL" localSheetId="2">#REF!</definedName>
    <definedName name="ADTIVOS_VAC_TEMPORAL">#REF!</definedName>
    <definedName name="ADTIVOS2022OK">'[1]ADMINISTRATIVOS 2023'!$B$3:$B$201</definedName>
    <definedName name="AFPs">[2]AFP!$D$2:$D$17</definedName>
    <definedName name="ASIGNACION" localSheetId="2">#REF!</definedName>
    <definedName name="ASIGNACION">#REF!</definedName>
    <definedName name="BONIFICACION">[3]LINIX!#REF!</definedName>
    <definedName name="BONIFICACION_ADTIVOS2020" localSheetId="2">#REF!</definedName>
    <definedName name="BONIFICACION_ADTIVOS2020">#REF!</definedName>
    <definedName name="DATOS_PUNTOS202205" localSheetId="2">#REF!</definedName>
    <definedName name="DATOS_PUNTOS202205">#REF!</definedName>
    <definedName name="DATOSFNALINIX" localSheetId="2">#REF!</definedName>
    <definedName name="DATOSFNALINIX">#REF!</definedName>
    <definedName name="DATOSFNAPLANO" localSheetId="2">#REF!</definedName>
    <definedName name="DATOSFNAPLANO">#REF!</definedName>
    <definedName name="DATOSPUNTOS202205" localSheetId="2">#REF!</definedName>
    <definedName name="DATOSPUNTOS202205">#REF!</definedName>
    <definedName name="diana_patricia" localSheetId="2">#REF!</definedName>
    <definedName name="diana_patricia">#REF!</definedName>
    <definedName name="DIAS_LABORALES">'[4]ADTIVOS CON GRADO'!$R$4</definedName>
    <definedName name="DOCENTES_CORTE202107" localSheetId="2">#REF!</definedName>
    <definedName name="DOCENTES_CORTE202107">#REF!</definedName>
    <definedName name="DOCENTES_JULIO2021" localSheetId="2">#REF!</definedName>
    <definedName name="DOCENTES_JULIO2021">#REF!</definedName>
    <definedName name="EPSs">[2]EPS!$E$2:$E$79</definedName>
    <definedName name="Excel_BuiltIn_Print_Area_1" localSheetId="2">#REF!</definedName>
    <definedName name="Excel_BuiltIn_Print_Area_1">#REF!</definedName>
    <definedName name="Excel_BuiltIn_Print_Titles_4" localSheetId="0">#REF!</definedName>
    <definedName name="Excel_BuiltIn_Print_Titles_4" localSheetId="1">#REF!</definedName>
    <definedName name="Excel_BuiltIn_Print_Titles_4" localSheetId="18">#REF!</definedName>
    <definedName name="Excel_BuiltIn_Print_Titles_4" localSheetId="3">#REF!</definedName>
    <definedName name="Excel_BuiltIn_Print_Titles_4" localSheetId="17">#REF!</definedName>
    <definedName name="Excel_BuiltIn_Print_Titles_4">#REF!</definedName>
    <definedName name="faltante" localSheetId="2">#REF!</definedName>
    <definedName name="faltante">#REF!</definedName>
    <definedName name="fecha" localSheetId="2">#REF!</definedName>
    <definedName name="fecha">#REF!</definedName>
    <definedName name="GASTOS" localSheetId="2">#REF!</definedName>
    <definedName name="GASTOS">#REF!</definedName>
    <definedName name="JJJJJ" localSheetId="2">#REF!</definedName>
    <definedName name="JJJJJ">#REF!</definedName>
    <definedName name="MEGADATOS_DOCENTES" localSheetId="2">#REF!</definedName>
    <definedName name="MEGADATOS_DOCENTES">#REF!</definedName>
    <definedName name="PLANTA_ADTIVA_ACTUAL_LINIX" localSheetId="2">#REF!</definedName>
    <definedName name="PLANTA_ADTIVA_ACTUAL_LINIX">#REF!</definedName>
    <definedName name="PRES_2023" localSheetId="2">#REF!</definedName>
    <definedName name="PRES_2023">#REF!</definedName>
    <definedName name="PRIMA_ANTIGUEDAD" localSheetId="2">#REF!</definedName>
    <definedName name="PRIMA_ANTIGUEDAD">#REF!</definedName>
    <definedName name="PROYECCION">'[4]ADTIVOS CON GRADO'!$H$2</definedName>
    <definedName name="PROYECCION_ADTIVOS2023">'[5]ADMINISTRATIVOS 2023'!$I$2</definedName>
    <definedName name="PROYECCION_TOFICIALES2022" localSheetId="2">#REF!</definedName>
    <definedName name="PROYECCION_TOFICIALES2022">#REF!</definedName>
    <definedName name="SUELSO" localSheetId="2">#REF!</definedName>
    <definedName name="SUELSO">#REF!</definedName>
    <definedName name="_xlnm.Print_Titles" localSheetId="0">'ACUERDO POAI'!$A$1:$A$65306,'ACUERDO POAI'!$A$1:$IA$2</definedName>
    <definedName name="ZZZZ" localSheetId="2">#REF!</definedName>
    <definedName name="ZZZZ">#REF!</definedName>
  </definedNames>
  <calcPr calcId="191029"/>
  <pivotCaches>
    <pivotCache cacheId="41" r:id="rId28"/>
    <pivotCache cacheId="42" r:id="rId29"/>
    <pivotCache cacheId="43" r:id="rId30"/>
    <pivotCache cacheId="44" r:id="rId31"/>
    <pivotCache cacheId="45" r:id="rId3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9" l="1"/>
  <c r="H6" i="19"/>
  <c r="G6" i="19"/>
  <c r="F6" i="19"/>
  <c r="E6" i="19"/>
  <c r="D6" i="19"/>
  <c r="C6" i="19"/>
  <c r="B6" i="19"/>
  <c r="J5" i="19"/>
  <c r="H5" i="19"/>
  <c r="G5" i="19"/>
  <c r="F5" i="19"/>
  <c r="E5" i="19"/>
  <c r="D5" i="19"/>
  <c r="C5" i="19"/>
  <c r="B5" i="19"/>
  <c r="J4" i="19"/>
  <c r="H4" i="19"/>
  <c r="G4" i="19"/>
  <c r="F4" i="19"/>
  <c r="E4" i="19"/>
  <c r="D4" i="19"/>
  <c r="C4" i="19"/>
  <c r="B4" i="19"/>
  <c r="J3" i="19"/>
  <c r="H3" i="19"/>
  <c r="G3" i="19"/>
  <c r="F3" i="19"/>
  <c r="E3" i="19"/>
  <c r="D3" i="19"/>
  <c r="C3" i="19"/>
  <c r="B3" i="19"/>
  <c r="J2" i="19"/>
  <c r="H2" i="19"/>
  <c r="G2" i="19"/>
  <c r="F2" i="19"/>
  <c r="E2" i="19"/>
  <c r="D2" i="19"/>
  <c r="C2" i="19"/>
  <c r="B2" i="19"/>
  <c r="F6" i="5"/>
  <c r="E6" i="5"/>
  <c r="D6" i="5"/>
  <c r="C6" i="5"/>
  <c r="B6" i="5"/>
  <c r="F5" i="5"/>
  <c r="E5" i="5"/>
  <c r="D5" i="5"/>
  <c r="C5" i="5"/>
  <c r="B5" i="5"/>
  <c r="F4" i="5"/>
  <c r="E4" i="5"/>
  <c r="D4" i="5"/>
  <c r="C4" i="5"/>
  <c r="B4" i="5"/>
  <c r="F3" i="5"/>
  <c r="E3" i="5"/>
  <c r="D3" i="5"/>
  <c r="C3" i="5"/>
  <c r="B3" i="5"/>
  <c r="F2" i="5"/>
  <c r="E2" i="5"/>
  <c r="D2" i="5"/>
  <c r="C2" i="5"/>
  <c r="B2" i="5"/>
  <c r="AF402" i="21"/>
  <c r="AE402" i="21"/>
  <c r="U402" i="21"/>
  <c r="T402" i="21"/>
  <c r="S402" i="21"/>
  <c r="J402" i="21"/>
  <c r="I402" i="21"/>
  <c r="H402" i="21"/>
  <c r="G402" i="21"/>
  <c r="F402" i="21"/>
  <c r="G2" i="21"/>
  <c r="H2" i="21"/>
  <c r="I2" i="21"/>
  <c r="J2" i="21"/>
  <c r="K2" i="21"/>
  <c r="L2" i="21"/>
  <c r="M2" i="21"/>
  <c r="N2" i="21"/>
  <c r="O2" i="21"/>
  <c r="P2" i="21"/>
  <c r="Q2" i="21"/>
  <c r="R2" i="21"/>
  <c r="S2" i="21"/>
  <c r="T2" i="21"/>
  <c r="U2" i="21"/>
  <c r="V2" i="21"/>
  <c r="W2" i="21"/>
  <c r="X2" i="21"/>
  <c r="Y2" i="21"/>
  <c r="Z2" i="21"/>
  <c r="AA2" i="21"/>
  <c r="AB2" i="21"/>
  <c r="AC2" i="21"/>
  <c r="AD2" i="21"/>
  <c r="AE2" i="21"/>
  <c r="G3" i="21"/>
  <c r="H3" i="21"/>
  <c r="I3" i="21"/>
  <c r="J3" i="21"/>
  <c r="K3" i="21"/>
  <c r="L3" i="21"/>
  <c r="M3" i="21"/>
  <c r="N3" i="21"/>
  <c r="O3" i="21"/>
  <c r="P3" i="21"/>
  <c r="Q3" i="21"/>
  <c r="R3" i="21"/>
  <c r="S3" i="21"/>
  <c r="T3" i="21"/>
  <c r="U3" i="21"/>
  <c r="V3" i="21"/>
  <c r="W3" i="21"/>
  <c r="X3" i="21"/>
  <c r="Y3" i="21"/>
  <c r="Z3" i="21"/>
  <c r="AA3" i="21"/>
  <c r="AB3" i="21"/>
  <c r="AC3" i="21"/>
  <c r="AD3" i="21"/>
  <c r="AE3" i="21"/>
  <c r="G4" i="21"/>
  <c r="H4" i="21"/>
  <c r="I4" i="21"/>
  <c r="J4" i="21"/>
  <c r="K4" i="21"/>
  <c r="L4" i="21"/>
  <c r="M4" i="21"/>
  <c r="N4" i="21"/>
  <c r="O4" i="21"/>
  <c r="P4" i="21"/>
  <c r="Q4" i="21"/>
  <c r="R4" i="21"/>
  <c r="S4" i="21"/>
  <c r="T4" i="21"/>
  <c r="U4" i="21"/>
  <c r="V4" i="21"/>
  <c r="W4" i="21"/>
  <c r="X4" i="21"/>
  <c r="Y4" i="21"/>
  <c r="Z4" i="21"/>
  <c r="AA4" i="21"/>
  <c r="AB4" i="21"/>
  <c r="AC4" i="21"/>
  <c r="AD4" i="21"/>
  <c r="AE4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G6" i="21"/>
  <c r="H6" i="21"/>
  <c r="I6" i="21"/>
  <c r="J6" i="21"/>
  <c r="K6" i="21"/>
  <c r="L6" i="21"/>
  <c r="M6" i="21"/>
  <c r="N6" i="21"/>
  <c r="O6" i="21"/>
  <c r="P6" i="21"/>
  <c r="Q6" i="21"/>
  <c r="R6" i="21"/>
  <c r="S6" i="21"/>
  <c r="T6" i="21"/>
  <c r="U6" i="21"/>
  <c r="V6" i="21"/>
  <c r="W6" i="21"/>
  <c r="X6" i="21"/>
  <c r="Y6" i="21"/>
  <c r="Z6" i="21"/>
  <c r="AA6" i="21"/>
  <c r="AB6" i="21"/>
  <c r="AC6" i="21"/>
  <c r="AD6" i="21"/>
  <c r="AE6" i="21"/>
  <c r="G7" i="21"/>
  <c r="H7" i="21"/>
  <c r="I7" i="21"/>
  <c r="J7" i="21"/>
  <c r="K7" i="21"/>
  <c r="L7" i="21"/>
  <c r="M7" i="21"/>
  <c r="N7" i="21"/>
  <c r="O7" i="21"/>
  <c r="P7" i="21"/>
  <c r="Q7" i="21"/>
  <c r="R7" i="21"/>
  <c r="S7" i="21"/>
  <c r="T7" i="21"/>
  <c r="U7" i="21"/>
  <c r="V7" i="21"/>
  <c r="W7" i="21"/>
  <c r="X7" i="21"/>
  <c r="Y7" i="21"/>
  <c r="Z7" i="21"/>
  <c r="AA7" i="21"/>
  <c r="AB7" i="21"/>
  <c r="AC7" i="21"/>
  <c r="AD7" i="21"/>
  <c r="AE7" i="21"/>
  <c r="G8" i="21"/>
  <c r="H8" i="21"/>
  <c r="I8" i="21"/>
  <c r="J8" i="21"/>
  <c r="K8" i="21"/>
  <c r="L8" i="21"/>
  <c r="M8" i="21"/>
  <c r="N8" i="21"/>
  <c r="O8" i="21"/>
  <c r="P8" i="21"/>
  <c r="Q8" i="21"/>
  <c r="R8" i="21"/>
  <c r="S8" i="21"/>
  <c r="T8" i="21"/>
  <c r="U8" i="21"/>
  <c r="V8" i="21"/>
  <c r="W8" i="21"/>
  <c r="X8" i="21"/>
  <c r="Y8" i="21"/>
  <c r="Z8" i="21"/>
  <c r="AA8" i="21"/>
  <c r="AB8" i="21"/>
  <c r="AC8" i="21"/>
  <c r="AD8" i="21"/>
  <c r="AE8" i="21"/>
  <c r="G9" i="21"/>
  <c r="H9" i="21"/>
  <c r="I9" i="21"/>
  <c r="J9" i="21"/>
  <c r="K9" i="21"/>
  <c r="L9" i="21"/>
  <c r="M9" i="21"/>
  <c r="N9" i="21"/>
  <c r="O9" i="21"/>
  <c r="P9" i="21"/>
  <c r="Q9" i="21"/>
  <c r="R9" i="21"/>
  <c r="S9" i="21"/>
  <c r="T9" i="21"/>
  <c r="U9" i="21"/>
  <c r="V9" i="21"/>
  <c r="W9" i="21"/>
  <c r="X9" i="21"/>
  <c r="Y9" i="21"/>
  <c r="Z9" i="21"/>
  <c r="AA9" i="21"/>
  <c r="AB9" i="21"/>
  <c r="AC9" i="21"/>
  <c r="AD9" i="21"/>
  <c r="AE9" i="21"/>
  <c r="G10" i="21"/>
  <c r="H10" i="21"/>
  <c r="I10" i="21"/>
  <c r="J10" i="21"/>
  <c r="K10" i="21"/>
  <c r="L10" i="21"/>
  <c r="M10" i="21"/>
  <c r="N10" i="21"/>
  <c r="O10" i="21"/>
  <c r="P10" i="21"/>
  <c r="Q10" i="21"/>
  <c r="R10" i="21"/>
  <c r="S10" i="21"/>
  <c r="T10" i="21"/>
  <c r="U10" i="21"/>
  <c r="V10" i="21"/>
  <c r="W10" i="21"/>
  <c r="X10" i="21"/>
  <c r="Y10" i="21"/>
  <c r="Z10" i="21"/>
  <c r="AA10" i="21"/>
  <c r="AB10" i="21"/>
  <c r="AC10" i="21"/>
  <c r="AD10" i="21"/>
  <c r="AE10" i="21"/>
  <c r="G11" i="21"/>
  <c r="H11" i="21"/>
  <c r="I11" i="21"/>
  <c r="J11" i="21"/>
  <c r="K11" i="21"/>
  <c r="L11" i="21"/>
  <c r="M11" i="21"/>
  <c r="N11" i="21"/>
  <c r="O11" i="21"/>
  <c r="P11" i="21"/>
  <c r="Q11" i="21"/>
  <c r="R11" i="21"/>
  <c r="S11" i="21"/>
  <c r="T11" i="21"/>
  <c r="U11" i="21"/>
  <c r="V11" i="21"/>
  <c r="W11" i="21"/>
  <c r="X11" i="21"/>
  <c r="Y11" i="21"/>
  <c r="Z11" i="21"/>
  <c r="AA11" i="21"/>
  <c r="AB11" i="21"/>
  <c r="AC11" i="21"/>
  <c r="AD11" i="21"/>
  <c r="AE11" i="21"/>
  <c r="G12" i="21"/>
  <c r="H12" i="21"/>
  <c r="I12" i="21"/>
  <c r="J12" i="21"/>
  <c r="K12" i="21"/>
  <c r="L12" i="21"/>
  <c r="M12" i="21"/>
  <c r="N12" i="21"/>
  <c r="O12" i="21"/>
  <c r="P12" i="21"/>
  <c r="Q12" i="21"/>
  <c r="R12" i="21"/>
  <c r="S12" i="21"/>
  <c r="T12" i="21"/>
  <c r="U12" i="21"/>
  <c r="V12" i="21"/>
  <c r="W12" i="21"/>
  <c r="X12" i="21"/>
  <c r="Y12" i="21"/>
  <c r="Z12" i="21"/>
  <c r="AA12" i="21"/>
  <c r="AB12" i="21"/>
  <c r="AC12" i="21"/>
  <c r="AD12" i="21"/>
  <c r="AE12" i="21"/>
  <c r="G13" i="21"/>
  <c r="H13" i="21"/>
  <c r="I13" i="21"/>
  <c r="J13" i="21"/>
  <c r="K13" i="21"/>
  <c r="L13" i="21"/>
  <c r="M13" i="21"/>
  <c r="N13" i="21"/>
  <c r="O13" i="21"/>
  <c r="P13" i="21"/>
  <c r="Q13" i="21"/>
  <c r="R13" i="21"/>
  <c r="S13" i="21"/>
  <c r="T13" i="21"/>
  <c r="U13" i="21"/>
  <c r="V13" i="21"/>
  <c r="W13" i="21"/>
  <c r="X13" i="21"/>
  <c r="Y13" i="21"/>
  <c r="Z13" i="21"/>
  <c r="AA13" i="21"/>
  <c r="AB13" i="21"/>
  <c r="AC13" i="21"/>
  <c r="AD13" i="21"/>
  <c r="AE13" i="21"/>
  <c r="G14" i="21"/>
  <c r="H14" i="21"/>
  <c r="I14" i="21"/>
  <c r="J14" i="21"/>
  <c r="K14" i="21"/>
  <c r="L14" i="21"/>
  <c r="M14" i="21"/>
  <c r="N14" i="21"/>
  <c r="O14" i="21"/>
  <c r="P14" i="21"/>
  <c r="Q14" i="21"/>
  <c r="R14" i="21"/>
  <c r="S14" i="21"/>
  <c r="T14" i="21"/>
  <c r="U14" i="21"/>
  <c r="V14" i="21"/>
  <c r="W14" i="21"/>
  <c r="X14" i="21"/>
  <c r="Y14" i="21"/>
  <c r="Z14" i="21"/>
  <c r="AA14" i="21"/>
  <c r="AB14" i="21"/>
  <c r="AC14" i="21"/>
  <c r="AD14" i="21"/>
  <c r="AE14" i="21"/>
  <c r="G15" i="21"/>
  <c r="H15" i="21"/>
  <c r="I15" i="21"/>
  <c r="J15" i="21"/>
  <c r="K15" i="21"/>
  <c r="L15" i="21"/>
  <c r="M15" i="21"/>
  <c r="N15" i="21"/>
  <c r="O15" i="21"/>
  <c r="P15" i="21"/>
  <c r="Q15" i="21"/>
  <c r="R15" i="21"/>
  <c r="S15" i="21"/>
  <c r="T15" i="21"/>
  <c r="U15" i="21"/>
  <c r="V15" i="21"/>
  <c r="W15" i="21"/>
  <c r="X15" i="21"/>
  <c r="Y15" i="21"/>
  <c r="Z15" i="21"/>
  <c r="AA15" i="21"/>
  <c r="AB15" i="21"/>
  <c r="AC15" i="21"/>
  <c r="AD15" i="21"/>
  <c r="AE15" i="21"/>
  <c r="G16" i="21"/>
  <c r="H16" i="21"/>
  <c r="I16" i="21"/>
  <c r="J16" i="21"/>
  <c r="K16" i="21"/>
  <c r="L16" i="21"/>
  <c r="M16" i="21"/>
  <c r="N16" i="21"/>
  <c r="O16" i="21"/>
  <c r="P16" i="21"/>
  <c r="Q16" i="21"/>
  <c r="R16" i="21"/>
  <c r="S16" i="21"/>
  <c r="T16" i="21"/>
  <c r="U16" i="21"/>
  <c r="V16" i="21"/>
  <c r="W16" i="21"/>
  <c r="X16" i="21"/>
  <c r="Y16" i="21"/>
  <c r="Z16" i="21"/>
  <c r="AA16" i="21"/>
  <c r="AB16" i="21"/>
  <c r="AC16" i="21"/>
  <c r="AD16" i="21"/>
  <c r="AE16" i="21"/>
  <c r="G17" i="21"/>
  <c r="H17" i="21"/>
  <c r="I17" i="21"/>
  <c r="J17" i="21"/>
  <c r="K17" i="21"/>
  <c r="L17" i="21"/>
  <c r="M17" i="21"/>
  <c r="N17" i="21"/>
  <c r="O17" i="21"/>
  <c r="P17" i="21"/>
  <c r="Q17" i="21"/>
  <c r="R17" i="21"/>
  <c r="S17" i="21"/>
  <c r="T17" i="21"/>
  <c r="U17" i="21"/>
  <c r="V17" i="21"/>
  <c r="W17" i="21"/>
  <c r="X17" i="21"/>
  <c r="Y17" i="21"/>
  <c r="Z17" i="21"/>
  <c r="AA17" i="21"/>
  <c r="AB17" i="21"/>
  <c r="AC17" i="21"/>
  <c r="AD17" i="21"/>
  <c r="AE17" i="21"/>
  <c r="G18" i="21"/>
  <c r="H18" i="21"/>
  <c r="I18" i="21"/>
  <c r="J18" i="21"/>
  <c r="K18" i="21"/>
  <c r="L18" i="21"/>
  <c r="M18" i="21"/>
  <c r="N18" i="21"/>
  <c r="O18" i="21"/>
  <c r="P18" i="21"/>
  <c r="Q18" i="21"/>
  <c r="R18" i="21"/>
  <c r="S18" i="21"/>
  <c r="T18" i="21"/>
  <c r="U18" i="21"/>
  <c r="V18" i="21"/>
  <c r="W18" i="21"/>
  <c r="X18" i="21"/>
  <c r="Y18" i="21"/>
  <c r="Z18" i="21"/>
  <c r="AA18" i="21"/>
  <c r="AB18" i="21"/>
  <c r="AC18" i="21"/>
  <c r="AD18" i="21"/>
  <c r="AE18" i="21"/>
  <c r="G19" i="21"/>
  <c r="H19" i="21"/>
  <c r="I19" i="21"/>
  <c r="J19" i="21"/>
  <c r="K19" i="21"/>
  <c r="L19" i="21"/>
  <c r="M19" i="21"/>
  <c r="N19" i="21"/>
  <c r="O19" i="21"/>
  <c r="P19" i="21"/>
  <c r="Q19" i="21"/>
  <c r="R19" i="21"/>
  <c r="S19" i="21"/>
  <c r="T19" i="21"/>
  <c r="U19" i="21"/>
  <c r="V19" i="21"/>
  <c r="W19" i="21"/>
  <c r="X19" i="21"/>
  <c r="Y19" i="21"/>
  <c r="Z19" i="21"/>
  <c r="AA19" i="21"/>
  <c r="AB19" i="21"/>
  <c r="AC19" i="21"/>
  <c r="AD19" i="21"/>
  <c r="AE19" i="21"/>
  <c r="G20" i="21"/>
  <c r="H20" i="21"/>
  <c r="I20" i="21"/>
  <c r="J20" i="21"/>
  <c r="K20" i="21"/>
  <c r="L20" i="21"/>
  <c r="M20" i="21"/>
  <c r="N20" i="21"/>
  <c r="O20" i="21"/>
  <c r="P20" i="21"/>
  <c r="Q20" i="21"/>
  <c r="R20" i="21"/>
  <c r="S20" i="21"/>
  <c r="T20" i="21"/>
  <c r="U20" i="21"/>
  <c r="V20" i="21"/>
  <c r="W20" i="21"/>
  <c r="X20" i="21"/>
  <c r="Y20" i="21"/>
  <c r="Z20" i="21"/>
  <c r="AA20" i="21"/>
  <c r="AB20" i="21"/>
  <c r="AC20" i="21"/>
  <c r="AD20" i="21"/>
  <c r="AE20" i="21"/>
  <c r="G21" i="21"/>
  <c r="H21" i="21"/>
  <c r="I21" i="21"/>
  <c r="J21" i="21"/>
  <c r="K21" i="21"/>
  <c r="L21" i="21"/>
  <c r="M21" i="21"/>
  <c r="N21" i="21"/>
  <c r="O21" i="21"/>
  <c r="P21" i="21"/>
  <c r="Q21" i="21"/>
  <c r="R21" i="21"/>
  <c r="S21" i="21"/>
  <c r="T21" i="21"/>
  <c r="U21" i="21"/>
  <c r="V21" i="21"/>
  <c r="W21" i="21"/>
  <c r="X21" i="21"/>
  <c r="Y21" i="21"/>
  <c r="Z21" i="21"/>
  <c r="AA21" i="21"/>
  <c r="AB21" i="21"/>
  <c r="AC21" i="21"/>
  <c r="AD21" i="21"/>
  <c r="AE21" i="21"/>
  <c r="G22" i="21"/>
  <c r="H22" i="21"/>
  <c r="I22" i="21"/>
  <c r="J22" i="21"/>
  <c r="K22" i="21"/>
  <c r="L22" i="21"/>
  <c r="M22" i="21"/>
  <c r="N22" i="21"/>
  <c r="O22" i="21"/>
  <c r="P22" i="21"/>
  <c r="Q22" i="21"/>
  <c r="R22" i="21"/>
  <c r="S22" i="21"/>
  <c r="T22" i="21"/>
  <c r="U22" i="21"/>
  <c r="V22" i="21"/>
  <c r="W22" i="21"/>
  <c r="X22" i="21"/>
  <c r="Y22" i="21"/>
  <c r="Z22" i="21"/>
  <c r="AA22" i="21"/>
  <c r="AB22" i="21"/>
  <c r="AC22" i="21"/>
  <c r="AD22" i="21"/>
  <c r="AE22" i="21"/>
  <c r="G23" i="21"/>
  <c r="H23" i="21"/>
  <c r="I23" i="21"/>
  <c r="J23" i="21"/>
  <c r="K23" i="21"/>
  <c r="L23" i="21"/>
  <c r="M23" i="21"/>
  <c r="N23" i="21"/>
  <c r="O23" i="21"/>
  <c r="P23" i="21"/>
  <c r="Q23" i="21"/>
  <c r="R23" i="21"/>
  <c r="S23" i="21"/>
  <c r="T23" i="21"/>
  <c r="U23" i="21"/>
  <c r="V23" i="21"/>
  <c r="W23" i="21"/>
  <c r="X23" i="21"/>
  <c r="Y23" i="21"/>
  <c r="Z23" i="21"/>
  <c r="AA23" i="21"/>
  <c r="AB23" i="21"/>
  <c r="AC23" i="21"/>
  <c r="AD23" i="21"/>
  <c r="AE23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E24" i="21"/>
  <c r="G25" i="21"/>
  <c r="H25" i="21"/>
  <c r="I25" i="21"/>
  <c r="J25" i="21"/>
  <c r="K25" i="21"/>
  <c r="L25" i="21"/>
  <c r="M25" i="21"/>
  <c r="N25" i="21"/>
  <c r="O25" i="21"/>
  <c r="P25" i="21"/>
  <c r="Q25" i="21"/>
  <c r="R25" i="21"/>
  <c r="S25" i="21"/>
  <c r="T25" i="21"/>
  <c r="U25" i="21"/>
  <c r="V25" i="21"/>
  <c r="W25" i="21"/>
  <c r="X25" i="21"/>
  <c r="Y25" i="21"/>
  <c r="Z25" i="21"/>
  <c r="AA25" i="21"/>
  <c r="AB25" i="21"/>
  <c r="AC25" i="21"/>
  <c r="AD25" i="21"/>
  <c r="AE25" i="21"/>
  <c r="G26" i="21"/>
  <c r="H26" i="21"/>
  <c r="I26" i="21"/>
  <c r="J26" i="21"/>
  <c r="K26" i="21"/>
  <c r="L26" i="21"/>
  <c r="M26" i="21"/>
  <c r="N26" i="21"/>
  <c r="O26" i="21"/>
  <c r="P26" i="21"/>
  <c r="Q26" i="21"/>
  <c r="R26" i="21"/>
  <c r="S26" i="21"/>
  <c r="T26" i="21"/>
  <c r="U26" i="21"/>
  <c r="V26" i="21"/>
  <c r="W26" i="21"/>
  <c r="X26" i="21"/>
  <c r="Y26" i="21"/>
  <c r="Z26" i="21"/>
  <c r="AA26" i="21"/>
  <c r="AB26" i="21"/>
  <c r="AC26" i="21"/>
  <c r="AD26" i="21"/>
  <c r="AE26" i="21"/>
  <c r="G27" i="21"/>
  <c r="H27" i="21"/>
  <c r="I27" i="21"/>
  <c r="J27" i="21"/>
  <c r="K27" i="21"/>
  <c r="L27" i="21"/>
  <c r="M27" i="21"/>
  <c r="N27" i="21"/>
  <c r="O27" i="21"/>
  <c r="P27" i="21"/>
  <c r="Q27" i="21"/>
  <c r="R27" i="21"/>
  <c r="S27" i="21"/>
  <c r="T27" i="21"/>
  <c r="U27" i="21"/>
  <c r="V27" i="21"/>
  <c r="W27" i="21"/>
  <c r="X27" i="21"/>
  <c r="Y27" i="21"/>
  <c r="Z27" i="21"/>
  <c r="AA27" i="21"/>
  <c r="AB27" i="21"/>
  <c r="AC27" i="21"/>
  <c r="AD27" i="21"/>
  <c r="AE27" i="21"/>
  <c r="G28" i="21"/>
  <c r="H28" i="21"/>
  <c r="I28" i="21"/>
  <c r="J28" i="21"/>
  <c r="K28" i="21"/>
  <c r="L28" i="21"/>
  <c r="M28" i="21"/>
  <c r="N28" i="21"/>
  <c r="O28" i="21"/>
  <c r="P28" i="21"/>
  <c r="Q28" i="21"/>
  <c r="R28" i="21"/>
  <c r="S28" i="21"/>
  <c r="T28" i="21"/>
  <c r="U28" i="21"/>
  <c r="V28" i="21"/>
  <c r="W28" i="21"/>
  <c r="X28" i="21"/>
  <c r="Y28" i="21"/>
  <c r="Z28" i="21"/>
  <c r="AA28" i="21"/>
  <c r="AB28" i="21"/>
  <c r="AC28" i="21"/>
  <c r="AD28" i="21"/>
  <c r="AE28" i="21"/>
  <c r="G29" i="21"/>
  <c r="H29" i="21"/>
  <c r="I29" i="21"/>
  <c r="J29" i="21"/>
  <c r="K29" i="21"/>
  <c r="L29" i="21"/>
  <c r="M29" i="21"/>
  <c r="N29" i="21"/>
  <c r="O29" i="21"/>
  <c r="P29" i="21"/>
  <c r="Q29" i="21"/>
  <c r="R29" i="21"/>
  <c r="S29" i="21"/>
  <c r="T29" i="21"/>
  <c r="U29" i="21"/>
  <c r="V29" i="21"/>
  <c r="W29" i="21"/>
  <c r="X29" i="21"/>
  <c r="Y29" i="21"/>
  <c r="Z29" i="21"/>
  <c r="AA29" i="21"/>
  <c r="AB29" i="21"/>
  <c r="AC29" i="21"/>
  <c r="AD29" i="21"/>
  <c r="AE29" i="21"/>
  <c r="G30" i="21"/>
  <c r="H30" i="21"/>
  <c r="I30" i="21"/>
  <c r="J30" i="21"/>
  <c r="K30" i="21"/>
  <c r="L30" i="21"/>
  <c r="M30" i="21"/>
  <c r="N30" i="21"/>
  <c r="O30" i="21"/>
  <c r="P30" i="21"/>
  <c r="Q30" i="21"/>
  <c r="R30" i="21"/>
  <c r="S30" i="21"/>
  <c r="T30" i="21"/>
  <c r="U30" i="21"/>
  <c r="V30" i="21"/>
  <c r="W30" i="21"/>
  <c r="X30" i="21"/>
  <c r="Y30" i="21"/>
  <c r="Z30" i="21"/>
  <c r="AA30" i="21"/>
  <c r="AB30" i="21"/>
  <c r="AC30" i="21"/>
  <c r="AD30" i="21"/>
  <c r="AE30" i="21"/>
  <c r="G31" i="21"/>
  <c r="H31" i="21"/>
  <c r="I31" i="21"/>
  <c r="J31" i="21"/>
  <c r="K31" i="21"/>
  <c r="L31" i="21"/>
  <c r="M31" i="21"/>
  <c r="N31" i="21"/>
  <c r="O31" i="21"/>
  <c r="P31" i="21"/>
  <c r="Q31" i="21"/>
  <c r="R31" i="21"/>
  <c r="S31" i="21"/>
  <c r="T31" i="21"/>
  <c r="U31" i="21"/>
  <c r="V31" i="21"/>
  <c r="W31" i="21"/>
  <c r="X31" i="21"/>
  <c r="Y31" i="21"/>
  <c r="Z31" i="21"/>
  <c r="AA31" i="21"/>
  <c r="AB31" i="21"/>
  <c r="AC31" i="21"/>
  <c r="AD31" i="21"/>
  <c r="AE31" i="21"/>
  <c r="G32" i="21"/>
  <c r="H32" i="21"/>
  <c r="I32" i="21"/>
  <c r="J32" i="21"/>
  <c r="K32" i="21"/>
  <c r="L32" i="21"/>
  <c r="M32" i="21"/>
  <c r="N32" i="21"/>
  <c r="O32" i="21"/>
  <c r="P32" i="21"/>
  <c r="Q32" i="21"/>
  <c r="R32" i="21"/>
  <c r="S32" i="21"/>
  <c r="T32" i="21"/>
  <c r="U32" i="21"/>
  <c r="V32" i="21"/>
  <c r="W32" i="21"/>
  <c r="X32" i="21"/>
  <c r="Y32" i="21"/>
  <c r="Z32" i="21"/>
  <c r="AA32" i="21"/>
  <c r="AB32" i="21"/>
  <c r="AC32" i="21"/>
  <c r="AD32" i="21"/>
  <c r="AE32" i="21"/>
  <c r="G33" i="21"/>
  <c r="H33" i="21"/>
  <c r="I33" i="21"/>
  <c r="J33" i="21"/>
  <c r="K33" i="21"/>
  <c r="L33" i="21"/>
  <c r="M33" i="21"/>
  <c r="N33" i="21"/>
  <c r="O33" i="21"/>
  <c r="P33" i="21"/>
  <c r="Q33" i="21"/>
  <c r="R33" i="21"/>
  <c r="S33" i="21"/>
  <c r="T33" i="21"/>
  <c r="U33" i="21"/>
  <c r="V33" i="21"/>
  <c r="W33" i="21"/>
  <c r="X33" i="21"/>
  <c r="Y33" i="21"/>
  <c r="Z33" i="21"/>
  <c r="AA33" i="21"/>
  <c r="AB33" i="21"/>
  <c r="AC33" i="21"/>
  <c r="AD33" i="21"/>
  <c r="AE33" i="21"/>
  <c r="G34" i="21"/>
  <c r="H34" i="21"/>
  <c r="I34" i="21"/>
  <c r="J34" i="21"/>
  <c r="K34" i="21"/>
  <c r="L34" i="21"/>
  <c r="M34" i="21"/>
  <c r="N34" i="21"/>
  <c r="O34" i="21"/>
  <c r="P34" i="21"/>
  <c r="Q34" i="21"/>
  <c r="R34" i="21"/>
  <c r="S34" i="21"/>
  <c r="T34" i="21"/>
  <c r="U34" i="21"/>
  <c r="V34" i="21"/>
  <c r="W34" i="21"/>
  <c r="X34" i="21"/>
  <c r="Y34" i="21"/>
  <c r="Z34" i="21"/>
  <c r="AA34" i="21"/>
  <c r="AB34" i="21"/>
  <c r="AC34" i="21"/>
  <c r="AD34" i="21"/>
  <c r="AE34" i="21"/>
  <c r="G35" i="21"/>
  <c r="H35" i="21"/>
  <c r="I35" i="21"/>
  <c r="J35" i="21"/>
  <c r="K35" i="21"/>
  <c r="L35" i="21"/>
  <c r="M35" i="21"/>
  <c r="N35" i="21"/>
  <c r="O35" i="21"/>
  <c r="P35" i="21"/>
  <c r="Q35" i="21"/>
  <c r="R35" i="21"/>
  <c r="S35" i="21"/>
  <c r="T35" i="21"/>
  <c r="U35" i="21"/>
  <c r="V35" i="21"/>
  <c r="W35" i="21"/>
  <c r="X35" i="21"/>
  <c r="Y35" i="21"/>
  <c r="Z35" i="21"/>
  <c r="AA35" i="21"/>
  <c r="AB35" i="21"/>
  <c r="AC35" i="21"/>
  <c r="AD35" i="21"/>
  <c r="AE35" i="21"/>
  <c r="G36" i="21"/>
  <c r="H36" i="21"/>
  <c r="I36" i="21"/>
  <c r="J36" i="21"/>
  <c r="K36" i="21"/>
  <c r="L36" i="21"/>
  <c r="M36" i="21"/>
  <c r="N36" i="21"/>
  <c r="O36" i="21"/>
  <c r="P36" i="21"/>
  <c r="Q36" i="21"/>
  <c r="R36" i="21"/>
  <c r="S36" i="21"/>
  <c r="T36" i="21"/>
  <c r="U36" i="21"/>
  <c r="V36" i="21"/>
  <c r="W36" i="21"/>
  <c r="X36" i="21"/>
  <c r="Y36" i="21"/>
  <c r="Z36" i="21"/>
  <c r="AA36" i="21"/>
  <c r="AB36" i="21"/>
  <c r="AC36" i="21"/>
  <c r="AD36" i="21"/>
  <c r="AE36" i="21"/>
  <c r="G37" i="21"/>
  <c r="H37" i="21"/>
  <c r="I37" i="21"/>
  <c r="J37" i="21"/>
  <c r="K37" i="21"/>
  <c r="L37" i="21"/>
  <c r="M37" i="21"/>
  <c r="N37" i="21"/>
  <c r="O37" i="21"/>
  <c r="P37" i="21"/>
  <c r="Q37" i="21"/>
  <c r="R37" i="21"/>
  <c r="S37" i="21"/>
  <c r="T37" i="21"/>
  <c r="U37" i="21"/>
  <c r="V37" i="21"/>
  <c r="W37" i="21"/>
  <c r="X37" i="21"/>
  <c r="Y37" i="21"/>
  <c r="Z37" i="21"/>
  <c r="AA37" i="21"/>
  <c r="AB37" i="21"/>
  <c r="AC37" i="21"/>
  <c r="AD37" i="21"/>
  <c r="AE37" i="21"/>
  <c r="G38" i="21"/>
  <c r="H38" i="21"/>
  <c r="I38" i="21"/>
  <c r="J38" i="21"/>
  <c r="K38" i="21"/>
  <c r="L38" i="21"/>
  <c r="M38" i="21"/>
  <c r="N38" i="21"/>
  <c r="O38" i="21"/>
  <c r="P38" i="21"/>
  <c r="Q38" i="21"/>
  <c r="R38" i="21"/>
  <c r="S38" i="21"/>
  <c r="T38" i="21"/>
  <c r="U38" i="21"/>
  <c r="V38" i="21"/>
  <c r="W38" i="21"/>
  <c r="X38" i="21"/>
  <c r="Y38" i="21"/>
  <c r="Z38" i="21"/>
  <c r="AA38" i="21"/>
  <c r="AB38" i="21"/>
  <c r="AC38" i="21"/>
  <c r="AD38" i="21"/>
  <c r="AE38" i="21"/>
  <c r="G39" i="21"/>
  <c r="H39" i="21"/>
  <c r="I39" i="21"/>
  <c r="J39" i="21"/>
  <c r="K39" i="21"/>
  <c r="L39" i="21"/>
  <c r="M39" i="21"/>
  <c r="N39" i="21"/>
  <c r="O39" i="21"/>
  <c r="P39" i="21"/>
  <c r="Q39" i="21"/>
  <c r="R39" i="21"/>
  <c r="S39" i="21"/>
  <c r="T39" i="21"/>
  <c r="U39" i="21"/>
  <c r="V39" i="21"/>
  <c r="W39" i="21"/>
  <c r="X39" i="21"/>
  <c r="Y39" i="21"/>
  <c r="Z39" i="21"/>
  <c r="AA39" i="21"/>
  <c r="AB39" i="21"/>
  <c r="AC39" i="21"/>
  <c r="AD39" i="21"/>
  <c r="AE39" i="21"/>
  <c r="G40" i="21"/>
  <c r="H40" i="21"/>
  <c r="I40" i="21"/>
  <c r="J40" i="21"/>
  <c r="K40" i="21"/>
  <c r="L40" i="21"/>
  <c r="M40" i="21"/>
  <c r="N40" i="21"/>
  <c r="O40" i="21"/>
  <c r="P40" i="21"/>
  <c r="Q40" i="21"/>
  <c r="R40" i="21"/>
  <c r="S40" i="21"/>
  <c r="T40" i="21"/>
  <c r="U40" i="21"/>
  <c r="V40" i="21"/>
  <c r="W40" i="21"/>
  <c r="X40" i="21"/>
  <c r="Y40" i="21"/>
  <c r="Z40" i="21"/>
  <c r="AA40" i="21"/>
  <c r="AB40" i="21"/>
  <c r="AC40" i="21"/>
  <c r="AD40" i="21"/>
  <c r="AE40" i="21"/>
  <c r="G41" i="21"/>
  <c r="H41" i="21"/>
  <c r="I41" i="21"/>
  <c r="J41" i="21"/>
  <c r="K41" i="21"/>
  <c r="L41" i="21"/>
  <c r="M41" i="21"/>
  <c r="N41" i="21"/>
  <c r="O41" i="21"/>
  <c r="P41" i="21"/>
  <c r="Q41" i="21"/>
  <c r="R41" i="21"/>
  <c r="S41" i="21"/>
  <c r="T41" i="21"/>
  <c r="U41" i="21"/>
  <c r="V41" i="21"/>
  <c r="W41" i="21"/>
  <c r="X41" i="21"/>
  <c r="Y41" i="21"/>
  <c r="Z41" i="21"/>
  <c r="AA41" i="21"/>
  <c r="AB41" i="21"/>
  <c r="AC41" i="21"/>
  <c r="AD41" i="21"/>
  <c r="AE41" i="21"/>
  <c r="G42" i="21"/>
  <c r="H42" i="21"/>
  <c r="I42" i="21"/>
  <c r="J42" i="21"/>
  <c r="K42" i="21"/>
  <c r="L42" i="21"/>
  <c r="M42" i="21"/>
  <c r="N42" i="21"/>
  <c r="O42" i="21"/>
  <c r="P42" i="21"/>
  <c r="Q42" i="21"/>
  <c r="R42" i="21"/>
  <c r="S42" i="21"/>
  <c r="T42" i="21"/>
  <c r="U42" i="21"/>
  <c r="V42" i="21"/>
  <c r="W42" i="21"/>
  <c r="X42" i="21"/>
  <c r="Y42" i="21"/>
  <c r="Z42" i="21"/>
  <c r="AA42" i="21"/>
  <c r="AB42" i="21"/>
  <c r="AC42" i="21"/>
  <c r="AD42" i="21"/>
  <c r="AE42" i="21"/>
  <c r="G43" i="21"/>
  <c r="H43" i="21"/>
  <c r="I43" i="21"/>
  <c r="J43" i="21"/>
  <c r="K43" i="21"/>
  <c r="L43" i="21"/>
  <c r="M43" i="21"/>
  <c r="N43" i="21"/>
  <c r="O43" i="21"/>
  <c r="P43" i="21"/>
  <c r="Q43" i="21"/>
  <c r="R43" i="21"/>
  <c r="S43" i="21"/>
  <c r="T43" i="21"/>
  <c r="U43" i="21"/>
  <c r="V43" i="21"/>
  <c r="W43" i="21"/>
  <c r="X43" i="21"/>
  <c r="Y43" i="21"/>
  <c r="Z43" i="21"/>
  <c r="AA43" i="21"/>
  <c r="AB43" i="21"/>
  <c r="AC43" i="21"/>
  <c r="AD43" i="21"/>
  <c r="AE43" i="21"/>
  <c r="G44" i="21"/>
  <c r="H44" i="21"/>
  <c r="I44" i="21"/>
  <c r="J44" i="21"/>
  <c r="K44" i="21"/>
  <c r="L44" i="21"/>
  <c r="M44" i="21"/>
  <c r="N44" i="21"/>
  <c r="O44" i="21"/>
  <c r="P44" i="21"/>
  <c r="Q44" i="21"/>
  <c r="R44" i="21"/>
  <c r="S44" i="21"/>
  <c r="T44" i="21"/>
  <c r="U44" i="21"/>
  <c r="V44" i="21"/>
  <c r="W44" i="21"/>
  <c r="X44" i="21"/>
  <c r="Y44" i="21"/>
  <c r="Z44" i="21"/>
  <c r="AA44" i="21"/>
  <c r="AB44" i="21"/>
  <c r="AC44" i="21"/>
  <c r="AD44" i="21"/>
  <c r="AE44" i="21"/>
  <c r="G45" i="21"/>
  <c r="H45" i="21"/>
  <c r="I45" i="21"/>
  <c r="J45" i="21"/>
  <c r="K45" i="21"/>
  <c r="L45" i="21"/>
  <c r="M45" i="21"/>
  <c r="N45" i="21"/>
  <c r="O45" i="21"/>
  <c r="P45" i="21"/>
  <c r="Q45" i="21"/>
  <c r="R45" i="21"/>
  <c r="S45" i="21"/>
  <c r="T45" i="21"/>
  <c r="U45" i="21"/>
  <c r="V45" i="21"/>
  <c r="W45" i="21"/>
  <c r="X45" i="21"/>
  <c r="Y45" i="21"/>
  <c r="Z45" i="21"/>
  <c r="AA45" i="21"/>
  <c r="AB45" i="21"/>
  <c r="AC45" i="21"/>
  <c r="AD45" i="21"/>
  <c r="AE45" i="21"/>
  <c r="G46" i="21"/>
  <c r="H46" i="21"/>
  <c r="I46" i="21"/>
  <c r="J46" i="21"/>
  <c r="K46" i="21"/>
  <c r="L46" i="21"/>
  <c r="M46" i="21"/>
  <c r="N46" i="21"/>
  <c r="O46" i="21"/>
  <c r="P46" i="21"/>
  <c r="Q46" i="21"/>
  <c r="R46" i="21"/>
  <c r="S46" i="21"/>
  <c r="T46" i="21"/>
  <c r="U46" i="21"/>
  <c r="V46" i="21"/>
  <c r="W46" i="21"/>
  <c r="X46" i="21"/>
  <c r="Y46" i="21"/>
  <c r="Z46" i="21"/>
  <c r="AA46" i="21"/>
  <c r="AB46" i="21"/>
  <c r="AC46" i="21"/>
  <c r="AD46" i="21"/>
  <c r="AE46" i="21"/>
  <c r="G47" i="21"/>
  <c r="H47" i="21"/>
  <c r="I47" i="21"/>
  <c r="J47" i="21"/>
  <c r="K47" i="21"/>
  <c r="L47" i="21"/>
  <c r="M47" i="21"/>
  <c r="N47" i="21"/>
  <c r="O47" i="21"/>
  <c r="P47" i="21"/>
  <c r="Q47" i="21"/>
  <c r="R47" i="21"/>
  <c r="S47" i="21"/>
  <c r="T47" i="21"/>
  <c r="U47" i="21"/>
  <c r="V47" i="21"/>
  <c r="W47" i="21"/>
  <c r="X47" i="21"/>
  <c r="Y47" i="21"/>
  <c r="Z47" i="21"/>
  <c r="AA47" i="21"/>
  <c r="AB47" i="21"/>
  <c r="AC47" i="21"/>
  <c r="AD47" i="21"/>
  <c r="AE47" i="21"/>
  <c r="G48" i="21"/>
  <c r="H48" i="21"/>
  <c r="I48" i="21"/>
  <c r="J48" i="21"/>
  <c r="K48" i="21"/>
  <c r="L48" i="21"/>
  <c r="M48" i="21"/>
  <c r="N48" i="21"/>
  <c r="O48" i="21"/>
  <c r="P48" i="21"/>
  <c r="Q48" i="21"/>
  <c r="R48" i="21"/>
  <c r="S48" i="21"/>
  <c r="T48" i="21"/>
  <c r="U48" i="21"/>
  <c r="V48" i="21"/>
  <c r="W48" i="21"/>
  <c r="X48" i="21"/>
  <c r="Y48" i="21"/>
  <c r="Z48" i="21"/>
  <c r="AA48" i="21"/>
  <c r="AB48" i="21"/>
  <c r="AC48" i="21"/>
  <c r="AD48" i="21"/>
  <c r="AE48" i="21"/>
  <c r="G49" i="21"/>
  <c r="H49" i="21"/>
  <c r="I49" i="21"/>
  <c r="J49" i="21"/>
  <c r="K49" i="21"/>
  <c r="L49" i="21"/>
  <c r="M49" i="21"/>
  <c r="N49" i="21"/>
  <c r="O49" i="21"/>
  <c r="P49" i="21"/>
  <c r="Q49" i="21"/>
  <c r="R49" i="21"/>
  <c r="S49" i="21"/>
  <c r="T49" i="21"/>
  <c r="U49" i="21"/>
  <c r="V49" i="21"/>
  <c r="W49" i="21"/>
  <c r="X49" i="21"/>
  <c r="Y49" i="21"/>
  <c r="Z49" i="21"/>
  <c r="AA49" i="21"/>
  <c r="AB49" i="21"/>
  <c r="AC49" i="21"/>
  <c r="AD49" i="21"/>
  <c r="AE49" i="21"/>
  <c r="G50" i="21"/>
  <c r="H50" i="21"/>
  <c r="I50" i="21"/>
  <c r="J50" i="21"/>
  <c r="K50" i="21"/>
  <c r="L50" i="21"/>
  <c r="M50" i="21"/>
  <c r="N50" i="21"/>
  <c r="O50" i="21"/>
  <c r="P50" i="21"/>
  <c r="Q50" i="21"/>
  <c r="R50" i="21"/>
  <c r="S50" i="21"/>
  <c r="T50" i="21"/>
  <c r="U50" i="21"/>
  <c r="V50" i="21"/>
  <c r="W50" i="21"/>
  <c r="X50" i="21"/>
  <c r="Y50" i="21"/>
  <c r="Z50" i="21"/>
  <c r="AA50" i="21"/>
  <c r="AB50" i="21"/>
  <c r="AC50" i="21"/>
  <c r="AD50" i="21"/>
  <c r="AE50" i="21"/>
  <c r="G51" i="21"/>
  <c r="H51" i="21"/>
  <c r="I51" i="21"/>
  <c r="J51" i="21"/>
  <c r="K51" i="21"/>
  <c r="L51" i="21"/>
  <c r="M51" i="21"/>
  <c r="N51" i="21"/>
  <c r="O51" i="21"/>
  <c r="P51" i="21"/>
  <c r="Q51" i="21"/>
  <c r="R51" i="21"/>
  <c r="S51" i="21"/>
  <c r="T51" i="21"/>
  <c r="U51" i="21"/>
  <c r="V51" i="21"/>
  <c r="W51" i="21"/>
  <c r="X51" i="21"/>
  <c r="Y51" i="21"/>
  <c r="Z51" i="21"/>
  <c r="AA51" i="21"/>
  <c r="AB51" i="21"/>
  <c r="AC51" i="21"/>
  <c r="AD51" i="21"/>
  <c r="AE51" i="21"/>
  <c r="G52" i="21"/>
  <c r="H52" i="21"/>
  <c r="I52" i="21"/>
  <c r="J52" i="21"/>
  <c r="K52" i="21"/>
  <c r="L52" i="21"/>
  <c r="M52" i="21"/>
  <c r="N52" i="21"/>
  <c r="O52" i="21"/>
  <c r="P52" i="21"/>
  <c r="Q52" i="21"/>
  <c r="R52" i="21"/>
  <c r="S52" i="21"/>
  <c r="T52" i="21"/>
  <c r="U52" i="21"/>
  <c r="V52" i="21"/>
  <c r="W52" i="21"/>
  <c r="X52" i="21"/>
  <c r="Y52" i="21"/>
  <c r="Z52" i="21"/>
  <c r="AA52" i="21"/>
  <c r="AB52" i="21"/>
  <c r="AC52" i="21"/>
  <c r="AD52" i="21"/>
  <c r="AE52" i="21"/>
  <c r="G53" i="21"/>
  <c r="H53" i="21"/>
  <c r="I53" i="21"/>
  <c r="J53" i="21"/>
  <c r="K53" i="21"/>
  <c r="L53" i="21"/>
  <c r="M53" i="21"/>
  <c r="N53" i="21"/>
  <c r="O53" i="21"/>
  <c r="P53" i="21"/>
  <c r="Q53" i="21"/>
  <c r="R53" i="21"/>
  <c r="S53" i="21"/>
  <c r="T53" i="21"/>
  <c r="U53" i="21"/>
  <c r="V53" i="21"/>
  <c r="W53" i="21"/>
  <c r="X53" i="21"/>
  <c r="Y53" i="21"/>
  <c r="Z53" i="21"/>
  <c r="AA53" i="21"/>
  <c r="AB53" i="21"/>
  <c r="AC53" i="21"/>
  <c r="AD53" i="21"/>
  <c r="AE53" i="21"/>
  <c r="G54" i="21"/>
  <c r="H54" i="21"/>
  <c r="I54" i="21"/>
  <c r="J54" i="21"/>
  <c r="K54" i="21"/>
  <c r="L54" i="21"/>
  <c r="M54" i="21"/>
  <c r="N54" i="21"/>
  <c r="O54" i="21"/>
  <c r="P54" i="21"/>
  <c r="Q54" i="21"/>
  <c r="R54" i="21"/>
  <c r="S54" i="21"/>
  <c r="T54" i="21"/>
  <c r="U54" i="21"/>
  <c r="V54" i="21"/>
  <c r="W54" i="21"/>
  <c r="X54" i="21"/>
  <c r="Y54" i="21"/>
  <c r="Z54" i="21"/>
  <c r="AA54" i="21"/>
  <c r="AB54" i="21"/>
  <c r="AC54" i="21"/>
  <c r="AD54" i="21"/>
  <c r="AE54" i="21"/>
  <c r="G55" i="21"/>
  <c r="H55" i="21"/>
  <c r="I55" i="21"/>
  <c r="J55" i="21"/>
  <c r="K55" i="21"/>
  <c r="L55" i="21"/>
  <c r="M55" i="21"/>
  <c r="N55" i="21"/>
  <c r="O55" i="21"/>
  <c r="P55" i="21"/>
  <c r="Q55" i="21"/>
  <c r="R55" i="21"/>
  <c r="S55" i="21"/>
  <c r="T55" i="21"/>
  <c r="U55" i="21"/>
  <c r="V55" i="21"/>
  <c r="W55" i="21"/>
  <c r="X55" i="21"/>
  <c r="Y55" i="21"/>
  <c r="Z55" i="21"/>
  <c r="AA55" i="21"/>
  <c r="AB55" i="21"/>
  <c r="AC55" i="21"/>
  <c r="AD55" i="21"/>
  <c r="AE55" i="21"/>
  <c r="G56" i="21"/>
  <c r="H56" i="21"/>
  <c r="I56" i="21"/>
  <c r="J56" i="21"/>
  <c r="K56" i="21"/>
  <c r="L56" i="21"/>
  <c r="M56" i="21"/>
  <c r="N56" i="21"/>
  <c r="O56" i="21"/>
  <c r="P56" i="21"/>
  <c r="Q56" i="21"/>
  <c r="R56" i="21"/>
  <c r="S56" i="21"/>
  <c r="T56" i="21"/>
  <c r="U56" i="21"/>
  <c r="V56" i="21"/>
  <c r="W56" i="21"/>
  <c r="X56" i="21"/>
  <c r="Y56" i="21"/>
  <c r="Z56" i="21"/>
  <c r="AA56" i="21"/>
  <c r="AB56" i="21"/>
  <c r="AC56" i="21"/>
  <c r="AD56" i="21"/>
  <c r="AE56" i="21"/>
  <c r="G57" i="21"/>
  <c r="H57" i="21"/>
  <c r="I57" i="21"/>
  <c r="J57" i="21"/>
  <c r="K57" i="21"/>
  <c r="L57" i="21"/>
  <c r="M57" i="21"/>
  <c r="N57" i="21"/>
  <c r="O57" i="21"/>
  <c r="P57" i="21"/>
  <c r="Q57" i="21"/>
  <c r="R57" i="21"/>
  <c r="S57" i="21"/>
  <c r="T57" i="21"/>
  <c r="U57" i="21"/>
  <c r="V57" i="21"/>
  <c r="W57" i="21"/>
  <c r="X57" i="21"/>
  <c r="Y57" i="21"/>
  <c r="Z57" i="21"/>
  <c r="AA57" i="21"/>
  <c r="AB57" i="21"/>
  <c r="AC57" i="21"/>
  <c r="AD57" i="21"/>
  <c r="AE57" i="21"/>
  <c r="G58" i="21"/>
  <c r="H58" i="21"/>
  <c r="I58" i="21"/>
  <c r="J58" i="21"/>
  <c r="K58" i="21"/>
  <c r="L58" i="21"/>
  <c r="M58" i="21"/>
  <c r="N58" i="21"/>
  <c r="O58" i="21"/>
  <c r="P58" i="21"/>
  <c r="Q58" i="21"/>
  <c r="R58" i="21"/>
  <c r="S58" i="21"/>
  <c r="T58" i="21"/>
  <c r="U58" i="21"/>
  <c r="V58" i="21"/>
  <c r="W58" i="21"/>
  <c r="X58" i="21"/>
  <c r="Y58" i="21"/>
  <c r="Z58" i="21"/>
  <c r="AA58" i="21"/>
  <c r="AB58" i="21"/>
  <c r="AC58" i="21"/>
  <c r="AD58" i="21"/>
  <c r="AE58" i="21"/>
  <c r="G59" i="21"/>
  <c r="H59" i="21"/>
  <c r="I59" i="21"/>
  <c r="J59" i="21"/>
  <c r="K59" i="21"/>
  <c r="L59" i="21"/>
  <c r="M59" i="21"/>
  <c r="N59" i="21"/>
  <c r="O59" i="21"/>
  <c r="P59" i="21"/>
  <c r="Q59" i="21"/>
  <c r="R59" i="21"/>
  <c r="S59" i="21"/>
  <c r="T59" i="21"/>
  <c r="U59" i="21"/>
  <c r="V59" i="21"/>
  <c r="W59" i="21"/>
  <c r="X59" i="21"/>
  <c r="Y59" i="21"/>
  <c r="Z59" i="21"/>
  <c r="AA59" i="21"/>
  <c r="AB59" i="21"/>
  <c r="AC59" i="21"/>
  <c r="AD59" i="21"/>
  <c r="AE59" i="21"/>
  <c r="G60" i="21"/>
  <c r="H60" i="21"/>
  <c r="I60" i="21"/>
  <c r="J60" i="21"/>
  <c r="K60" i="21"/>
  <c r="L60" i="21"/>
  <c r="M60" i="21"/>
  <c r="N60" i="21"/>
  <c r="O60" i="21"/>
  <c r="P60" i="21"/>
  <c r="Q60" i="21"/>
  <c r="R60" i="21"/>
  <c r="S60" i="21"/>
  <c r="T60" i="21"/>
  <c r="U60" i="21"/>
  <c r="V60" i="21"/>
  <c r="W60" i="21"/>
  <c r="X60" i="21"/>
  <c r="Y60" i="21"/>
  <c r="Z60" i="21"/>
  <c r="AA60" i="21"/>
  <c r="AB60" i="21"/>
  <c r="AC60" i="21"/>
  <c r="AD60" i="21"/>
  <c r="AE60" i="21"/>
  <c r="G61" i="21"/>
  <c r="H61" i="21"/>
  <c r="I61" i="21"/>
  <c r="J61" i="21"/>
  <c r="K61" i="21"/>
  <c r="L61" i="21"/>
  <c r="M61" i="21"/>
  <c r="N61" i="21"/>
  <c r="O61" i="21"/>
  <c r="P61" i="21"/>
  <c r="Q61" i="21"/>
  <c r="R61" i="21"/>
  <c r="S61" i="21"/>
  <c r="T61" i="21"/>
  <c r="U61" i="21"/>
  <c r="V61" i="21"/>
  <c r="W61" i="21"/>
  <c r="X61" i="21"/>
  <c r="Y61" i="21"/>
  <c r="Z61" i="21"/>
  <c r="AA61" i="21"/>
  <c r="AB61" i="21"/>
  <c r="AC61" i="21"/>
  <c r="AD61" i="21"/>
  <c r="AE61" i="21"/>
  <c r="G62" i="21"/>
  <c r="H62" i="21"/>
  <c r="I62" i="21"/>
  <c r="J62" i="21"/>
  <c r="K62" i="21"/>
  <c r="L62" i="21"/>
  <c r="M62" i="21"/>
  <c r="N62" i="21"/>
  <c r="O62" i="21"/>
  <c r="P62" i="21"/>
  <c r="Q62" i="21"/>
  <c r="R62" i="21"/>
  <c r="S62" i="21"/>
  <c r="T62" i="21"/>
  <c r="U62" i="21"/>
  <c r="V62" i="21"/>
  <c r="W62" i="21"/>
  <c r="X62" i="21"/>
  <c r="Y62" i="21"/>
  <c r="Z62" i="21"/>
  <c r="AA62" i="21"/>
  <c r="AB62" i="21"/>
  <c r="AC62" i="21"/>
  <c r="AD62" i="21"/>
  <c r="AE62" i="21"/>
  <c r="G63" i="21"/>
  <c r="H63" i="21"/>
  <c r="I63" i="21"/>
  <c r="J63" i="21"/>
  <c r="K63" i="21"/>
  <c r="L63" i="21"/>
  <c r="M63" i="21"/>
  <c r="N63" i="21"/>
  <c r="O63" i="21"/>
  <c r="P63" i="21"/>
  <c r="Q63" i="21"/>
  <c r="R63" i="21"/>
  <c r="S63" i="21"/>
  <c r="T63" i="21"/>
  <c r="U63" i="21"/>
  <c r="V63" i="21"/>
  <c r="W63" i="21"/>
  <c r="X63" i="21"/>
  <c r="Y63" i="21"/>
  <c r="Z63" i="21"/>
  <c r="AA63" i="21"/>
  <c r="AB63" i="21"/>
  <c r="AC63" i="21"/>
  <c r="AD63" i="21"/>
  <c r="AE63" i="21"/>
  <c r="G64" i="21"/>
  <c r="H64" i="21"/>
  <c r="I64" i="21"/>
  <c r="J64" i="21"/>
  <c r="K64" i="21"/>
  <c r="L64" i="21"/>
  <c r="M64" i="21"/>
  <c r="N64" i="21"/>
  <c r="O64" i="21"/>
  <c r="P64" i="21"/>
  <c r="Q64" i="21"/>
  <c r="R64" i="21"/>
  <c r="S64" i="21"/>
  <c r="T64" i="21"/>
  <c r="U64" i="21"/>
  <c r="V64" i="21"/>
  <c r="W64" i="21"/>
  <c r="X64" i="21"/>
  <c r="Y64" i="21"/>
  <c r="Z64" i="21"/>
  <c r="AA64" i="21"/>
  <c r="AB64" i="21"/>
  <c r="AC64" i="21"/>
  <c r="AD64" i="21"/>
  <c r="AE64" i="21"/>
  <c r="G65" i="21"/>
  <c r="H65" i="21"/>
  <c r="I65" i="21"/>
  <c r="J65" i="21"/>
  <c r="K65" i="21"/>
  <c r="L65" i="21"/>
  <c r="M65" i="21"/>
  <c r="N65" i="21"/>
  <c r="O65" i="21"/>
  <c r="P65" i="21"/>
  <c r="Q65" i="21"/>
  <c r="R65" i="21"/>
  <c r="S65" i="21"/>
  <c r="T65" i="21"/>
  <c r="U65" i="21"/>
  <c r="V65" i="21"/>
  <c r="W65" i="21"/>
  <c r="X65" i="21"/>
  <c r="Y65" i="21"/>
  <c r="Z65" i="21"/>
  <c r="AA65" i="21"/>
  <c r="AB65" i="21"/>
  <c r="AC65" i="21"/>
  <c r="AD65" i="21"/>
  <c r="AE65" i="21"/>
  <c r="G66" i="21"/>
  <c r="H66" i="21"/>
  <c r="I66" i="21"/>
  <c r="J66" i="21"/>
  <c r="K66" i="21"/>
  <c r="L66" i="21"/>
  <c r="M66" i="21"/>
  <c r="N66" i="21"/>
  <c r="O66" i="21"/>
  <c r="P66" i="21"/>
  <c r="Q66" i="21"/>
  <c r="R66" i="21"/>
  <c r="S66" i="21"/>
  <c r="T66" i="21"/>
  <c r="U66" i="21"/>
  <c r="V66" i="21"/>
  <c r="W66" i="21"/>
  <c r="X66" i="21"/>
  <c r="Y66" i="21"/>
  <c r="Z66" i="21"/>
  <c r="AA66" i="21"/>
  <c r="AB66" i="21"/>
  <c r="AC66" i="21"/>
  <c r="AD66" i="21"/>
  <c r="AE66" i="21"/>
  <c r="G67" i="21"/>
  <c r="H67" i="21"/>
  <c r="I67" i="21"/>
  <c r="J67" i="21"/>
  <c r="K67" i="21"/>
  <c r="L67" i="21"/>
  <c r="M67" i="21"/>
  <c r="N67" i="21"/>
  <c r="O67" i="21"/>
  <c r="P67" i="21"/>
  <c r="Q67" i="21"/>
  <c r="R67" i="21"/>
  <c r="S67" i="21"/>
  <c r="T67" i="21"/>
  <c r="U67" i="21"/>
  <c r="V67" i="21"/>
  <c r="W67" i="21"/>
  <c r="X67" i="21"/>
  <c r="Y67" i="21"/>
  <c r="Z67" i="21"/>
  <c r="AA67" i="21"/>
  <c r="AB67" i="21"/>
  <c r="AC67" i="21"/>
  <c r="AD67" i="21"/>
  <c r="AE67" i="21"/>
  <c r="G68" i="21"/>
  <c r="H68" i="21"/>
  <c r="I68" i="21"/>
  <c r="J68" i="21"/>
  <c r="K68" i="21"/>
  <c r="L68" i="21"/>
  <c r="M68" i="21"/>
  <c r="N68" i="21"/>
  <c r="O68" i="21"/>
  <c r="P68" i="21"/>
  <c r="Q68" i="21"/>
  <c r="R68" i="21"/>
  <c r="S68" i="21"/>
  <c r="T68" i="21"/>
  <c r="U68" i="21"/>
  <c r="V68" i="21"/>
  <c r="W68" i="21"/>
  <c r="X68" i="21"/>
  <c r="Y68" i="21"/>
  <c r="Z68" i="21"/>
  <c r="AA68" i="21"/>
  <c r="AB68" i="21"/>
  <c r="AC68" i="21"/>
  <c r="AD68" i="21"/>
  <c r="AE68" i="21"/>
  <c r="G69" i="21"/>
  <c r="H69" i="21"/>
  <c r="I69" i="21"/>
  <c r="J69" i="21"/>
  <c r="K69" i="21"/>
  <c r="L69" i="21"/>
  <c r="M69" i="21"/>
  <c r="N69" i="21"/>
  <c r="O69" i="21"/>
  <c r="P69" i="21"/>
  <c r="Q69" i="21"/>
  <c r="R69" i="21"/>
  <c r="S69" i="21"/>
  <c r="T69" i="21"/>
  <c r="U69" i="21"/>
  <c r="V69" i="21"/>
  <c r="W69" i="21"/>
  <c r="X69" i="21"/>
  <c r="Y69" i="21"/>
  <c r="Z69" i="21"/>
  <c r="AA69" i="21"/>
  <c r="AB69" i="21"/>
  <c r="AC69" i="21"/>
  <c r="AD69" i="21"/>
  <c r="AE69" i="21"/>
  <c r="G70" i="21"/>
  <c r="H70" i="21"/>
  <c r="I70" i="21"/>
  <c r="J70" i="21"/>
  <c r="K70" i="21"/>
  <c r="L70" i="21"/>
  <c r="M70" i="21"/>
  <c r="N70" i="21"/>
  <c r="O70" i="21"/>
  <c r="P70" i="21"/>
  <c r="Q70" i="21"/>
  <c r="R70" i="21"/>
  <c r="S70" i="21"/>
  <c r="T70" i="21"/>
  <c r="U70" i="21"/>
  <c r="V70" i="21"/>
  <c r="W70" i="21"/>
  <c r="X70" i="21"/>
  <c r="Y70" i="21"/>
  <c r="Z70" i="21"/>
  <c r="AA70" i="21"/>
  <c r="AB70" i="21"/>
  <c r="AC70" i="21"/>
  <c r="AD70" i="21"/>
  <c r="AE70" i="21"/>
  <c r="G71" i="21"/>
  <c r="H71" i="21"/>
  <c r="I71" i="21"/>
  <c r="J71" i="21"/>
  <c r="K71" i="21"/>
  <c r="L71" i="21"/>
  <c r="M71" i="21"/>
  <c r="N71" i="21"/>
  <c r="O71" i="21"/>
  <c r="P71" i="21"/>
  <c r="Q71" i="21"/>
  <c r="R71" i="21"/>
  <c r="S71" i="21"/>
  <c r="T71" i="21"/>
  <c r="U71" i="21"/>
  <c r="V71" i="21"/>
  <c r="W71" i="21"/>
  <c r="X71" i="21"/>
  <c r="Y71" i="21"/>
  <c r="Z71" i="21"/>
  <c r="AA71" i="21"/>
  <c r="AB71" i="21"/>
  <c r="AC71" i="21"/>
  <c r="AD71" i="21"/>
  <c r="AE71" i="21"/>
  <c r="G72" i="21"/>
  <c r="H72" i="21"/>
  <c r="I72" i="21"/>
  <c r="J72" i="21"/>
  <c r="K72" i="21"/>
  <c r="L72" i="21"/>
  <c r="M72" i="21"/>
  <c r="N72" i="21"/>
  <c r="O72" i="21"/>
  <c r="P72" i="21"/>
  <c r="Q72" i="21"/>
  <c r="R72" i="21"/>
  <c r="S72" i="21"/>
  <c r="T72" i="21"/>
  <c r="U72" i="21"/>
  <c r="V72" i="21"/>
  <c r="W72" i="21"/>
  <c r="X72" i="21"/>
  <c r="Y72" i="21"/>
  <c r="Z72" i="21"/>
  <c r="AA72" i="21"/>
  <c r="AB72" i="21"/>
  <c r="AC72" i="21"/>
  <c r="AD72" i="21"/>
  <c r="AE72" i="21"/>
  <c r="G73" i="21"/>
  <c r="H73" i="21"/>
  <c r="I73" i="21"/>
  <c r="J73" i="21"/>
  <c r="K73" i="21"/>
  <c r="L73" i="21"/>
  <c r="M73" i="21"/>
  <c r="N73" i="21"/>
  <c r="O73" i="21"/>
  <c r="P73" i="21"/>
  <c r="Q73" i="21"/>
  <c r="R73" i="21"/>
  <c r="S73" i="21"/>
  <c r="T73" i="21"/>
  <c r="U73" i="21"/>
  <c r="V73" i="21"/>
  <c r="W73" i="21"/>
  <c r="X73" i="21"/>
  <c r="Y73" i="21"/>
  <c r="Z73" i="21"/>
  <c r="AA73" i="21"/>
  <c r="AB73" i="21"/>
  <c r="AC73" i="21"/>
  <c r="AD73" i="21"/>
  <c r="AE73" i="21"/>
  <c r="G74" i="21"/>
  <c r="H74" i="21"/>
  <c r="I74" i="21"/>
  <c r="J74" i="21"/>
  <c r="K74" i="21"/>
  <c r="L74" i="21"/>
  <c r="M74" i="21"/>
  <c r="N74" i="21"/>
  <c r="O74" i="21"/>
  <c r="P74" i="21"/>
  <c r="Q74" i="21"/>
  <c r="R74" i="21"/>
  <c r="S74" i="21"/>
  <c r="T74" i="21"/>
  <c r="U74" i="21"/>
  <c r="V74" i="21"/>
  <c r="W74" i="21"/>
  <c r="X74" i="21"/>
  <c r="Y74" i="21"/>
  <c r="Z74" i="21"/>
  <c r="AA74" i="21"/>
  <c r="AB74" i="21"/>
  <c r="AC74" i="21"/>
  <c r="AD74" i="21"/>
  <c r="AE74" i="21"/>
  <c r="G75" i="21"/>
  <c r="H75" i="21"/>
  <c r="I75" i="21"/>
  <c r="J75" i="21"/>
  <c r="K75" i="21"/>
  <c r="L75" i="21"/>
  <c r="M75" i="21"/>
  <c r="N75" i="21"/>
  <c r="O75" i="21"/>
  <c r="P75" i="21"/>
  <c r="Q75" i="21"/>
  <c r="R75" i="21"/>
  <c r="S75" i="21"/>
  <c r="T75" i="21"/>
  <c r="U75" i="21"/>
  <c r="V75" i="21"/>
  <c r="W75" i="21"/>
  <c r="X75" i="21"/>
  <c r="Y75" i="21"/>
  <c r="Z75" i="21"/>
  <c r="AA75" i="21"/>
  <c r="AB75" i="21"/>
  <c r="AC75" i="21"/>
  <c r="AD75" i="21"/>
  <c r="AE75" i="21"/>
  <c r="G76" i="21"/>
  <c r="H76" i="21"/>
  <c r="I76" i="21"/>
  <c r="J76" i="21"/>
  <c r="K76" i="21"/>
  <c r="L76" i="21"/>
  <c r="M76" i="21"/>
  <c r="N76" i="21"/>
  <c r="O76" i="21"/>
  <c r="P76" i="21"/>
  <c r="Q76" i="21"/>
  <c r="R76" i="21"/>
  <c r="S76" i="21"/>
  <c r="T76" i="21"/>
  <c r="U76" i="21"/>
  <c r="V76" i="21"/>
  <c r="W76" i="21"/>
  <c r="X76" i="21"/>
  <c r="Y76" i="21"/>
  <c r="Z76" i="21"/>
  <c r="AA76" i="21"/>
  <c r="AB76" i="21"/>
  <c r="AC76" i="21"/>
  <c r="AD76" i="21"/>
  <c r="AE76" i="21"/>
  <c r="G77" i="21"/>
  <c r="H77" i="21"/>
  <c r="I77" i="21"/>
  <c r="J77" i="21"/>
  <c r="K77" i="21"/>
  <c r="L77" i="21"/>
  <c r="M77" i="21"/>
  <c r="N77" i="21"/>
  <c r="O77" i="21"/>
  <c r="P77" i="21"/>
  <c r="Q77" i="21"/>
  <c r="R77" i="21"/>
  <c r="S77" i="21"/>
  <c r="T77" i="21"/>
  <c r="U77" i="21"/>
  <c r="V77" i="21"/>
  <c r="W77" i="21"/>
  <c r="X77" i="21"/>
  <c r="Y77" i="21"/>
  <c r="Z77" i="21"/>
  <c r="AA77" i="21"/>
  <c r="AB77" i="21"/>
  <c r="AC77" i="21"/>
  <c r="AD77" i="21"/>
  <c r="AE77" i="21"/>
  <c r="G78" i="21"/>
  <c r="H78" i="21"/>
  <c r="I78" i="21"/>
  <c r="J78" i="21"/>
  <c r="K78" i="21"/>
  <c r="L78" i="21"/>
  <c r="M78" i="21"/>
  <c r="N78" i="21"/>
  <c r="O78" i="21"/>
  <c r="P78" i="21"/>
  <c r="Q78" i="21"/>
  <c r="R78" i="21"/>
  <c r="S78" i="21"/>
  <c r="T78" i="21"/>
  <c r="U78" i="21"/>
  <c r="V78" i="21"/>
  <c r="W78" i="21"/>
  <c r="X78" i="21"/>
  <c r="Y78" i="21"/>
  <c r="Z78" i="21"/>
  <c r="AA78" i="21"/>
  <c r="AB78" i="21"/>
  <c r="AC78" i="21"/>
  <c r="AD78" i="21"/>
  <c r="AE78" i="21"/>
  <c r="G79" i="21"/>
  <c r="H79" i="21"/>
  <c r="I79" i="21"/>
  <c r="J79" i="21"/>
  <c r="K79" i="21"/>
  <c r="L79" i="21"/>
  <c r="M79" i="21"/>
  <c r="N79" i="21"/>
  <c r="O79" i="21"/>
  <c r="P79" i="21"/>
  <c r="Q79" i="21"/>
  <c r="R79" i="21"/>
  <c r="S79" i="21"/>
  <c r="T79" i="21"/>
  <c r="U79" i="21"/>
  <c r="V79" i="21"/>
  <c r="W79" i="21"/>
  <c r="X79" i="21"/>
  <c r="Y79" i="21"/>
  <c r="Z79" i="21"/>
  <c r="AA79" i="21"/>
  <c r="AB79" i="21"/>
  <c r="AC79" i="21"/>
  <c r="AD79" i="21"/>
  <c r="AE79" i="21"/>
  <c r="G80" i="21"/>
  <c r="H80" i="21"/>
  <c r="I80" i="21"/>
  <c r="J80" i="21"/>
  <c r="K80" i="21"/>
  <c r="L80" i="21"/>
  <c r="M80" i="21"/>
  <c r="N80" i="21"/>
  <c r="O80" i="21"/>
  <c r="P80" i="21"/>
  <c r="Q80" i="21"/>
  <c r="R80" i="21"/>
  <c r="S80" i="21"/>
  <c r="T80" i="21"/>
  <c r="U80" i="21"/>
  <c r="V80" i="21"/>
  <c r="W80" i="21"/>
  <c r="X80" i="21"/>
  <c r="Y80" i="21"/>
  <c r="Z80" i="21"/>
  <c r="AA80" i="21"/>
  <c r="AB80" i="21"/>
  <c r="AC80" i="21"/>
  <c r="AD80" i="21"/>
  <c r="AE80" i="21"/>
  <c r="G81" i="21"/>
  <c r="H81" i="21"/>
  <c r="I81" i="21"/>
  <c r="J81" i="21"/>
  <c r="K81" i="21"/>
  <c r="L81" i="21"/>
  <c r="M81" i="21"/>
  <c r="N81" i="21"/>
  <c r="O81" i="21"/>
  <c r="P81" i="21"/>
  <c r="Q81" i="21"/>
  <c r="R81" i="21"/>
  <c r="S81" i="21"/>
  <c r="T81" i="21"/>
  <c r="U81" i="21"/>
  <c r="V81" i="21"/>
  <c r="W81" i="21"/>
  <c r="X81" i="21"/>
  <c r="Y81" i="21"/>
  <c r="Z81" i="21"/>
  <c r="AA81" i="21"/>
  <c r="AB81" i="21"/>
  <c r="AC81" i="21"/>
  <c r="AD81" i="21"/>
  <c r="AE81" i="21"/>
  <c r="G82" i="21"/>
  <c r="H82" i="21"/>
  <c r="I82" i="21"/>
  <c r="J82" i="21"/>
  <c r="K82" i="21"/>
  <c r="L82" i="21"/>
  <c r="M82" i="21"/>
  <c r="N82" i="21"/>
  <c r="O82" i="21"/>
  <c r="P82" i="21"/>
  <c r="Q82" i="21"/>
  <c r="R82" i="21"/>
  <c r="S82" i="21"/>
  <c r="T82" i="21"/>
  <c r="U82" i="21"/>
  <c r="V82" i="21"/>
  <c r="W82" i="21"/>
  <c r="X82" i="21"/>
  <c r="Y82" i="21"/>
  <c r="Z82" i="21"/>
  <c r="AA82" i="21"/>
  <c r="AB82" i="21"/>
  <c r="AC82" i="21"/>
  <c r="AD82" i="21"/>
  <c r="AE82" i="21"/>
  <c r="G83" i="21"/>
  <c r="H83" i="21"/>
  <c r="I83" i="21"/>
  <c r="J83" i="21"/>
  <c r="K83" i="21"/>
  <c r="L83" i="21"/>
  <c r="M83" i="21"/>
  <c r="N83" i="21"/>
  <c r="O83" i="21"/>
  <c r="P83" i="21"/>
  <c r="Q83" i="21"/>
  <c r="R83" i="21"/>
  <c r="S83" i="21"/>
  <c r="T83" i="21"/>
  <c r="U83" i="21"/>
  <c r="V83" i="21"/>
  <c r="W83" i="21"/>
  <c r="X83" i="21"/>
  <c r="Y83" i="21"/>
  <c r="Z83" i="21"/>
  <c r="AA83" i="21"/>
  <c r="AB83" i="21"/>
  <c r="AC83" i="21"/>
  <c r="AD83" i="21"/>
  <c r="AE83" i="21"/>
  <c r="G84" i="21"/>
  <c r="H84" i="21"/>
  <c r="I84" i="21"/>
  <c r="J84" i="21"/>
  <c r="K84" i="21"/>
  <c r="L84" i="21"/>
  <c r="M84" i="21"/>
  <c r="N84" i="21"/>
  <c r="O84" i="21"/>
  <c r="P84" i="21"/>
  <c r="Q84" i="21"/>
  <c r="R84" i="21"/>
  <c r="S84" i="21"/>
  <c r="T84" i="21"/>
  <c r="U84" i="21"/>
  <c r="V84" i="21"/>
  <c r="W84" i="21"/>
  <c r="X84" i="21"/>
  <c r="Y84" i="21"/>
  <c r="Z84" i="21"/>
  <c r="AA84" i="21"/>
  <c r="AB84" i="21"/>
  <c r="AC84" i="21"/>
  <c r="AD84" i="21"/>
  <c r="AE84" i="21"/>
  <c r="G85" i="21"/>
  <c r="H85" i="21"/>
  <c r="I85" i="21"/>
  <c r="J85" i="21"/>
  <c r="K85" i="21"/>
  <c r="L85" i="21"/>
  <c r="M85" i="21"/>
  <c r="N85" i="21"/>
  <c r="O85" i="21"/>
  <c r="P85" i="21"/>
  <c r="Q85" i="21"/>
  <c r="R85" i="21"/>
  <c r="S85" i="21"/>
  <c r="T85" i="21"/>
  <c r="U85" i="21"/>
  <c r="V85" i="21"/>
  <c r="W85" i="21"/>
  <c r="X85" i="21"/>
  <c r="Y85" i="21"/>
  <c r="Z85" i="21"/>
  <c r="AA85" i="21"/>
  <c r="AB85" i="21"/>
  <c r="AC85" i="21"/>
  <c r="AD85" i="21"/>
  <c r="AE85" i="21"/>
  <c r="G86" i="21"/>
  <c r="H86" i="21"/>
  <c r="I86" i="21"/>
  <c r="J86" i="21"/>
  <c r="K86" i="21"/>
  <c r="L86" i="21"/>
  <c r="M86" i="21"/>
  <c r="N86" i="21"/>
  <c r="O86" i="21"/>
  <c r="P86" i="21"/>
  <c r="Q86" i="21"/>
  <c r="R86" i="21"/>
  <c r="S86" i="21"/>
  <c r="T86" i="21"/>
  <c r="U86" i="21"/>
  <c r="V86" i="21"/>
  <c r="W86" i="21"/>
  <c r="X86" i="21"/>
  <c r="Y86" i="21"/>
  <c r="Z86" i="21"/>
  <c r="AA86" i="21"/>
  <c r="AB86" i="21"/>
  <c r="AC86" i="21"/>
  <c r="AD86" i="21"/>
  <c r="AE86" i="21"/>
  <c r="G87" i="21"/>
  <c r="H87" i="21"/>
  <c r="I87" i="21"/>
  <c r="J87" i="21"/>
  <c r="K87" i="21"/>
  <c r="L87" i="21"/>
  <c r="M87" i="21"/>
  <c r="N87" i="21"/>
  <c r="O87" i="21"/>
  <c r="P87" i="21"/>
  <c r="Q87" i="21"/>
  <c r="R87" i="21"/>
  <c r="S87" i="21"/>
  <c r="T87" i="21"/>
  <c r="U87" i="21"/>
  <c r="V87" i="21"/>
  <c r="W87" i="21"/>
  <c r="X87" i="21"/>
  <c r="Y87" i="21"/>
  <c r="Z87" i="21"/>
  <c r="AA87" i="21"/>
  <c r="AB87" i="21"/>
  <c r="AC87" i="21"/>
  <c r="AD87" i="21"/>
  <c r="AE87" i="21"/>
  <c r="G88" i="21"/>
  <c r="H88" i="21"/>
  <c r="I88" i="21"/>
  <c r="J88" i="21"/>
  <c r="K88" i="21"/>
  <c r="L88" i="21"/>
  <c r="M88" i="21"/>
  <c r="N88" i="21"/>
  <c r="O88" i="21"/>
  <c r="P88" i="21"/>
  <c r="Q88" i="21"/>
  <c r="R88" i="21"/>
  <c r="S88" i="21"/>
  <c r="T88" i="21"/>
  <c r="U88" i="21"/>
  <c r="V88" i="21"/>
  <c r="W88" i="21"/>
  <c r="X88" i="21"/>
  <c r="Y88" i="21"/>
  <c r="Z88" i="21"/>
  <c r="AA88" i="21"/>
  <c r="AB88" i="21"/>
  <c r="AC88" i="21"/>
  <c r="AD88" i="21"/>
  <c r="AE88" i="21"/>
  <c r="G89" i="21"/>
  <c r="H89" i="21"/>
  <c r="I89" i="21"/>
  <c r="J89" i="21"/>
  <c r="K89" i="21"/>
  <c r="L89" i="21"/>
  <c r="M89" i="21"/>
  <c r="N89" i="21"/>
  <c r="O89" i="21"/>
  <c r="P89" i="21"/>
  <c r="Q89" i="21"/>
  <c r="R89" i="21"/>
  <c r="S89" i="21"/>
  <c r="T89" i="21"/>
  <c r="U89" i="21"/>
  <c r="V89" i="21"/>
  <c r="W89" i="21"/>
  <c r="X89" i="21"/>
  <c r="Y89" i="21"/>
  <c r="Z89" i="21"/>
  <c r="AA89" i="21"/>
  <c r="AB89" i="21"/>
  <c r="AC89" i="21"/>
  <c r="AD89" i="21"/>
  <c r="AE89" i="21"/>
  <c r="G90" i="21"/>
  <c r="H90" i="21"/>
  <c r="I90" i="21"/>
  <c r="J90" i="21"/>
  <c r="K90" i="21"/>
  <c r="L90" i="21"/>
  <c r="M90" i="21"/>
  <c r="N90" i="21"/>
  <c r="O90" i="21"/>
  <c r="P90" i="21"/>
  <c r="Q90" i="21"/>
  <c r="R90" i="21"/>
  <c r="S90" i="21"/>
  <c r="T90" i="21"/>
  <c r="U90" i="21"/>
  <c r="V90" i="21"/>
  <c r="W90" i="21"/>
  <c r="X90" i="21"/>
  <c r="Y90" i="21"/>
  <c r="Z90" i="21"/>
  <c r="AA90" i="21"/>
  <c r="AB90" i="21"/>
  <c r="AC90" i="21"/>
  <c r="AD90" i="21"/>
  <c r="AE90" i="21"/>
  <c r="G91" i="21"/>
  <c r="H91" i="21"/>
  <c r="I91" i="21"/>
  <c r="J91" i="21"/>
  <c r="K91" i="21"/>
  <c r="L91" i="21"/>
  <c r="M91" i="21"/>
  <c r="N91" i="21"/>
  <c r="O91" i="21"/>
  <c r="P91" i="21"/>
  <c r="Q91" i="21"/>
  <c r="R91" i="21"/>
  <c r="S91" i="21"/>
  <c r="T91" i="21"/>
  <c r="U91" i="21"/>
  <c r="V91" i="21"/>
  <c r="W91" i="21"/>
  <c r="X91" i="21"/>
  <c r="Y91" i="21"/>
  <c r="Z91" i="21"/>
  <c r="AA91" i="21"/>
  <c r="AB91" i="21"/>
  <c r="AC91" i="21"/>
  <c r="AD91" i="21"/>
  <c r="AE91" i="21"/>
  <c r="G92" i="21"/>
  <c r="H92" i="21"/>
  <c r="I92" i="21"/>
  <c r="J92" i="21"/>
  <c r="K92" i="21"/>
  <c r="L92" i="21"/>
  <c r="M92" i="21"/>
  <c r="N92" i="21"/>
  <c r="O92" i="21"/>
  <c r="P92" i="21"/>
  <c r="Q92" i="21"/>
  <c r="R92" i="21"/>
  <c r="S92" i="21"/>
  <c r="T92" i="21"/>
  <c r="U92" i="21"/>
  <c r="V92" i="21"/>
  <c r="W92" i="21"/>
  <c r="X92" i="21"/>
  <c r="Y92" i="21"/>
  <c r="Z92" i="21"/>
  <c r="AA92" i="21"/>
  <c r="AB92" i="21"/>
  <c r="AC92" i="21"/>
  <c r="AD92" i="21"/>
  <c r="AE92" i="21"/>
  <c r="G93" i="21"/>
  <c r="H93" i="21"/>
  <c r="I93" i="21"/>
  <c r="J93" i="21"/>
  <c r="K93" i="21"/>
  <c r="L93" i="21"/>
  <c r="M93" i="21"/>
  <c r="N93" i="21"/>
  <c r="O93" i="21"/>
  <c r="P93" i="21"/>
  <c r="Q93" i="21"/>
  <c r="R93" i="21"/>
  <c r="S93" i="21"/>
  <c r="T93" i="21"/>
  <c r="U93" i="21"/>
  <c r="V93" i="21"/>
  <c r="W93" i="21"/>
  <c r="X93" i="21"/>
  <c r="Y93" i="21"/>
  <c r="Z93" i="21"/>
  <c r="AA93" i="21"/>
  <c r="AB93" i="21"/>
  <c r="AC93" i="21"/>
  <c r="AD93" i="21"/>
  <c r="AE93" i="21"/>
  <c r="G94" i="21"/>
  <c r="H94" i="21"/>
  <c r="I94" i="21"/>
  <c r="J94" i="21"/>
  <c r="K94" i="21"/>
  <c r="L94" i="21"/>
  <c r="M94" i="21"/>
  <c r="N94" i="21"/>
  <c r="O94" i="21"/>
  <c r="P94" i="21"/>
  <c r="Q94" i="21"/>
  <c r="R94" i="21"/>
  <c r="S94" i="21"/>
  <c r="T94" i="21"/>
  <c r="U94" i="21"/>
  <c r="V94" i="21"/>
  <c r="W94" i="21"/>
  <c r="X94" i="21"/>
  <c r="Y94" i="21"/>
  <c r="Z94" i="21"/>
  <c r="AA94" i="21"/>
  <c r="AB94" i="21"/>
  <c r="AC94" i="21"/>
  <c r="AD94" i="21"/>
  <c r="AE94" i="21"/>
  <c r="G95" i="21"/>
  <c r="H95" i="21"/>
  <c r="I95" i="21"/>
  <c r="J95" i="21"/>
  <c r="K95" i="21"/>
  <c r="L95" i="21"/>
  <c r="M95" i="21"/>
  <c r="N95" i="21"/>
  <c r="O95" i="21"/>
  <c r="P95" i="21"/>
  <c r="Q95" i="21"/>
  <c r="R95" i="21"/>
  <c r="S95" i="21"/>
  <c r="T95" i="21"/>
  <c r="U95" i="21"/>
  <c r="V95" i="21"/>
  <c r="W95" i="21"/>
  <c r="X95" i="21"/>
  <c r="Y95" i="21"/>
  <c r="Z95" i="21"/>
  <c r="AA95" i="21"/>
  <c r="AB95" i="21"/>
  <c r="AC95" i="21"/>
  <c r="AD95" i="21"/>
  <c r="AE95" i="21"/>
  <c r="G96" i="21"/>
  <c r="H96" i="21"/>
  <c r="I96" i="21"/>
  <c r="J96" i="21"/>
  <c r="K96" i="21"/>
  <c r="L96" i="21"/>
  <c r="M96" i="21"/>
  <c r="N96" i="21"/>
  <c r="O96" i="21"/>
  <c r="P96" i="21"/>
  <c r="Q96" i="21"/>
  <c r="R96" i="21"/>
  <c r="S96" i="21"/>
  <c r="T96" i="21"/>
  <c r="U96" i="21"/>
  <c r="V96" i="21"/>
  <c r="W96" i="21"/>
  <c r="X96" i="21"/>
  <c r="Y96" i="21"/>
  <c r="Z96" i="21"/>
  <c r="AA96" i="21"/>
  <c r="AB96" i="21"/>
  <c r="AC96" i="21"/>
  <c r="AD96" i="21"/>
  <c r="AE96" i="21"/>
  <c r="G97" i="21"/>
  <c r="H97" i="21"/>
  <c r="I97" i="21"/>
  <c r="J97" i="21"/>
  <c r="K97" i="21"/>
  <c r="L97" i="21"/>
  <c r="M97" i="21"/>
  <c r="N97" i="21"/>
  <c r="O97" i="21"/>
  <c r="P97" i="21"/>
  <c r="Q97" i="21"/>
  <c r="R97" i="21"/>
  <c r="S97" i="21"/>
  <c r="T97" i="21"/>
  <c r="U97" i="21"/>
  <c r="V97" i="21"/>
  <c r="W97" i="21"/>
  <c r="X97" i="21"/>
  <c r="Y97" i="21"/>
  <c r="Z97" i="21"/>
  <c r="AA97" i="21"/>
  <c r="AB97" i="21"/>
  <c r="AC97" i="21"/>
  <c r="AD97" i="21"/>
  <c r="AE97" i="21"/>
  <c r="G98" i="21"/>
  <c r="H98" i="21"/>
  <c r="I98" i="21"/>
  <c r="J98" i="21"/>
  <c r="K98" i="21"/>
  <c r="L98" i="21"/>
  <c r="M98" i="21"/>
  <c r="N98" i="21"/>
  <c r="O98" i="21"/>
  <c r="P98" i="21"/>
  <c r="Q98" i="21"/>
  <c r="R98" i="21"/>
  <c r="S98" i="21"/>
  <c r="T98" i="21"/>
  <c r="U98" i="21"/>
  <c r="V98" i="21"/>
  <c r="W98" i="21"/>
  <c r="X98" i="21"/>
  <c r="Y98" i="21"/>
  <c r="Z98" i="21"/>
  <c r="AA98" i="21"/>
  <c r="AB98" i="21"/>
  <c r="AC98" i="21"/>
  <c r="AD98" i="21"/>
  <c r="AE98" i="21"/>
  <c r="G99" i="21"/>
  <c r="H99" i="21"/>
  <c r="I99" i="21"/>
  <c r="J99" i="21"/>
  <c r="K99" i="21"/>
  <c r="L99" i="21"/>
  <c r="M99" i="21"/>
  <c r="N99" i="21"/>
  <c r="O99" i="21"/>
  <c r="P99" i="21"/>
  <c r="Q99" i="21"/>
  <c r="R99" i="21"/>
  <c r="S99" i="21"/>
  <c r="T99" i="21"/>
  <c r="U99" i="21"/>
  <c r="V99" i="21"/>
  <c r="W99" i="21"/>
  <c r="X99" i="21"/>
  <c r="Y99" i="21"/>
  <c r="Z99" i="21"/>
  <c r="AA99" i="21"/>
  <c r="AB99" i="21"/>
  <c r="AC99" i="21"/>
  <c r="AD99" i="21"/>
  <c r="AE99" i="21"/>
  <c r="G100" i="21"/>
  <c r="H100" i="21"/>
  <c r="I100" i="21"/>
  <c r="J100" i="21"/>
  <c r="K100" i="21"/>
  <c r="L100" i="21"/>
  <c r="M100" i="21"/>
  <c r="N100" i="21"/>
  <c r="O100" i="21"/>
  <c r="P100" i="21"/>
  <c r="Q100" i="21"/>
  <c r="R100" i="21"/>
  <c r="S100" i="21"/>
  <c r="T100" i="21"/>
  <c r="U100" i="21"/>
  <c r="V100" i="21"/>
  <c r="W100" i="21"/>
  <c r="X100" i="21"/>
  <c r="Y100" i="21"/>
  <c r="Z100" i="21"/>
  <c r="AA100" i="21"/>
  <c r="AB100" i="21"/>
  <c r="AC100" i="21"/>
  <c r="AD100" i="21"/>
  <c r="AE100" i="21"/>
  <c r="G101" i="21"/>
  <c r="H101" i="21"/>
  <c r="I101" i="21"/>
  <c r="J101" i="21"/>
  <c r="K101" i="21"/>
  <c r="L101" i="21"/>
  <c r="M101" i="21"/>
  <c r="N101" i="21"/>
  <c r="O101" i="21"/>
  <c r="P101" i="21"/>
  <c r="Q101" i="21"/>
  <c r="R101" i="21"/>
  <c r="S101" i="21"/>
  <c r="T101" i="21"/>
  <c r="U101" i="21"/>
  <c r="V101" i="21"/>
  <c r="W101" i="21"/>
  <c r="X101" i="21"/>
  <c r="Y101" i="21"/>
  <c r="Z101" i="21"/>
  <c r="AA101" i="21"/>
  <c r="AB101" i="21"/>
  <c r="AC101" i="21"/>
  <c r="AD101" i="21"/>
  <c r="AE101" i="21"/>
  <c r="G102" i="21"/>
  <c r="H102" i="21"/>
  <c r="I102" i="21"/>
  <c r="J102" i="21"/>
  <c r="K102" i="21"/>
  <c r="L102" i="21"/>
  <c r="M102" i="21"/>
  <c r="N102" i="21"/>
  <c r="O102" i="21"/>
  <c r="P102" i="21"/>
  <c r="Q102" i="21"/>
  <c r="R102" i="21"/>
  <c r="S102" i="21"/>
  <c r="T102" i="21"/>
  <c r="U102" i="21"/>
  <c r="V102" i="21"/>
  <c r="W102" i="21"/>
  <c r="X102" i="21"/>
  <c r="Y102" i="21"/>
  <c r="Z102" i="21"/>
  <c r="AA102" i="21"/>
  <c r="AB102" i="21"/>
  <c r="AC102" i="21"/>
  <c r="AD102" i="21"/>
  <c r="AE102" i="21"/>
  <c r="G103" i="21"/>
  <c r="H103" i="21"/>
  <c r="I103" i="21"/>
  <c r="J103" i="21"/>
  <c r="K103" i="21"/>
  <c r="L103" i="21"/>
  <c r="M103" i="21"/>
  <c r="N103" i="21"/>
  <c r="O103" i="21"/>
  <c r="P103" i="21"/>
  <c r="Q103" i="21"/>
  <c r="R103" i="21"/>
  <c r="S103" i="21"/>
  <c r="T103" i="21"/>
  <c r="U103" i="21"/>
  <c r="V103" i="21"/>
  <c r="W103" i="21"/>
  <c r="X103" i="21"/>
  <c r="Y103" i="21"/>
  <c r="Z103" i="21"/>
  <c r="AA103" i="21"/>
  <c r="AB103" i="21"/>
  <c r="AC103" i="21"/>
  <c r="AD103" i="21"/>
  <c r="AE103" i="21"/>
  <c r="G104" i="21"/>
  <c r="H104" i="21"/>
  <c r="I104" i="21"/>
  <c r="J104" i="21"/>
  <c r="K104" i="21"/>
  <c r="L104" i="21"/>
  <c r="M104" i="21"/>
  <c r="N104" i="21"/>
  <c r="O104" i="21"/>
  <c r="P104" i="21"/>
  <c r="Q104" i="21"/>
  <c r="R104" i="21"/>
  <c r="S104" i="21"/>
  <c r="T104" i="21"/>
  <c r="U104" i="21"/>
  <c r="V104" i="21"/>
  <c r="W104" i="21"/>
  <c r="X104" i="21"/>
  <c r="Y104" i="21"/>
  <c r="Z104" i="21"/>
  <c r="AA104" i="21"/>
  <c r="AB104" i="21"/>
  <c r="AC104" i="21"/>
  <c r="AD104" i="21"/>
  <c r="AE104" i="21"/>
  <c r="G105" i="21"/>
  <c r="H105" i="21"/>
  <c r="I105" i="21"/>
  <c r="J105" i="21"/>
  <c r="K105" i="21"/>
  <c r="L105" i="21"/>
  <c r="M105" i="21"/>
  <c r="N105" i="21"/>
  <c r="O105" i="21"/>
  <c r="P105" i="21"/>
  <c r="Q105" i="21"/>
  <c r="R105" i="21"/>
  <c r="S105" i="21"/>
  <c r="T105" i="21"/>
  <c r="U105" i="21"/>
  <c r="V105" i="21"/>
  <c r="W105" i="21"/>
  <c r="X105" i="21"/>
  <c r="Y105" i="21"/>
  <c r="Z105" i="21"/>
  <c r="AA105" i="21"/>
  <c r="AB105" i="21"/>
  <c r="AC105" i="21"/>
  <c r="AD105" i="21"/>
  <c r="AE105" i="21"/>
  <c r="G106" i="21"/>
  <c r="H106" i="21"/>
  <c r="I106" i="21"/>
  <c r="J106" i="21"/>
  <c r="K106" i="21"/>
  <c r="L106" i="21"/>
  <c r="M106" i="21"/>
  <c r="N106" i="21"/>
  <c r="O106" i="21"/>
  <c r="P106" i="21"/>
  <c r="Q106" i="21"/>
  <c r="R106" i="21"/>
  <c r="S106" i="21"/>
  <c r="T106" i="21"/>
  <c r="U106" i="21"/>
  <c r="V106" i="21"/>
  <c r="W106" i="21"/>
  <c r="X106" i="21"/>
  <c r="Y106" i="21"/>
  <c r="Z106" i="21"/>
  <c r="AA106" i="21"/>
  <c r="AB106" i="21"/>
  <c r="AC106" i="21"/>
  <c r="AD106" i="21"/>
  <c r="AE106" i="21"/>
  <c r="G107" i="21"/>
  <c r="H107" i="21"/>
  <c r="I107" i="21"/>
  <c r="J107" i="21"/>
  <c r="K107" i="21"/>
  <c r="L107" i="21"/>
  <c r="M107" i="21"/>
  <c r="N107" i="21"/>
  <c r="O107" i="21"/>
  <c r="P107" i="21"/>
  <c r="Q107" i="21"/>
  <c r="R107" i="21"/>
  <c r="S107" i="21"/>
  <c r="T107" i="21"/>
  <c r="U107" i="21"/>
  <c r="V107" i="21"/>
  <c r="W107" i="21"/>
  <c r="X107" i="21"/>
  <c r="Y107" i="21"/>
  <c r="Z107" i="21"/>
  <c r="AA107" i="21"/>
  <c r="AB107" i="21"/>
  <c r="AC107" i="21"/>
  <c r="AD107" i="21"/>
  <c r="AE107" i="21"/>
  <c r="G108" i="21"/>
  <c r="H108" i="21"/>
  <c r="I108" i="21"/>
  <c r="J108" i="21"/>
  <c r="K108" i="21"/>
  <c r="L108" i="21"/>
  <c r="M108" i="21"/>
  <c r="N108" i="21"/>
  <c r="O108" i="21"/>
  <c r="P108" i="21"/>
  <c r="Q108" i="21"/>
  <c r="R108" i="21"/>
  <c r="S108" i="21"/>
  <c r="T108" i="21"/>
  <c r="U108" i="21"/>
  <c r="V108" i="21"/>
  <c r="W108" i="21"/>
  <c r="X108" i="21"/>
  <c r="Y108" i="21"/>
  <c r="Z108" i="21"/>
  <c r="AA108" i="21"/>
  <c r="AB108" i="21"/>
  <c r="AC108" i="21"/>
  <c r="AD108" i="21"/>
  <c r="AE108" i="21"/>
  <c r="G109" i="21"/>
  <c r="H109" i="21"/>
  <c r="I109" i="21"/>
  <c r="J109" i="21"/>
  <c r="K109" i="21"/>
  <c r="L109" i="21"/>
  <c r="M109" i="21"/>
  <c r="N109" i="21"/>
  <c r="O109" i="21"/>
  <c r="P109" i="21"/>
  <c r="Q109" i="21"/>
  <c r="R109" i="21"/>
  <c r="S109" i="21"/>
  <c r="T109" i="21"/>
  <c r="U109" i="21"/>
  <c r="V109" i="21"/>
  <c r="W109" i="21"/>
  <c r="X109" i="21"/>
  <c r="Y109" i="21"/>
  <c r="Z109" i="21"/>
  <c r="AA109" i="21"/>
  <c r="AB109" i="21"/>
  <c r="AC109" i="21"/>
  <c r="AD109" i="21"/>
  <c r="AE109" i="21"/>
  <c r="G110" i="21"/>
  <c r="H110" i="21"/>
  <c r="I110" i="21"/>
  <c r="J110" i="21"/>
  <c r="K110" i="21"/>
  <c r="L110" i="21"/>
  <c r="M110" i="21"/>
  <c r="N110" i="21"/>
  <c r="O110" i="21"/>
  <c r="P110" i="21"/>
  <c r="Q110" i="21"/>
  <c r="R110" i="21"/>
  <c r="S110" i="21"/>
  <c r="T110" i="21"/>
  <c r="U110" i="21"/>
  <c r="V110" i="21"/>
  <c r="W110" i="21"/>
  <c r="X110" i="21"/>
  <c r="Y110" i="21"/>
  <c r="Z110" i="21"/>
  <c r="AA110" i="21"/>
  <c r="AB110" i="21"/>
  <c r="AC110" i="21"/>
  <c r="AD110" i="21"/>
  <c r="AE110" i="21"/>
  <c r="G111" i="21"/>
  <c r="H111" i="21"/>
  <c r="I111" i="21"/>
  <c r="J111" i="21"/>
  <c r="K111" i="21"/>
  <c r="L111" i="21"/>
  <c r="M111" i="21"/>
  <c r="N111" i="21"/>
  <c r="O111" i="21"/>
  <c r="P111" i="21"/>
  <c r="Q111" i="21"/>
  <c r="R111" i="21"/>
  <c r="S111" i="21"/>
  <c r="T111" i="21"/>
  <c r="U111" i="21"/>
  <c r="V111" i="21"/>
  <c r="W111" i="21"/>
  <c r="X111" i="21"/>
  <c r="Y111" i="21"/>
  <c r="Z111" i="21"/>
  <c r="AA111" i="21"/>
  <c r="AB111" i="21"/>
  <c r="AC111" i="21"/>
  <c r="AD111" i="21"/>
  <c r="AE111" i="21"/>
  <c r="G112" i="21"/>
  <c r="H112" i="21"/>
  <c r="I112" i="21"/>
  <c r="J112" i="21"/>
  <c r="K112" i="21"/>
  <c r="L112" i="21"/>
  <c r="M112" i="21"/>
  <c r="N112" i="21"/>
  <c r="O112" i="21"/>
  <c r="P112" i="21"/>
  <c r="Q112" i="21"/>
  <c r="R112" i="21"/>
  <c r="S112" i="21"/>
  <c r="T112" i="21"/>
  <c r="U112" i="21"/>
  <c r="V112" i="21"/>
  <c r="W112" i="21"/>
  <c r="X112" i="21"/>
  <c r="Y112" i="21"/>
  <c r="Z112" i="21"/>
  <c r="AA112" i="21"/>
  <c r="AB112" i="21"/>
  <c r="AC112" i="21"/>
  <c r="AD112" i="21"/>
  <c r="AE112" i="21"/>
  <c r="G113" i="21"/>
  <c r="H113" i="21"/>
  <c r="I113" i="21"/>
  <c r="J113" i="21"/>
  <c r="K113" i="21"/>
  <c r="L113" i="21"/>
  <c r="M113" i="21"/>
  <c r="N113" i="21"/>
  <c r="O113" i="21"/>
  <c r="P113" i="21"/>
  <c r="Q113" i="21"/>
  <c r="R113" i="21"/>
  <c r="S113" i="21"/>
  <c r="T113" i="21"/>
  <c r="U113" i="21"/>
  <c r="V113" i="21"/>
  <c r="W113" i="21"/>
  <c r="X113" i="21"/>
  <c r="Y113" i="21"/>
  <c r="Z113" i="21"/>
  <c r="AA113" i="21"/>
  <c r="AB113" i="21"/>
  <c r="AC113" i="21"/>
  <c r="AD113" i="21"/>
  <c r="AE113" i="21"/>
  <c r="G114" i="21"/>
  <c r="H114" i="21"/>
  <c r="I114" i="21"/>
  <c r="J114" i="21"/>
  <c r="K114" i="21"/>
  <c r="L114" i="21"/>
  <c r="M114" i="21"/>
  <c r="N114" i="21"/>
  <c r="O114" i="21"/>
  <c r="P114" i="21"/>
  <c r="Q114" i="21"/>
  <c r="R114" i="21"/>
  <c r="S114" i="21"/>
  <c r="T114" i="21"/>
  <c r="U114" i="21"/>
  <c r="V114" i="21"/>
  <c r="W114" i="21"/>
  <c r="X114" i="21"/>
  <c r="Y114" i="21"/>
  <c r="Z114" i="21"/>
  <c r="AA114" i="21"/>
  <c r="AB114" i="21"/>
  <c r="AC114" i="21"/>
  <c r="AD114" i="21"/>
  <c r="AE114" i="21"/>
  <c r="G115" i="21"/>
  <c r="H115" i="21"/>
  <c r="I115" i="21"/>
  <c r="J115" i="21"/>
  <c r="K115" i="21"/>
  <c r="L115" i="21"/>
  <c r="M115" i="21"/>
  <c r="N115" i="21"/>
  <c r="O115" i="21"/>
  <c r="P115" i="21"/>
  <c r="Q115" i="21"/>
  <c r="R115" i="21"/>
  <c r="S115" i="21"/>
  <c r="T115" i="21"/>
  <c r="U115" i="21"/>
  <c r="V115" i="21"/>
  <c r="W115" i="21"/>
  <c r="X115" i="21"/>
  <c r="Y115" i="21"/>
  <c r="Z115" i="21"/>
  <c r="AA115" i="21"/>
  <c r="AB115" i="21"/>
  <c r="AC115" i="21"/>
  <c r="AD115" i="21"/>
  <c r="AE115" i="21"/>
  <c r="G116" i="21"/>
  <c r="H116" i="21"/>
  <c r="I116" i="21"/>
  <c r="J116" i="21"/>
  <c r="K116" i="21"/>
  <c r="L116" i="21"/>
  <c r="M116" i="21"/>
  <c r="N116" i="21"/>
  <c r="O116" i="21"/>
  <c r="P116" i="21"/>
  <c r="Q116" i="21"/>
  <c r="R116" i="21"/>
  <c r="S116" i="21"/>
  <c r="T116" i="21"/>
  <c r="U116" i="21"/>
  <c r="V116" i="21"/>
  <c r="W116" i="21"/>
  <c r="X116" i="21"/>
  <c r="Y116" i="21"/>
  <c r="Z116" i="21"/>
  <c r="AA116" i="21"/>
  <c r="AB116" i="21"/>
  <c r="AC116" i="21"/>
  <c r="AD116" i="21"/>
  <c r="AE116" i="21"/>
  <c r="G117" i="21"/>
  <c r="H117" i="21"/>
  <c r="I117" i="21"/>
  <c r="J117" i="21"/>
  <c r="K117" i="21"/>
  <c r="L117" i="21"/>
  <c r="M117" i="21"/>
  <c r="N117" i="21"/>
  <c r="O117" i="21"/>
  <c r="P117" i="21"/>
  <c r="Q117" i="21"/>
  <c r="R117" i="21"/>
  <c r="S117" i="21"/>
  <c r="T117" i="21"/>
  <c r="U117" i="21"/>
  <c r="V117" i="21"/>
  <c r="W117" i="21"/>
  <c r="X117" i="21"/>
  <c r="Y117" i="21"/>
  <c r="Z117" i="21"/>
  <c r="AA117" i="21"/>
  <c r="AB117" i="21"/>
  <c r="AC117" i="21"/>
  <c r="AD117" i="21"/>
  <c r="AE117" i="21"/>
  <c r="G118" i="21"/>
  <c r="H118" i="21"/>
  <c r="I118" i="21"/>
  <c r="J118" i="21"/>
  <c r="K118" i="21"/>
  <c r="L118" i="21"/>
  <c r="M118" i="21"/>
  <c r="N118" i="21"/>
  <c r="O118" i="21"/>
  <c r="P118" i="21"/>
  <c r="Q118" i="21"/>
  <c r="R118" i="21"/>
  <c r="S118" i="21"/>
  <c r="T118" i="21"/>
  <c r="U118" i="21"/>
  <c r="V118" i="21"/>
  <c r="W118" i="21"/>
  <c r="X118" i="21"/>
  <c r="Y118" i="21"/>
  <c r="Z118" i="21"/>
  <c r="AA118" i="21"/>
  <c r="AB118" i="21"/>
  <c r="AC118" i="21"/>
  <c r="AD118" i="21"/>
  <c r="AE118" i="21"/>
  <c r="G119" i="21"/>
  <c r="H119" i="21"/>
  <c r="I119" i="21"/>
  <c r="J119" i="21"/>
  <c r="K119" i="21"/>
  <c r="L119" i="21"/>
  <c r="M119" i="21"/>
  <c r="N119" i="21"/>
  <c r="O119" i="21"/>
  <c r="P119" i="21"/>
  <c r="Q119" i="21"/>
  <c r="R119" i="21"/>
  <c r="S119" i="21"/>
  <c r="T119" i="21"/>
  <c r="U119" i="21"/>
  <c r="V119" i="21"/>
  <c r="W119" i="21"/>
  <c r="X119" i="21"/>
  <c r="Y119" i="21"/>
  <c r="Z119" i="21"/>
  <c r="AA119" i="21"/>
  <c r="AB119" i="21"/>
  <c r="AC119" i="21"/>
  <c r="AD119" i="21"/>
  <c r="AE119" i="21"/>
  <c r="G120" i="21"/>
  <c r="H120" i="21"/>
  <c r="I120" i="21"/>
  <c r="J120" i="21"/>
  <c r="K120" i="21"/>
  <c r="L120" i="21"/>
  <c r="M120" i="21"/>
  <c r="N120" i="21"/>
  <c r="O120" i="21"/>
  <c r="P120" i="21"/>
  <c r="Q120" i="21"/>
  <c r="R120" i="21"/>
  <c r="S120" i="21"/>
  <c r="T120" i="21"/>
  <c r="U120" i="21"/>
  <c r="V120" i="21"/>
  <c r="W120" i="21"/>
  <c r="X120" i="21"/>
  <c r="Y120" i="21"/>
  <c r="Z120" i="21"/>
  <c r="AA120" i="21"/>
  <c r="AB120" i="21"/>
  <c r="AC120" i="21"/>
  <c r="AD120" i="21"/>
  <c r="AE120" i="21"/>
  <c r="G121" i="21"/>
  <c r="H121" i="21"/>
  <c r="I121" i="21"/>
  <c r="J121" i="21"/>
  <c r="K121" i="21"/>
  <c r="L121" i="21"/>
  <c r="M121" i="21"/>
  <c r="N121" i="21"/>
  <c r="O121" i="21"/>
  <c r="P121" i="21"/>
  <c r="Q121" i="21"/>
  <c r="R121" i="21"/>
  <c r="S121" i="21"/>
  <c r="T121" i="21"/>
  <c r="U121" i="21"/>
  <c r="V121" i="21"/>
  <c r="W121" i="21"/>
  <c r="X121" i="21"/>
  <c r="Y121" i="21"/>
  <c r="Z121" i="21"/>
  <c r="AA121" i="21"/>
  <c r="AB121" i="21"/>
  <c r="AC121" i="21"/>
  <c r="AD121" i="21"/>
  <c r="AE121" i="21"/>
  <c r="G122" i="21"/>
  <c r="H122" i="21"/>
  <c r="I122" i="21"/>
  <c r="J122" i="21"/>
  <c r="K122" i="21"/>
  <c r="L122" i="21"/>
  <c r="M122" i="21"/>
  <c r="N122" i="21"/>
  <c r="O122" i="21"/>
  <c r="P122" i="21"/>
  <c r="Q122" i="21"/>
  <c r="R122" i="21"/>
  <c r="S122" i="21"/>
  <c r="T122" i="21"/>
  <c r="U122" i="21"/>
  <c r="V122" i="21"/>
  <c r="W122" i="21"/>
  <c r="X122" i="21"/>
  <c r="Y122" i="21"/>
  <c r="Z122" i="21"/>
  <c r="AA122" i="21"/>
  <c r="AB122" i="21"/>
  <c r="AC122" i="21"/>
  <c r="AD122" i="21"/>
  <c r="AE122" i="21"/>
  <c r="G123" i="21"/>
  <c r="H123" i="21"/>
  <c r="I123" i="21"/>
  <c r="J123" i="21"/>
  <c r="K123" i="21"/>
  <c r="L123" i="21"/>
  <c r="M123" i="21"/>
  <c r="N123" i="21"/>
  <c r="O123" i="21"/>
  <c r="P123" i="21"/>
  <c r="Q123" i="21"/>
  <c r="R123" i="21"/>
  <c r="S123" i="21"/>
  <c r="T123" i="21"/>
  <c r="U123" i="21"/>
  <c r="V123" i="21"/>
  <c r="W123" i="21"/>
  <c r="X123" i="21"/>
  <c r="Y123" i="21"/>
  <c r="Z123" i="21"/>
  <c r="AA123" i="21"/>
  <c r="AB123" i="21"/>
  <c r="AC123" i="21"/>
  <c r="AD123" i="21"/>
  <c r="AE123" i="21"/>
  <c r="G124" i="21"/>
  <c r="H124" i="21"/>
  <c r="I124" i="21"/>
  <c r="J124" i="21"/>
  <c r="K124" i="21"/>
  <c r="L124" i="21"/>
  <c r="M124" i="21"/>
  <c r="N124" i="21"/>
  <c r="O124" i="21"/>
  <c r="P124" i="21"/>
  <c r="Q124" i="21"/>
  <c r="R124" i="21"/>
  <c r="S124" i="21"/>
  <c r="T124" i="21"/>
  <c r="U124" i="21"/>
  <c r="V124" i="21"/>
  <c r="W124" i="21"/>
  <c r="X124" i="21"/>
  <c r="Y124" i="21"/>
  <c r="Z124" i="21"/>
  <c r="AA124" i="21"/>
  <c r="AB124" i="21"/>
  <c r="AC124" i="21"/>
  <c r="AD124" i="21"/>
  <c r="AE124" i="21"/>
  <c r="G125" i="21"/>
  <c r="H125" i="21"/>
  <c r="I125" i="21"/>
  <c r="J125" i="21"/>
  <c r="K125" i="21"/>
  <c r="L125" i="21"/>
  <c r="M125" i="21"/>
  <c r="N125" i="21"/>
  <c r="O125" i="21"/>
  <c r="P125" i="21"/>
  <c r="Q125" i="21"/>
  <c r="R125" i="21"/>
  <c r="S125" i="21"/>
  <c r="T125" i="21"/>
  <c r="U125" i="21"/>
  <c r="V125" i="21"/>
  <c r="W125" i="21"/>
  <c r="X125" i="21"/>
  <c r="Y125" i="21"/>
  <c r="Z125" i="21"/>
  <c r="AA125" i="21"/>
  <c r="AB125" i="21"/>
  <c r="AC125" i="21"/>
  <c r="AD125" i="21"/>
  <c r="AE125" i="21"/>
  <c r="G126" i="21"/>
  <c r="H126" i="21"/>
  <c r="I126" i="21"/>
  <c r="J126" i="21"/>
  <c r="K126" i="21"/>
  <c r="L126" i="21"/>
  <c r="M126" i="21"/>
  <c r="N126" i="21"/>
  <c r="O126" i="21"/>
  <c r="P126" i="21"/>
  <c r="Q126" i="21"/>
  <c r="R126" i="21"/>
  <c r="S126" i="21"/>
  <c r="T126" i="21"/>
  <c r="U126" i="21"/>
  <c r="V126" i="21"/>
  <c r="W126" i="21"/>
  <c r="X126" i="21"/>
  <c r="Y126" i="21"/>
  <c r="Z126" i="21"/>
  <c r="AA126" i="21"/>
  <c r="AB126" i="21"/>
  <c r="AC126" i="21"/>
  <c r="AD126" i="21"/>
  <c r="AE126" i="21"/>
  <c r="G127" i="21"/>
  <c r="H127" i="21"/>
  <c r="I127" i="21"/>
  <c r="J127" i="21"/>
  <c r="K127" i="21"/>
  <c r="L127" i="21"/>
  <c r="M127" i="21"/>
  <c r="N127" i="21"/>
  <c r="O127" i="21"/>
  <c r="P127" i="21"/>
  <c r="Q127" i="21"/>
  <c r="R127" i="21"/>
  <c r="S127" i="21"/>
  <c r="T127" i="21"/>
  <c r="U127" i="21"/>
  <c r="V127" i="21"/>
  <c r="W127" i="21"/>
  <c r="X127" i="21"/>
  <c r="Y127" i="21"/>
  <c r="Z127" i="21"/>
  <c r="AA127" i="21"/>
  <c r="AB127" i="21"/>
  <c r="AC127" i="21"/>
  <c r="AD127" i="21"/>
  <c r="AE127" i="21"/>
  <c r="G128" i="21"/>
  <c r="H128" i="21"/>
  <c r="I128" i="21"/>
  <c r="J128" i="21"/>
  <c r="K128" i="21"/>
  <c r="L128" i="21"/>
  <c r="M128" i="21"/>
  <c r="N128" i="21"/>
  <c r="O128" i="21"/>
  <c r="P128" i="21"/>
  <c r="Q128" i="21"/>
  <c r="R128" i="21"/>
  <c r="S128" i="21"/>
  <c r="T128" i="21"/>
  <c r="U128" i="21"/>
  <c r="V128" i="21"/>
  <c r="W128" i="21"/>
  <c r="X128" i="21"/>
  <c r="Y128" i="21"/>
  <c r="Z128" i="21"/>
  <c r="AA128" i="21"/>
  <c r="AB128" i="21"/>
  <c r="AC128" i="21"/>
  <c r="AD128" i="21"/>
  <c r="AE128" i="21"/>
  <c r="G129" i="21"/>
  <c r="H129" i="21"/>
  <c r="I129" i="21"/>
  <c r="J129" i="21"/>
  <c r="K129" i="21"/>
  <c r="L129" i="21"/>
  <c r="M129" i="21"/>
  <c r="N129" i="21"/>
  <c r="O129" i="21"/>
  <c r="P129" i="21"/>
  <c r="Q129" i="21"/>
  <c r="R129" i="21"/>
  <c r="S129" i="21"/>
  <c r="T129" i="21"/>
  <c r="U129" i="21"/>
  <c r="V129" i="21"/>
  <c r="W129" i="21"/>
  <c r="X129" i="21"/>
  <c r="Y129" i="21"/>
  <c r="Z129" i="21"/>
  <c r="AA129" i="21"/>
  <c r="AB129" i="21"/>
  <c r="AC129" i="21"/>
  <c r="AD129" i="21"/>
  <c r="AE129" i="21"/>
  <c r="G130" i="21"/>
  <c r="H130" i="21"/>
  <c r="I130" i="21"/>
  <c r="J130" i="21"/>
  <c r="K130" i="21"/>
  <c r="L130" i="21"/>
  <c r="M130" i="21"/>
  <c r="N130" i="21"/>
  <c r="O130" i="21"/>
  <c r="P130" i="21"/>
  <c r="Q130" i="21"/>
  <c r="R130" i="21"/>
  <c r="S130" i="21"/>
  <c r="T130" i="21"/>
  <c r="U130" i="21"/>
  <c r="V130" i="21"/>
  <c r="W130" i="21"/>
  <c r="X130" i="21"/>
  <c r="Y130" i="21"/>
  <c r="Z130" i="21"/>
  <c r="AA130" i="21"/>
  <c r="AB130" i="21"/>
  <c r="AC130" i="21"/>
  <c r="AD130" i="21"/>
  <c r="AE130" i="21"/>
  <c r="G131" i="21"/>
  <c r="H131" i="21"/>
  <c r="I131" i="21"/>
  <c r="J131" i="21"/>
  <c r="K131" i="21"/>
  <c r="L131" i="21"/>
  <c r="M131" i="21"/>
  <c r="N131" i="21"/>
  <c r="O131" i="21"/>
  <c r="P131" i="21"/>
  <c r="Q131" i="21"/>
  <c r="R131" i="21"/>
  <c r="S131" i="21"/>
  <c r="T131" i="21"/>
  <c r="U131" i="21"/>
  <c r="V131" i="21"/>
  <c r="W131" i="21"/>
  <c r="X131" i="21"/>
  <c r="Y131" i="21"/>
  <c r="Z131" i="21"/>
  <c r="AA131" i="21"/>
  <c r="AB131" i="21"/>
  <c r="AC131" i="21"/>
  <c r="AD131" i="21"/>
  <c r="AE131" i="21"/>
  <c r="G132" i="21"/>
  <c r="H132" i="21"/>
  <c r="I132" i="21"/>
  <c r="J132" i="21"/>
  <c r="K132" i="21"/>
  <c r="L132" i="21"/>
  <c r="M132" i="21"/>
  <c r="N132" i="21"/>
  <c r="O132" i="21"/>
  <c r="P132" i="21"/>
  <c r="Q132" i="21"/>
  <c r="R132" i="21"/>
  <c r="S132" i="21"/>
  <c r="T132" i="21"/>
  <c r="U132" i="21"/>
  <c r="V132" i="21"/>
  <c r="W132" i="21"/>
  <c r="X132" i="21"/>
  <c r="Y132" i="21"/>
  <c r="Z132" i="21"/>
  <c r="AA132" i="21"/>
  <c r="AB132" i="21"/>
  <c r="AC132" i="21"/>
  <c r="AD132" i="21"/>
  <c r="AE132" i="21"/>
  <c r="G133" i="21"/>
  <c r="H133" i="21"/>
  <c r="I133" i="21"/>
  <c r="J133" i="21"/>
  <c r="K133" i="21"/>
  <c r="L133" i="21"/>
  <c r="M133" i="21"/>
  <c r="N133" i="21"/>
  <c r="O133" i="21"/>
  <c r="P133" i="21"/>
  <c r="Q133" i="21"/>
  <c r="R133" i="21"/>
  <c r="S133" i="21"/>
  <c r="T133" i="21"/>
  <c r="U133" i="21"/>
  <c r="V133" i="21"/>
  <c r="W133" i="21"/>
  <c r="X133" i="21"/>
  <c r="Y133" i="21"/>
  <c r="Z133" i="21"/>
  <c r="AA133" i="21"/>
  <c r="AB133" i="21"/>
  <c r="AC133" i="21"/>
  <c r="AD133" i="21"/>
  <c r="AE133" i="21"/>
  <c r="G134" i="21"/>
  <c r="H134" i="21"/>
  <c r="I134" i="21"/>
  <c r="J134" i="21"/>
  <c r="K134" i="21"/>
  <c r="L134" i="21"/>
  <c r="M134" i="21"/>
  <c r="N134" i="21"/>
  <c r="O134" i="21"/>
  <c r="P134" i="21"/>
  <c r="Q134" i="21"/>
  <c r="R134" i="21"/>
  <c r="S134" i="21"/>
  <c r="T134" i="21"/>
  <c r="U134" i="21"/>
  <c r="V134" i="21"/>
  <c r="W134" i="21"/>
  <c r="X134" i="21"/>
  <c r="Y134" i="21"/>
  <c r="Z134" i="21"/>
  <c r="AA134" i="21"/>
  <c r="AB134" i="21"/>
  <c r="AC134" i="21"/>
  <c r="AD134" i="21"/>
  <c r="AE134" i="21"/>
  <c r="G135" i="21"/>
  <c r="H135" i="21"/>
  <c r="I135" i="21"/>
  <c r="J135" i="21"/>
  <c r="K135" i="21"/>
  <c r="L135" i="21"/>
  <c r="M135" i="21"/>
  <c r="N135" i="21"/>
  <c r="O135" i="21"/>
  <c r="P135" i="21"/>
  <c r="Q135" i="21"/>
  <c r="R135" i="21"/>
  <c r="S135" i="21"/>
  <c r="T135" i="21"/>
  <c r="U135" i="21"/>
  <c r="V135" i="21"/>
  <c r="W135" i="21"/>
  <c r="X135" i="21"/>
  <c r="Y135" i="21"/>
  <c r="Z135" i="21"/>
  <c r="AA135" i="21"/>
  <c r="AB135" i="21"/>
  <c r="AC135" i="21"/>
  <c r="AD135" i="21"/>
  <c r="AE135" i="21"/>
  <c r="G136" i="21"/>
  <c r="H136" i="21"/>
  <c r="I136" i="21"/>
  <c r="J136" i="21"/>
  <c r="K136" i="21"/>
  <c r="L136" i="21"/>
  <c r="M136" i="21"/>
  <c r="N136" i="21"/>
  <c r="O136" i="21"/>
  <c r="P136" i="21"/>
  <c r="Q136" i="21"/>
  <c r="R136" i="21"/>
  <c r="S136" i="21"/>
  <c r="T136" i="21"/>
  <c r="U136" i="21"/>
  <c r="V136" i="21"/>
  <c r="W136" i="21"/>
  <c r="X136" i="21"/>
  <c r="Y136" i="21"/>
  <c r="Z136" i="21"/>
  <c r="AA136" i="21"/>
  <c r="AB136" i="21"/>
  <c r="AC136" i="21"/>
  <c r="AD136" i="21"/>
  <c r="AE136" i="21"/>
  <c r="G137" i="21"/>
  <c r="H137" i="21"/>
  <c r="I137" i="21"/>
  <c r="J137" i="21"/>
  <c r="K137" i="21"/>
  <c r="L137" i="21"/>
  <c r="M137" i="21"/>
  <c r="N137" i="21"/>
  <c r="O137" i="21"/>
  <c r="P137" i="21"/>
  <c r="Q137" i="21"/>
  <c r="R137" i="21"/>
  <c r="S137" i="21"/>
  <c r="T137" i="21"/>
  <c r="U137" i="21"/>
  <c r="V137" i="21"/>
  <c r="W137" i="21"/>
  <c r="X137" i="21"/>
  <c r="Y137" i="21"/>
  <c r="Z137" i="21"/>
  <c r="AA137" i="21"/>
  <c r="AB137" i="21"/>
  <c r="AC137" i="21"/>
  <c r="AD137" i="21"/>
  <c r="AE137" i="21"/>
  <c r="G138" i="21"/>
  <c r="H138" i="21"/>
  <c r="I138" i="21"/>
  <c r="J138" i="21"/>
  <c r="K138" i="21"/>
  <c r="L138" i="21"/>
  <c r="M138" i="21"/>
  <c r="N138" i="21"/>
  <c r="O138" i="21"/>
  <c r="P138" i="21"/>
  <c r="Q138" i="21"/>
  <c r="R138" i="21"/>
  <c r="S138" i="21"/>
  <c r="T138" i="21"/>
  <c r="U138" i="21"/>
  <c r="V138" i="21"/>
  <c r="W138" i="21"/>
  <c r="X138" i="21"/>
  <c r="Y138" i="21"/>
  <c r="Z138" i="21"/>
  <c r="AA138" i="21"/>
  <c r="AB138" i="21"/>
  <c r="AC138" i="21"/>
  <c r="AD138" i="21"/>
  <c r="AE138" i="21"/>
  <c r="G139" i="21"/>
  <c r="H139" i="21"/>
  <c r="I139" i="21"/>
  <c r="J139" i="21"/>
  <c r="K139" i="21"/>
  <c r="L139" i="21"/>
  <c r="M139" i="21"/>
  <c r="N139" i="21"/>
  <c r="O139" i="21"/>
  <c r="P139" i="21"/>
  <c r="Q139" i="21"/>
  <c r="R139" i="21"/>
  <c r="S139" i="21"/>
  <c r="T139" i="21"/>
  <c r="U139" i="21"/>
  <c r="V139" i="21"/>
  <c r="W139" i="21"/>
  <c r="X139" i="21"/>
  <c r="Y139" i="21"/>
  <c r="Z139" i="21"/>
  <c r="AA139" i="21"/>
  <c r="AB139" i="21"/>
  <c r="AC139" i="21"/>
  <c r="AD139" i="21"/>
  <c r="AE139" i="21"/>
  <c r="G140" i="21"/>
  <c r="H140" i="21"/>
  <c r="I140" i="21"/>
  <c r="J140" i="21"/>
  <c r="K140" i="21"/>
  <c r="L140" i="21"/>
  <c r="M140" i="21"/>
  <c r="N140" i="21"/>
  <c r="O140" i="21"/>
  <c r="P140" i="21"/>
  <c r="Q140" i="21"/>
  <c r="R140" i="21"/>
  <c r="S140" i="21"/>
  <c r="T140" i="21"/>
  <c r="U140" i="21"/>
  <c r="V140" i="21"/>
  <c r="W140" i="21"/>
  <c r="X140" i="21"/>
  <c r="Y140" i="21"/>
  <c r="Z140" i="21"/>
  <c r="AA140" i="21"/>
  <c r="AB140" i="21"/>
  <c r="AC140" i="21"/>
  <c r="AD140" i="21"/>
  <c r="AE140" i="21"/>
  <c r="G141" i="21"/>
  <c r="H141" i="21"/>
  <c r="I141" i="21"/>
  <c r="J141" i="21"/>
  <c r="K141" i="21"/>
  <c r="L141" i="21"/>
  <c r="M141" i="21"/>
  <c r="N141" i="21"/>
  <c r="O141" i="21"/>
  <c r="P141" i="21"/>
  <c r="Q141" i="21"/>
  <c r="R141" i="21"/>
  <c r="S141" i="21"/>
  <c r="T141" i="21"/>
  <c r="U141" i="21"/>
  <c r="V141" i="21"/>
  <c r="W141" i="21"/>
  <c r="X141" i="21"/>
  <c r="Y141" i="21"/>
  <c r="Z141" i="21"/>
  <c r="AA141" i="21"/>
  <c r="AB141" i="21"/>
  <c r="AC141" i="21"/>
  <c r="AD141" i="21"/>
  <c r="AE141" i="21"/>
  <c r="G142" i="21"/>
  <c r="H142" i="21"/>
  <c r="I142" i="21"/>
  <c r="J142" i="21"/>
  <c r="K142" i="21"/>
  <c r="L142" i="21"/>
  <c r="M142" i="21"/>
  <c r="N142" i="21"/>
  <c r="O142" i="21"/>
  <c r="P142" i="21"/>
  <c r="Q142" i="21"/>
  <c r="R142" i="21"/>
  <c r="S142" i="21"/>
  <c r="T142" i="21"/>
  <c r="U142" i="21"/>
  <c r="V142" i="21"/>
  <c r="W142" i="21"/>
  <c r="X142" i="21"/>
  <c r="Y142" i="21"/>
  <c r="Z142" i="21"/>
  <c r="AA142" i="21"/>
  <c r="AB142" i="21"/>
  <c r="AC142" i="21"/>
  <c r="AD142" i="21"/>
  <c r="AE142" i="21"/>
  <c r="G143" i="21"/>
  <c r="H143" i="21"/>
  <c r="I143" i="21"/>
  <c r="J143" i="21"/>
  <c r="K143" i="21"/>
  <c r="L143" i="21"/>
  <c r="M143" i="21"/>
  <c r="N143" i="21"/>
  <c r="O143" i="21"/>
  <c r="P143" i="21"/>
  <c r="Q143" i="21"/>
  <c r="R143" i="21"/>
  <c r="S143" i="21"/>
  <c r="T143" i="21"/>
  <c r="U143" i="21"/>
  <c r="V143" i="21"/>
  <c r="W143" i="21"/>
  <c r="X143" i="21"/>
  <c r="Y143" i="21"/>
  <c r="Z143" i="21"/>
  <c r="AA143" i="21"/>
  <c r="AB143" i="21"/>
  <c r="AC143" i="21"/>
  <c r="AD143" i="21"/>
  <c r="AE143" i="21"/>
  <c r="G144" i="21"/>
  <c r="H144" i="21"/>
  <c r="I144" i="21"/>
  <c r="J144" i="21"/>
  <c r="K144" i="21"/>
  <c r="L144" i="21"/>
  <c r="M144" i="21"/>
  <c r="N144" i="21"/>
  <c r="O144" i="21"/>
  <c r="P144" i="21"/>
  <c r="Q144" i="21"/>
  <c r="R144" i="21"/>
  <c r="S144" i="21"/>
  <c r="T144" i="21"/>
  <c r="U144" i="21"/>
  <c r="V144" i="21"/>
  <c r="W144" i="21"/>
  <c r="X144" i="21"/>
  <c r="Y144" i="21"/>
  <c r="Z144" i="21"/>
  <c r="AA144" i="21"/>
  <c r="AB144" i="21"/>
  <c r="AC144" i="21"/>
  <c r="AD144" i="21"/>
  <c r="AE144" i="21"/>
  <c r="G145" i="21"/>
  <c r="H145" i="21"/>
  <c r="I145" i="21"/>
  <c r="J145" i="21"/>
  <c r="K145" i="21"/>
  <c r="L145" i="21"/>
  <c r="M145" i="21"/>
  <c r="N145" i="21"/>
  <c r="O145" i="21"/>
  <c r="P145" i="21"/>
  <c r="Q145" i="21"/>
  <c r="R145" i="21"/>
  <c r="S145" i="21"/>
  <c r="T145" i="21"/>
  <c r="U145" i="21"/>
  <c r="V145" i="21"/>
  <c r="W145" i="21"/>
  <c r="X145" i="21"/>
  <c r="Y145" i="21"/>
  <c r="Z145" i="21"/>
  <c r="AA145" i="21"/>
  <c r="AB145" i="21"/>
  <c r="AC145" i="21"/>
  <c r="AD145" i="21"/>
  <c r="AE145" i="21"/>
  <c r="G146" i="21"/>
  <c r="H146" i="21"/>
  <c r="I146" i="21"/>
  <c r="J146" i="21"/>
  <c r="K146" i="21"/>
  <c r="L146" i="21"/>
  <c r="M146" i="21"/>
  <c r="N146" i="21"/>
  <c r="O146" i="21"/>
  <c r="P146" i="21"/>
  <c r="Q146" i="21"/>
  <c r="R146" i="21"/>
  <c r="S146" i="21"/>
  <c r="T146" i="21"/>
  <c r="U146" i="21"/>
  <c r="V146" i="21"/>
  <c r="W146" i="21"/>
  <c r="X146" i="21"/>
  <c r="Y146" i="21"/>
  <c r="Z146" i="21"/>
  <c r="AA146" i="21"/>
  <c r="AB146" i="21"/>
  <c r="AC146" i="21"/>
  <c r="AD146" i="21"/>
  <c r="AE146" i="21"/>
  <c r="G147" i="21"/>
  <c r="H147" i="21"/>
  <c r="I147" i="21"/>
  <c r="J147" i="21"/>
  <c r="K147" i="21"/>
  <c r="L147" i="21"/>
  <c r="M147" i="21"/>
  <c r="N147" i="21"/>
  <c r="O147" i="21"/>
  <c r="P147" i="21"/>
  <c r="Q147" i="21"/>
  <c r="R147" i="21"/>
  <c r="S147" i="21"/>
  <c r="T147" i="21"/>
  <c r="U147" i="21"/>
  <c r="V147" i="21"/>
  <c r="W147" i="21"/>
  <c r="X147" i="21"/>
  <c r="Y147" i="21"/>
  <c r="Z147" i="21"/>
  <c r="AA147" i="21"/>
  <c r="AB147" i="21"/>
  <c r="AC147" i="21"/>
  <c r="AD147" i="21"/>
  <c r="AE147" i="21"/>
  <c r="G148" i="21"/>
  <c r="H148" i="21"/>
  <c r="I148" i="21"/>
  <c r="J148" i="21"/>
  <c r="K148" i="21"/>
  <c r="L148" i="21"/>
  <c r="M148" i="21"/>
  <c r="N148" i="21"/>
  <c r="O148" i="21"/>
  <c r="P148" i="21"/>
  <c r="Q148" i="21"/>
  <c r="R148" i="21"/>
  <c r="S148" i="21"/>
  <c r="T148" i="21"/>
  <c r="U148" i="21"/>
  <c r="V148" i="21"/>
  <c r="W148" i="21"/>
  <c r="X148" i="21"/>
  <c r="Y148" i="21"/>
  <c r="Z148" i="21"/>
  <c r="AA148" i="21"/>
  <c r="AB148" i="21"/>
  <c r="AC148" i="21"/>
  <c r="AD148" i="21"/>
  <c r="AE148" i="21"/>
  <c r="G149" i="21"/>
  <c r="H149" i="21"/>
  <c r="I149" i="21"/>
  <c r="J149" i="21"/>
  <c r="K149" i="21"/>
  <c r="L149" i="21"/>
  <c r="M149" i="21"/>
  <c r="N149" i="21"/>
  <c r="O149" i="21"/>
  <c r="P149" i="21"/>
  <c r="Q149" i="21"/>
  <c r="R149" i="21"/>
  <c r="S149" i="21"/>
  <c r="T149" i="21"/>
  <c r="U149" i="21"/>
  <c r="V149" i="21"/>
  <c r="W149" i="21"/>
  <c r="X149" i="21"/>
  <c r="Y149" i="21"/>
  <c r="Z149" i="21"/>
  <c r="AA149" i="21"/>
  <c r="AB149" i="21"/>
  <c r="AC149" i="21"/>
  <c r="AD149" i="21"/>
  <c r="AE149" i="21"/>
  <c r="G150" i="21"/>
  <c r="H150" i="21"/>
  <c r="I150" i="21"/>
  <c r="J150" i="21"/>
  <c r="K150" i="21"/>
  <c r="L150" i="21"/>
  <c r="M150" i="21"/>
  <c r="N150" i="21"/>
  <c r="O150" i="21"/>
  <c r="P150" i="21"/>
  <c r="Q150" i="21"/>
  <c r="R150" i="21"/>
  <c r="S150" i="21"/>
  <c r="T150" i="21"/>
  <c r="U150" i="21"/>
  <c r="V150" i="21"/>
  <c r="W150" i="21"/>
  <c r="X150" i="21"/>
  <c r="Y150" i="21"/>
  <c r="Z150" i="21"/>
  <c r="AA150" i="21"/>
  <c r="AB150" i="21"/>
  <c r="AC150" i="21"/>
  <c r="AD150" i="21"/>
  <c r="AE150" i="21"/>
  <c r="G151" i="21"/>
  <c r="H151" i="21"/>
  <c r="I151" i="21"/>
  <c r="J151" i="21"/>
  <c r="K151" i="21"/>
  <c r="L151" i="21"/>
  <c r="M151" i="21"/>
  <c r="N151" i="21"/>
  <c r="O151" i="21"/>
  <c r="P151" i="21"/>
  <c r="Q151" i="21"/>
  <c r="R151" i="21"/>
  <c r="S151" i="21"/>
  <c r="T151" i="21"/>
  <c r="U151" i="21"/>
  <c r="V151" i="21"/>
  <c r="W151" i="21"/>
  <c r="X151" i="21"/>
  <c r="Y151" i="21"/>
  <c r="Z151" i="21"/>
  <c r="AA151" i="21"/>
  <c r="AB151" i="21"/>
  <c r="AC151" i="21"/>
  <c r="AD151" i="21"/>
  <c r="AE151" i="21"/>
  <c r="G152" i="21"/>
  <c r="H152" i="21"/>
  <c r="I152" i="21"/>
  <c r="J152" i="21"/>
  <c r="K152" i="21"/>
  <c r="L152" i="21"/>
  <c r="M152" i="21"/>
  <c r="N152" i="21"/>
  <c r="O152" i="21"/>
  <c r="P152" i="21"/>
  <c r="Q152" i="21"/>
  <c r="R152" i="21"/>
  <c r="S152" i="21"/>
  <c r="T152" i="21"/>
  <c r="U152" i="21"/>
  <c r="V152" i="21"/>
  <c r="W152" i="21"/>
  <c r="X152" i="21"/>
  <c r="Y152" i="21"/>
  <c r="Z152" i="21"/>
  <c r="AA152" i="21"/>
  <c r="AB152" i="21"/>
  <c r="AC152" i="21"/>
  <c r="AD152" i="21"/>
  <c r="AE152" i="21"/>
  <c r="G153" i="21"/>
  <c r="H153" i="21"/>
  <c r="I153" i="21"/>
  <c r="J153" i="21"/>
  <c r="K153" i="21"/>
  <c r="L153" i="21"/>
  <c r="M153" i="21"/>
  <c r="N153" i="21"/>
  <c r="O153" i="21"/>
  <c r="P153" i="21"/>
  <c r="Q153" i="21"/>
  <c r="R153" i="21"/>
  <c r="S153" i="21"/>
  <c r="T153" i="21"/>
  <c r="U153" i="21"/>
  <c r="V153" i="21"/>
  <c r="W153" i="21"/>
  <c r="X153" i="21"/>
  <c r="Y153" i="21"/>
  <c r="Z153" i="21"/>
  <c r="AA153" i="21"/>
  <c r="AB153" i="21"/>
  <c r="AC153" i="21"/>
  <c r="AD153" i="21"/>
  <c r="AE153" i="21"/>
  <c r="G154" i="21"/>
  <c r="H154" i="21"/>
  <c r="I154" i="21"/>
  <c r="J154" i="21"/>
  <c r="K154" i="21"/>
  <c r="L154" i="21"/>
  <c r="M154" i="21"/>
  <c r="N154" i="21"/>
  <c r="O154" i="21"/>
  <c r="P154" i="21"/>
  <c r="Q154" i="21"/>
  <c r="R154" i="21"/>
  <c r="S154" i="21"/>
  <c r="T154" i="21"/>
  <c r="U154" i="21"/>
  <c r="V154" i="21"/>
  <c r="W154" i="21"/>
  <c r="X154" i="21"/>
  <c r="Y154" i="21"/>
  <c r="Z154" i="21"/>
  <c r="AA154" i="21"/>
  <c r="AB154" i="21"/>
  <c r="AC154" i="21"/>
  <c r="AD154" i="21"/>
  <c r="AE154" i="21"/>
  <c r="G155" i="21"/>
  <c r="H155" i="21"/>
  <c r="I155" i="21"/>
  <c r="J155" i="21"/>
  <c r="K155" i="21"/>
  <c r="L155" i="21"/>
  <c r="M155" i="21"/>
  <c r="N155" i="21"/>
  <c r="O155" i="21"/>
  <c r="P155" i="21"/>
  <c r="Q155" i="21"/>
  <c r="R155" i="21"/>
  <c r="S155" i="21"/>
  <c r="T155" i="21"/>
  <c r="U155" i="21"/>
  <c r="V155" i="21"/>
  <c r="W155" i="21"/>
  <c r="X155" i="21"/>
  <c r="Y155" i="21"/>
  <c r="Z155" i="21"/>
  <c r="AA155" i="21"/>
  <c r="AB155" i="21"/>
  <c r="AC155" i="21"/>
  <c r="AD155" i="21"/>
  <c r="AE155" i="21"/>
  <c r="G156" i="21"/>
  <c r="H156" i="21"/>
  <c r="I156" i="21"/>
  <c r="J156" i="21"/>
  <c r="K156" i="21"/>
  <c r="L156" i="21"/>
  <c r="M156" i="21"/>
  <c r="N156" i="21"/>
  <c r="O156" i="21"/>
  <c r="P156" i="21"/>
  <c r="Q156" i="21"/>
  <c r="R156" i="21"/>
  <c r="S156" i="21"/>
  <c r="T156" i="21"/>
  <c r="U156" i="21"/>
  <c r="V156" i="21"/>
  <c r="W156" i="21"/>
  <c r="X156" i="21"/>
  <c r="Y156" i="21"/>
  <c r="Z156" i="21"/>
  <c r="AA156" i="21"/>
  <c r="AB156" i="21"/>
  <c r="AC156" i="21"/>
  <c r="AD156" i="21"/>
  <c r="AE156" i="21"/>
  <c r="G157" i="21"/>
  <c r="H157" i="21"/>
  <c r="I157" i="21"/>
  <c r="J157" i="21"/>
  <c r="K157" i="21"/>
  <c r="L157" i="21"/>
  <c r="M157" i="21"/>
  <c r="N157" i="21"/>
  <c r="O157" i="21"/>
  <c r="P157" i="21"/>
  <c r="Q157" i="21"/>
  <c r="R157" i="21"/>
  <c r="S157" i="21"/>
  <c r="T157" i="21"/>
  <c r="U157" i="21"/>
  <c r="V157" i="21"/>
  <c r="W157" i="21"/>
  <c r="X157" i="21"/>
  <c r="Y157" i="21"/>
  <c r="Z157" i="21"/>
  <c r="AA157" i="21"/>
  <c r="AB157" i="21"/>
  <c r="AC157" i="21"/>
  <c r="AD157" i="21"/>
  <c r="AE157" i="21"/>
  <c r="G158" i="21"/>
  <c r="H158" i="21"/>
  <c r="I158" i="21"/>
  <c r="J158" i="21"/>
  <c r="K158" i="21"/>
  <c r="L158" i="21"/>
  <c r="M158" i="21"/>
  <c r="N158" i="21"/>
  <c r="O158" i="21"/>
  <c r="P158" i="21"/>
  <c r="Q158" i="21"/>
  <c r="R158" i="21"/>
  <c r="S158" i="21"/>
  <c r="T158" i="21"/>
  <c r="U158" i="21"/>
  <c r="V158" i="21"/>
  <c r="W158" i="21"/>
  <c r="X158" i="21"/>
  <c r="Y158" i="21"/>
  <c r="Z158" i="21"/>
  <c r="AA158" i="21"/>
  <c r="AB158" i="21"/>
  <c r="AC158" i="21"/>
  <c r="AD158" i="21"/>
  <c r="AE158" i="21"/>
  <c r="G159" i="21"/>
  <c r="H159" i="21"/>
  <c r="I159" i="21"/>
  <c r="J159" i="21"/>
  <c r="K159" i="21"/>
  <c r="L159" i="21"/>
  <c r="M159" i="21"/>
  <c r="N159" i="21"/>
  <c r="O159" i="21"/>
  <c r="P159" i="21"/>
  <c r="Q159" i="21"/>
  <c r="R159" i="21"/>
  <c r="S159" i="21"/>
  <c r="T159" i="21"/>
  <c r="U159" i="21"/>
  <c r="V159" i="21"/>
  <c r="W159" i="21"/>
  <c r="X159" i="21"/>
  <c r="Y159" i="21"/>
  <c r="Z159" i="21"/>
  <c r="AA159" i="21"/>
  <c r="AB159" i="21"/>
  <c r="AC159" i="21"/>
  <c r="AD159" i="21"/>
  <c r="AE159" i="21"/>
  <c r="G160" i="21"/>
  <c r="H160" i="21"/>
  <c r="I160" i="21"/>
  <c r="J160" i="21"/>
  <c r="K160" i="21"/>
  <c r="L160" i="21"/>
  <c r="M160" i="21"/>
  <c r="N160" i="21"/>
  <c r="O160" i="21"/>
  <c r="P160" i="21"/>
  <c r="Q160" i="21"/>
  <c r="R160" i="21"/>
  <c r="S160" i="21"/>
  <c r="T160" i="21"/>
  <c r="U160" i="21"/>
  <c r="V160" i="21"/>
  <c r="W160" i="21"/>
  <c r="X160" i="21"/>
  <c r="Y160" i="21"/>
  <c r="Z160" i="21"/>
  <c r="AA160" i="21"/>
  <c r="AB160" i="21"/>
  <c r="AC160" i="21"/>
  <c r="AD160" i="21"/>
  <c r="AE160" i="21"/>
  <c r="G161" i="21"/>
  <c r="H161" i="21"/>
  <c r="I161" i="21"/>
  <c r="J161" i="21"/>
  <c r="K161" i="21"/>
  <c r="L161" i="21"/>
  <c r="M161" i="21"/>
  <c r="N161" i="21"/>
  <c r="O161" i="21"/>
  <c r="P161" i="21"/>
  <c r="Q161" i="21"/>
  <c r="R161" i="21"/>
  <c r="S161" i="21"/>
  <c r="T161" i="21"/>
  <c r="U161" i="21"/>
  <c r="V161" i="21"/>
  <c r="W161" i="21"/>
  <c r="X161" i="21"/>
  <c r="Y161" i="21"/>
  <c r="Z161" i="21"/>
  <c r="AA161" i="21"/>
  <c r="AB161" i="21"/>
  <c r="AC161" i="21"/>
  <c r="AD161" i="21"/>
  <c r="AE161" i="21"/>
  <c r="G162" i="21"/>
  <c r="H162" i="21"/>
  <c r="I162" i="21"/>
  <c r="J162" i="21"/>
  <c r="K162" i="21"/>
  <c r="L162" i="21"/>
  <c r="M162" i="21"/>
  <c r="N162" i="21"/>
  <c r="O162" i="21"/>
  <c r="P162" i="21"/>
  <c r="Q162" i="21"/>
  <c r="R162" i="21"/>
  <c r="S162" i="21"/>
  <c r="T162" i="21"/>
  <c r="U162" i="21"/>
  <c r="V162" i="21"/>
  <c r="W162" i="21"/>
  <c r="X162" i="21"/>
  <c r="Y162" i="21"/>
  <c r="Z162" i="21"/>
  <c r="AA162" i="21"/>
  <c r="AB162" i="21"/>
  <c r="AC162" i="21"/>
  <c r="AD162" i="21"/>
  <c r="AE162" i="21"/>
  <c r="G163" i="21"/>
  <c r="H163" i="21"/>
  <c r="I163" i="21"/>
  <c r="J163" i="21"/>
  <c r="K163" i="21"/>
  <c r="L163" i="21"/>
  <c r="M163" i="21"/>
  <c r="N163" i="21"/>
  <c r="O163" i="21"/>
  <c r="P163" i="21"/>
  <c r="Q163" i="21"/>
  <c r="R163" i="21"/>
  <c r="S163" i="21"/>
  <c r="T163" i="21"/>
  <c r="U163" i="21"/>
  <c r="V163" i="21"/>
  <c r="W163" i="21"/>
  <c r="X163" i="21"/>
  <c r="Y163" i="21"/>
  <c r="Z163" i="21"/>
  <c r="AA163" i="21"/>
  <c r="AB163" i="21"/>
  <c r="AC163" i="21"/>
  <c r="AD163" i="21"/>
  <c r="AE163" i="21"/>
  <c r="G164" i="21"/>
  <c r="H164" i="21"/>
  <c r="I164" i="21"/>
  <c r="J164" i="21"/>
  <c r="K164" i="21"/>
  <c r="L164" i="21"/>
  <c r="M164" i="21"/>
  <c r="N164" i="21"/>
  <c r="O164" i="21"/>
  <c r="P164" i="21"/>
  <c r="Q164" i="21"/>
  <c r="R164" i="21"/>
  <c r="S164" i="21"/>
  <c r="T164" i="21"/>
  <c r="U164" i="21"/>
  <c r="V164" i="21"/>
  <c r="W164" i="21"/>
  <c r="X164" i="21"/>
  <c r="Y164" i="21"/>
  <c r="Z164" i="21"/>
  <c r="AA164" i="21"/>
  <c r="AB164" i="21"/>
  <c r="AC164" i="21"/>
  <c r="AD164" i="21"/>
  <c r="AE164" i="21"/>
  <c r="G165" i="21"/>
  <c r="H165" i="21"/>
  <c r="I165" i="21"/>
  <c r="J165" i="21"/>
  <c r="K165" i="21"/>
  <c r="L165" i="21"/>
  <c r="M165" i="21"/>
  <c r="N165" i="21"/>
  <c r="O165" i="21"/>
  <c r="P165" i="21"/>
  <c r="Q165" i="21"/>
  <c r="R165" i="21"/>
  <c r="S165" i="21"/>
  <c r="T165" i="21"/>
  <c r="U165" i="21"/>
  <c r="V165" i="21"/>
  <c r="W165" i="21"/>
  <c r="X165" i="21"/>
  <c r="Y165" i="21"/>
  <c r="Z165" i="21"/>
  <c r="AA165" i="21"/>
  <c r="AB165" i="21"/>
  <c r="AC165" i="21"/>
  <c r="AD165" i="21"/>
  <c r="AE165" i="21"/>
  <c r="G166" i="21"/>
  <c r="H166" i="21"/>
  <c r="I166" i="21"/>
  <c r="J166" i="21"/>
  <c r="K166" i="21"/>
  <c r="L166" i="21"/>
  <c r="M166" i="21"/>
  <c r="N166" i="21"/>
  <c r="O166" i="21"/>
  <c r="P166" i="21"/>
  <c r="Q166" i="21"/>
  <c r="R166" i="21"/>
  <c r="S166" i="21"/>
  <c r="T166" i="21"/>
  <c r="U166" i="21"/>
  <c r="V166" i="21"/>
  <c r="W166" i="21"/>
  <c r="X166" i="21"/>
  <c r="Y166" i="21"/>
  <c r="Z166" i="21"/>
  <c r="AA166" i="21"/>
  <c r="AB166" i="21"/>
  <c r="AC166" i="21"/>
  <c r="AD166" i="21"/>
  <c r="AE166" i="21"/>
  <c r="G167" i="21"/>
  <c r="H167" i="21"/>
  <c r="I167" i="21"/>
  <c r="J167" i="21"/>
  <c r="K167" i="21"/>
  <c r="L167" i="21"/>
  <c r="M167" i="21"/>
  <c r="N167" i="21"/>
  <c r="O167" i="21"/>
  <c r="P167" i="21"/>
  <c r="Q167" i="21"/>
  <c r="R167" i="21"/>
  <c r="S167" i="21"/>
  <c r="T167" i="21"/>
  <c r="U167" i="21"/>
  <c r="V167" i="21"/>
  <c r="W167" i="21"/>
  <c r="X167" i="21"/>
  <c r="Y167" i="21"/>
  <c r="Z167" i="21"/>
  <c r="AA167" i="21"/>
  <c r="AB167" i="21"/>
  <c r="AC167" i="21"/>
  <c r="AD167" i="21"/>
  <c r="AE167" i="21"/>
  <c r="G168" i="21"/>
  <c r="H168" i="21"/>
  <c r="I168" i="21"/>
  <c r="J168" i="21"/>
  <c r="K168" i="21"/>
  <c r="L168" i="21"/>
  <c r="M168" i="21"/>
  <c r="N168" i="21"/>
  <c r="O168" i="21"/>
  <c r="P168" i="21"/>
  <c r="Q168" i="21"/>
  <c r="R168" i="21"/>
  <c r="S168" i="21"/>
  <c r="T168" i="21"/>
  <c r="U168" i="21"/>
  <c r="V168" i="21"/>
  <c r="W168" i="21"/>
  <c r="X168" i="21"/>
  <c r="Y168" i="21"/>
  <c r="Z168" i="21"/>
  <c r="AA168" i="21"/>
  <c r="AB168" i="21"/>
  <c r="AC168" i="21"/>
  <c r="AD168" i="21"/>
  <c r="AE168" i="21"/>
  <c r="G169" i="21"/>
  <c r="H169" i="21"/>
  <c r="I169" i="21"/>
  <c r="J169" i="21"/>
  <c r="K169" i="21"/>
  <c r="L169" i="21"/>
  <c r="M169" i="21"/>
  <c r="N169" i="21"/>
  <c r="O169" i="21"/>
  <c r="P169" i="21"/>
  <c r="Q169" i="21"/>
  <c r="R169" i="21"/>
  <c r="S169" i="21"/>
  <c r="T169" i="21"/>
  <c r="U169" i="21"/>
  <c r="V169" i="21"/>
  <c r="W169" i="21"/>
  <c r="X169" i="21"/>
  <c r="Y169" i="21"/>
  <c r="Z169" i="21"/>
  <c r="AA169" i="21"/>
  <c r="AB169" i="21"/>
  <c r="AC169" i="21"/>
  <c r="AD169" i="21"/>
  <c r="AE169" i="21"/>
  <c r="G170" i="21"/>
  <c r="H170" i="21"/>
  <c r="I170" i="21"/>
  <c r="J170" i="21"/>
  <c r="K170" i="21"/>
  <c r="L170" i="21"/>
  <c r="M170" i="21"/>
  <c r="N170" i="21"/>
  <c r="O170" i="21"/>
  <c r="P170" i="21"/>
  <c r="Q170" i="21"/>
  <c r="R170" i="21"/>
  <c r="S170" i="21"/>
  <c r="T170" i="21"/>
  <c r="U170" i="21"/>
  <c r="V170" i="21"/>
  <c r="W170" i="21"/>
  <c r="X170" i="21"/>
  <c r="Y170" i="21"/>
  <c r="Z170" i="21"/>
  <c r="AA170" i="21"/>
  <c r="AB170" i="21"/>
  <c r="AC170" i="21"/>
  <c r="AD170" i="21"/>
  <c r="AE170" i="21"/>
  <c r="G171" i="21"/>
  <c r="H171" i="21"/>
  <c r="I171" i="21"/>
  <c r="J171" i="21"/>
  <c r="K171" i="21"/>
  <c r="L171" i="21"/>
  <c r="M171" i="21"/>
  <c r="N171" i="21"/>
  <c r="O171" i="21"/>
  <c r="P171" i="21"/>
  <c r="Q171" i="21"/>
  <c r="R171" i="21"/>
  <c r="S171" i="21"/>
  <c r="T171" i="21"/>
  <c r="U171" i="21"/>
  <c r="V171" i="21"/>
  <c r="W171" i="21"/>
  <c r="X171" i="21"/>
  <c r="Y171" i="21"/>
  <c r="Z171" i="21"/>
  <c r="AA171" i="21"/>
  <c r="AB171" i="21"/>
  <c r="AC171" i="21"/>
  <c r="AD171" i="21"/>
  <c r="AE171" i="21"/>
  <c r="G172" i="21"/>
  <c r="H172" i="21"/>
  <c r="I172" i="21"/>
  <c r="J172" i="21"/>
  <c r="K172" i="21"/>
  <c r="L172" i="21"/>
  <c r="M172" i="21"/>
  <c r="N172" i="21"/>
  <c r="O172" i="21"/>
  <c r="P172" i="21"/>
  <c r="Q172" i="21"/>
  <c r="R172" i="21"/>
  <c r="S172" i="21"/>
  <c r="T172" i="21"/>
  <c r="U172" i="21"/>
  <c r="V172" i="21"/>
  <c r="W172" i="21"/>
  <c r="X172" i="21"/>
  <c r="Y172" i="21"/>
  <c r="Z172" i="21"/>
  <c r="AA172" i="21"/>
  <c r="AB172" i="21"/>
  <c r="AC172" i="21"/>
  <c r="AD172" i="21"/>
  <c r="AE172" i="21"/>
  <c r="G173" i="21"/>
  <c r="H173" i="21"/>
  <c r="I173" i="21"/>
  <c r="J173" i="21"/>
  <c r="K173" i="21"/>
  <c r="L173" i="21"/>
  <c r="M173" i="21"/>
  <c r="N173" i="21"/>
  <c r="O173" i="21"/>
  <c r="P173" i="21"/>
  <c r="Q173" i="21"/>
  <c r="R173" i="21"/>
  <c r="S173" i="21"/>
  <c r="T173" i="21"/>
  <c r="U173" i="21"/>
  <c r="V173" i="21"/>
  <c r="W173" i="21"/>
  <c r="X173" i="21"/>
  <c r="Y173" i="21"/>
  <c r="Z173" i="21"/>
  <c r="AA173" i="21"/>
  <c r="AB173" i="21"/>
  <c r="AC173" i="21"/>
  <c r="AD173" i="21"/>
  <c r="AE173" i="21"/>
  <c r="G174" i="21"/>
  <c r="H174" i="21"/>
  <c r="I174" i="21"/>
  <c r="J174" i="21"/>
  <c r="K174" i="21"/>
  <c r="L174" i="21"/>
  <c r="M174" i="21"/>
  <c r="N174" i="21"/>
  <c r="O174" i="21"/>
  <c r="P174" i="21"/>
  <c r="Q174" i="21"/>
  <c r="R174" i="21"/>
  <c r="S174" i="21"/>
  <c r="T174" i="21"/>
  <c r="U174" i="21"/>
  <c r="V174" i="21"/>
  <c r="W174" i="21"/>
  <c r="X174" i="21"/>
  <c r="Y174" i="21"/>
  <c r="Z174" i="21"/>
  <c r="AA174" i="21"/>
  <c r="AB174" i="21"/>
  <c r="AC174" i="21"/>
  <c r="AD174" i="21"/>
  <c r="AE174" i="21"/>
  <c r="G175" i="21"/>
  <c r="H175" i="21"/>
  <c r="I175" i="21"/>
  <c r="J175" i="21"/>
  <c r="K175" i="21"/>
  <c r="L175" i="21"/>
  <c r="M175" i="21"/>
  <c r="N175" i="21"/>
  <c r="O175" i="21"/>
  <c r="P175" i="21"/>
  <c r="Q175" i="21"/>
  <c r="R175" i="21"/>
  <c r="S175" i="21"/>
  <c r="T175" i="21"/>
  <c r="U175" i="21"/>
  <c r="V175" i="21"/>
  <c r="W175" i="21"/>
  <c r="X175" i="21"/>
  <c r="Y175" i="21"/>
  <c r="Z175" i="21"/>
  <c r="AA175" i="21"/>
  <c r="AB175" i="21"/>
  <c r="AC175" i="21"/>
  <c r="AD175" i="21"/>
  <c r="AE175" i="21"/>
  <c r="G176" i="21"/>
  <c r="H176" i="21"/>
  <c r="I176" i="21"/>
  <c r="J176" i="21"/>
  <c r="K176" i="21"/>
  <c r="L176" i="21"/>
  <c r="M176" i="21"/>
  <c r="N176" i="21"/>
  <c r="O176" i="21"/>
  <c r="P176" i="21"/>
  <c r="Q176" i="21"/>
  <c r="R176" i="21"/>
  <c r="S176" i="21"/>
  <c r="T176" i="21"/>
  <c r="U176" i="21"/>
  <c r="V176" i="21"/>
  <c r="W176" i="21"/>
  <c r="X176" i="21"/>
  <c r="Y176" i="21"/>
  <c r="Z176" i="21"/>
  <c r="AA176" i="21"/>
  <c r="AB176" i="21"/>
  <c r="AC176" i="21"/>
  <c r="AD176" i="21"/>
  <c r="AE176" i="21"/>
  <c r="G177" i="21"/>
  <c r="H177" i="21"/>
  <c r="I177" i="21"/>
  <c r="J177" i="21"/>
  <c r="K177" i="21"/>
  <c r="L177" i="21"/>
  <c r="M177" i="21"/>
  <c r="N177" i="21"/>
  <c r="O177" i="21"/>
  <c r="P177" i="21"/>
  <c r="Q177" i="21"/>
  <c r="R177" i="21"/>
  <c r="S177" i="21"/>
  <c r="T177" i="21"/>
  <c r="U177" i="21"/>
  <c r="V177" i="21"/>
  <c r="W177" i="21"/>
  <c r="X177" i="21"/>
  <c r="Y177" i="21"/>
  <c r="Z177" i="21"/>
  <c r="AA177" i="21"/>
  <c r="AB177" i="21"/>
  <c r="AC177" i="21"/>
  <c r="AD177" i="21"/>
  <c r="AE177" i="21"/>
  <c r="G178" i="21"/>
  <c r="H178" i="21"/>
  <c r="I178" i="21"/>
  <c r="J178" i="21"/>
  <c r="K178" i="21"/>
  <c r="L178" i="21"/>
  <c r="M178" i="21"/>
  <c r="N178" i="21"/>
  <c r="O178" i="21"/>
  <c r="P178" i="21"/>
  <c r="Q178" i="21"/>
  <c r="R178" i="21"/>
  <c r="S178" i="21"/>
  <c r="T178" i="21"/>
  <c r="U178" i="21"/>
  <c r="V178" i="21"/>
  <c r="W178" i="21"/>
  <c r="X178" i="21"/>
  <c r="Y178" i="21"/>
  <c r="Z178" i="21"/>
  <c r="AA178" i="21"/>
  <c r="AB178" i="21"/>
  <c r="AC178" i="21"/>
  <c r="AD178" i="21"/>
  <c r="AE178" i="21"/>
  <c r="G179" i="21"/>
  <c r="H179" i="21"/>
  <c r="I179" i="21"/>
  <c r="J179" i="21"/>
  <c r="K179" i="21"/>
  <c r="L179" i="21"/>
  <c r="M179" i="21"/>
  <c r="N179" i="21"/>
  <c r="O179" i="21"/>
  <c r="P179" i="21"/>
  <c r="Q179" i="21"/>
  <c r="R179" i="21"/>
  <c r="S179" i="21"/>
  <c r="T179" i="21"/>
  <c r="U179" i="21"/>
  <c r="V179" i="21"/>
  <c r="W179" i="21"/>
  <c r="X179" i="21"/>
  <c r="Y179" i="21"/>
  <c r="Z179" i="21"/>
  <c r="AA179" i="21"/>
  <c r="AB179" i="21"/>
  <c r="AC179" i="21"/>
  <c r="AD179" i="21"/>
  <c r="AE179" i="21"/>
  <c r="G180" i="21"/>
  <c r="H180" i="21"/>
  <c r="I180" i="21"/>
  <c r="J180" i="21"/>
  <c r="K180" i="21"/>
  <c r="L180" i="21"/>
  <c r="M180" i="21"/>
  <c r="N180" i="21"/>
  <c r="O180" i="21"/>
  <c r="P180" i="21"/>
  <c r="Q180" i="21"/>
  <c r="R180" i="21"/>
  <c r="S180" i="21"/>
  <c r="T180" i="21"/>
  <c r="U180" i="21"/>
  <c r="V180" i="21"/>
  <c r="W180" i="21"/>
  <c r="X180" i="21"/>
  <c r="Y180" i="21"/>
  <c r="Z180" i="21"/>
  <c r="AA180" i="21"/>
  <c r="AB180" i="21"/>
  <c r="AC180" i="21"/>
  <c r="AD180" i="21"/>
  <c r="AE180" i="21"/>
  <c r="G181" i="21"/>
  <c r="H181" i="21"/>
  <c r="I181" i="21"/>
  <c r="J181" i="21"/>
  <c r="K181" i="21"/>
  <c r="L181" i="21"/>
  <c r="M181" i="21"/>
  <c r="N181" i="21"/>
  <c r="O181" i="21"/>
  <c r="P181" i="21"/>
  <c r="Q181" i="21"/>
  <c r="R181" i="21"/>
  <c r="S181" i="21"/>
  <c r="T181" i="21"/>
  <c r="U181" i="21"/>
  <c r="V181" i="21"/>
  <c r="W181" i="21"/>
  <c r="X181" i="21"/>
  <c r="Y181" i="21"/>
  <c r="Z181" i="21"/>
  <c r="AA181" i="21"/>
  <c r="AB181" i="21"/>
  <c r="AC181" i="21"/>
  <c r="AD181" i="21"/>
  <c r="AE181" i="21"/>
  <c r="G182" i="21"/>
  <c r="H182" i="21"/>
  <c r="I182" i="21"/>
  <c r="J182" i="21"/>
  <c r="K182" i="21"/>
  <c r="L182" i="21"/>
  <c r="M182" i="21"/>
  <c r="N182" i="21"/>
  <c r="O182" i="21"/>
  <c r="P182" i="21"/>
  <c r="Q182" i="21"/>
  <c r="R182" i="21"/>
  <c r="S182" i="21"/>
  <c r="T182" i="21"/>
  <c r="U182" i="21"/>
  <c r="V182" i="21"/>
  <c r="W182" i="21"/>
  <c r="X182" i="21"/>
  <c r="Y182" i="21"/>
  <c r="Z182" i="21"/>
  <c r="AA182" i="21"/>
  <c r="AB182" i="21"/>
  <c r="AC182" i="21"/>
  <c r="AD182" i="21"/>
  <c r="AE182" i="21"/>
  <c r="G183" i="21"/>
  <c r="H183" i="21"/>
  <c r="I183" i="21"/>
  <c r="J183" i="21"/>
  <c r="K183" i="21"/>
  <c r="L183" i="21"/>
  <c r="M183" i="21"/>
  <c r="N183" i="21"/>
  <c r="O183" i="21"/>
  <c r="P183" i="21"/>
  <c r="Q183" i="21"/>
  <c r="R183" i="21"/>
  <c r="S183" i="21"/>
  <c r="T183" i="21"/>
  <c r="U183" i="21"/>
  <c r="V183" i="21"/>
  <c r="W183" i="21"/>
  <c r="X183" i="21"/>
  <c r="Y183" i="21"/>
  <c r="Z183" i="21"/>
  <c r="AA183" i="21"/>
  <c r="AB183" i="21"/>
  <c r="AC183" i="21"/>
  <c r="AD183" i="21"/>
  <c r="AE183" i="21"/>
  <c r="G184" i="21"/>
  <c r="H184" i="21"/>
  <c r="I184" i="21"/>
  <c r="J184" i="21"/>
  <c r="K184" i="21"/>
  <c r="L184" i="21"/>
  <c r="M184" i="21"/>
  <c r="N184" i="21"/>
  <c r="O184" i="21"/>
  <c r="P184" i="21"/>
  <c r="Q184" i="21"/>
  <c r="R184" i="21"/>
  <c r="S184" i="21"/>
  <c r="T184" i="21"/>
  <c r="U184" i="21"/>
  <c r="V184" i="21"/>
  <c r="W184" i="21"/>
  <c r="X184" i="21"/>
  <c r="Y184" i="21"/>
  <c r="Z184" i="21"/>
  <c r="AA184" i="21"/>
  <c r="AB184" i="21"/>
  <c r="AC184" i="21"/>
  <c r="AD184" i="21"/>
  <c r="AE184" i="21"/>
  <c r="G185" i="21"/>
  <c r="H185" i="21"/>
  <c r="I185" i="21"/>
  <c r="J185" i="21"/>
  <c r="K185" i="21"/>
  <c r="L185" i="21"/>
  <c r="M185" i="21"/>
  <c r="N185" i="21"/>
  <c r="O185" i="21"/>
  <c r="P185" i="21"/>
  <c r="Q185" i="21"/>
  <c r="R185" i="21"/>
  <c r="S185" i="21"/>
  <c r="T185" i="21"/>
  <c r="U185" i="21"/>
  <c r="V185" i="21"/>
  <c r="W185" i="21"/>
  <c r="X185" i="21"/>
  <c r="Y185" i="21"/>
  <c r="Z185" i="21"/>
  <c r="AA185" i="21"/>
  <c r="AB185" i="21"/>
  <c r="AC185" i="21"/>
  <c r="AD185" i="21"/>
  <c r="AE185" i="21"/>
  <c r="G186" i="21"/>
  <c r="H186" i="21"/>
  <c r="I186" i="21"/>
  <c r="J186" i="21"/>
  <c r="K186" i="21"/>
  <c r="L186" i="21"/>
  <c r="M186" i="21"/>
  <c r="N186" i="21"/>
  <c r="O186" i="21"/>
  <c r="P186" i="21"/>
  <c r="Q186" i="21"/>
  <c r="R186" i="21"/>
  <c r="S186" i="21"/>
  <c r="T186" i="21"/>
  <c r="U186" i="21"/>
  <c r="V186" i="21"/>
  <c r="W186" i="21"/>
  <c r="X186" i="21"/>
  <c r="Y186" i="21"/>
  <c r="Z186" i="21"/>
  <c r="AA186" i="21"/>
  <c r="AB186" i="21"/>
  <c r="AC186" i="21"/>
  <c r="AD186" i="21"/>
  <c r="AE186" i="21"/>
  <c r="G187" i="21"/>
  <c r="H187" i="21"/>
  <c r="I187" i="21"/>
  <c r="J187" i="21"/>
  <c r="K187" i="21"/>
  <c r="L187" i="21"/>
  <c r="M187" i="21"/>
  <c r="N187" i="21"/>
  <c r="O187" i="21"/>
  <c r="P187" i="21"/>
  <c r="Q187" i="21"/>
  <c r="R187" i="21"/>
  <c r="S187" i="21"/>
  <c r="T187" i="21"/>
  <c r="U187" i="21"/>
  <c r="V187" i="21"/>
  <c r="W187" i="21"/>
  <c r="X187" i="21"/>
  <c r="Y187" i="21"/>
  <c r="Z187" i="21"/>
  <c r="AA187" i="21"/>
  <c r="AB187" i="21"/>
  <c r="AC187" i="21"/>
  <c r="AD187" i="21"/>
  <c r="AE187" i="21"/>
  <c r="G188" i="21"/>
  <c r="H188" i="21"/>
  <c r="I188" i="21"/>
  <c r="J188" i="21"/>
  <c r="K188" i="21"/>
  <c r="L188" i="21"/>
  <c r="M188" i="21"/>
  <c r="N188" i="21"/>
  <c r="O188" i="21"/>
  <c r="P188" i="21"/>
  <c r="Q188" i="21"/>
  <c r="R188" i="21"/>
  <c r="S188" i="21"/>
  <c r="T188" i="21"/>
  <c r="U188" i="21"/>
  <c r="V188" i="21"/>
  <c r="W188" i="21"/>
  <c r="X188" i="21"/>
  <c r="Y188" i="21"/>
  <c r="Z188" i="21"/>
  <c r="AA188" i="21"/>
  <c r="AB188" i="21"/>
  <c r="AC188" i="21"/>
  <c r="AD188" i="21"/>
  <c r="AE188" i="21"/>
  <c r="G189" i="21"/>
  <c r="H189" i="21"/>
  <c r="I189" i="21"/>
  <c r="J189" i="21"/>
  <c r="K189" i="21"/>
  <c r="L189" i="21"/>
  <c r="M189" i="21"/>
  <c r="N189" i="21"/>
  <c r="O189" i="21"/>
  <c r="P189" i="21"/>
  <c r="Q189" i="21"/>
  <c r="R189" i="21"/>
  <c r="S189" i="21"/>
  <c r="T189" i="21"/>
  <c r="U189" i="21"/>
  <c r="V189" i="21"/>
  <c r="W189" i="21"/>
  <c r="X189" i="21"/>
  <c r="Y189" i="21"/>
  <c r="Z189" i="21"/>
  <c r="AA189" i="21"/>
  <c r="AB189" i="21"/>
  <c r="AC189" i="21"/>
  <c r="AD189" i="21"/>
  <c r="AE189" i="21"/>
  <c r="G190" i="21"/>
  <c r="H190" i="21"/>
  <c r="I190" i="21"/>
  <c r="J190" i="21"/>
  <c r="K190" i="21"/>
  <c r="L190" i="21"/>
  <c r="M190" i="21"/>
  <c r="N190" i="21"/>
  <c r="O190" i="21"/>
  <c r="P190" i="21"/>
  <c r="Q190" i="21"/>
  <c r="R190" i="21"/>
  <c r="S190" i="21"/>
  <c r="T190" i="21"/>
  <c r="U190" i="21"/>
  <c r="V190" i="21"/>
  <c r="W190" i="21"/>
  <c r="X190" i="21"/>
  <c r="Y190" i="21"/>
  <c r="Z190" i="21"/>
  <c r="AA190" i="21"/>
  <c r="AB190" i="21"/>
  <c r="AC190" i="21"/>
  <c r="AD190" i="21"/>
  <c r="AE190" i="21"/>
  <c r="G191" i="21"/>
  <c r="H191" i="21"/>
  <c r="I191" i="21"/>
  <c r="J191" i="21"/>
  <c r="K191" i="21"/>
  <c r="L191" i="21"/>
  <c r="M191" i="21"/>
  <c r="N191" i="21"/>
  <c r="O191" i="21"/>
  <c r="P191" i="21"/>
  <c r="Q191" i="21"/>
  <c r="R191" i="21"/>
  <c r="S191" i="21"/>
  <c r="T191" i="21"/>
  <c r="U191" i="21"/>
  <c r="V191" i="21"/>
  <c r="W191" i="21"/>
  <c r="X191" i="21"/>
  <c r="Y191" i="21"/>
  <c r="Z191" i="21"/>
  <c r="AA191" i="21"/>
  <c r="AB191" i="21"/>
  <c r="AC191" i="21"/>
  <c r="AD191" i="21"/>
  <c r="AE191" i="21"/>
  <c r="G192" i="21"/>
  <c r="H192" i="21"/>
  <c r="I192" i="21"/>
  <c r="J192" i="21"/>
  <c r="K192" i="21"/>
  <c r="L192" i="21"/>
  <c r="M192" i="21"/>
  <c r="N192" i="21"/>
  <c r="O192" i="21"/>
  <c r="P192" i="21"/>
  <c r="Q192" i="21"/>
  <c r="R192" i="21"/>
  <c r="S192" i="21"/>
  <c r="T192" i="21"/>
  <c r="U192" i="21"/>
  <c r="V192" i="21"/>
  <c r="W192" i="21"/>
  <c r="X192" i="21"/>
  <c r="Y192" i="21"/>
  <c r="Z192" i="21"/>
  <c r="AA192" i="21"/>
  <c r="AB192" i="21"/>
  <c r="AC192" i="21"/>
  <c r="AD192" i="21"/>
  <c r="AE192" i="21"/>
  <c r="G193" i="21"/>
  <c r="H193" i="21"/>
  <c r="I193" i="21"/>
  <c r="J193" i="21"/>
  <c r="K193" i="21"/>
  <c r="L193" i="21"/>
  <c r="M193" i="21"/>
  <c r="N193" i="21"/>
  <c r="O193" i="21"/>
  <c r="P193" i="21"/>
  <c r="Q193" i="21"/>
  <c r="R193" i="21"/>
  <c r="S193" i="21"/>
  <c r="T193" i="21"/>
  <c r="U193" i="21"/>
  <c r="V193" i="21"/>
  <c r="W193" i="21"/>
  <c r="X193" i="21"/>
  <c r="Y193" i="21"/>
  <c r="Z193" i="21"/>
  <c r="AA193" i="21"/>
  <c r="AB193" i="21"/>
  <c r="AC193" i="21"/>
  <c r="AD193" i="21"/>
  <c r="AE193" i="21"/>
  <c r="G194" i="21"/>
  <c r="H194" i="21"/>
  <c r="I194" i="21"/>
  <c r="J194" i="21"/>
  <c r="K194" i="21"/>
  <c r="L194" i="21"/>
  <c r="M194" i="21"/>
  <c r="N194" i="21"/>
  <c r="O194" i="21"/>
  <c r="P194" i="21"/>
  <c r="Q194" i="21"/>
  <c r="R194" i="21"/>
  <c r="S194" i="21"/>
  <c r="T194" i="21"/>
  <c r="U194" i="21"/>
  <c r="V194" i="21"/>
  <c r="W194" i="21"/>
  <c r="X194" i="21"/>
  <c r="Y194" i="21"/>
  <c r="Z194" i="21"/>
  <c r="AA194" i="21"/>
  <c r="AB194" i="21"/>
  <c r="AC194" i="21"/>
  <c r="AD194" i="21"/>
  <c r="AE194" i="21"/>
  <c r="G195" i="21"/>
  <c r="H195" i="21"/>
  <c r="I195" i="21"/>
  <c r="J195" i="21"/>
  <c r="K195" i="21"/>
  <c r="L195" i="21"/>
  <c r="M195" i="21"/>
  <c r="N195" i="21"/>
  <c r="O195" i="21"/>
  <c r="P195" i="21"/>
  <c r="Q195" i="21"/>
  <c r="R195" i="21"/>
  <c r="S195" i="21"/>
  <c r="T195" i="21"/>
  <c r="U195" i="21"/>
  <c r="V195" i="21"/>
  <c r="W195" i="21"/>
  <c r="X195" i="21"/>
  <c r="Y195" i="21"/>
  <c r="Z195" i="21"/>
  <c r="AA195" i="21"/>
  <c r="AB195" i="21"/>
  <c r="AC195" i="21"/>
  <c r="AD195" i="21"/>
  <c r="AE195" i="21"/>
  <c r="G196" i="21"/>
  <c r="H196" i="21"/>
  <c r="I196" i="21"/>
  <c r="J196" i="21"/>
  <c r="K196" i="21"/>
  <c r="L196" i="21"/>
  <c r="M196" i="21"/>
  <c r="N196" i="21"/>
  <c r="O196" i="21"/>
  <c r="P196" i="21"/>
  <c r="Q196" i="21"/>
  <c r="R196" i="21"/>
  <c r="S196" i="21"/>
  <c r="T196" i="21"/>
  <c r="U196" i="21"/>
  <c r="V196" i="21"/>
  <c r="W196" i="21"/>
  <c r="X196" i="21"/>
  <c r="Y196" i="21"/>
  <c r="Z196" i="21"/>
  <c r="AA196" i="21"/>
  <c r="AB196" i="21"/>
  <c r="AC196" i="21"/>
  <c r="AD196" i="21"/>
  <c r="AE196" i="21"/>
  <c r="G197" i="21"/>
  <c r="H197" i="21"/>
  <c r="I197" i="21"/>
  <c r="J197" i="21"/>
  <c r="K197" i="21"/>
  <c r="L197" i="21"/>
  <c r="M197" i="21"/>
  <c r="N197" i="21"/>
  <c r="O197" i="21"/>
  <c r="P197" i="21"/>
  <c r="Q197" i="21"/>
  <c r="R197" i="21"/>
  <c r="S197" i="21"/>
  <c r="T197" i="21"/>
  <c r="U197" i="21"/>
  <c r="V197" i="21"/>
  <c r="W197" i="21"/>
  <c r="X197" i="21"/>
  <c r="Y197" i="21"/>
  <c r="Z197" i="21"/>
  <c r="AA197" i="21"/>
  <c r="AB197" i="21"/>
  <c r="AC197" i="21"/>
  <c r="AD197" i="21"/>
  <c r="AE197" i="21"/>
  <c r="G198" i="21"/>
  <c r="H198" i="21"/>
  <c r="I198" i="21"/>
  <c r="J198" i="21"/>
  <c r="K198" i="21"/>
  <c r="L198" i="21"/>
  <c r="M198" i="21"/>
  <c r="N198" i="21"/>
  <c r="O198" i="21"/>
  <c r="P198" i="21"/>
  <c r="Q198" i="21"/>
  <c r="R198" i="21"/>
  <c r="S198" i="21"/>
  <c r="T198" i="21"/>
  <c r="U198" i="21"/>
  <c r="V198" i="21"/>
  <c r="W198" i="21"/>
  <c r="X198" i="21"/>
  <c r="Y198" i="21"/>
  <c r="Z198" i="21"/>
  <c r="AA198" i="21"/>
  <c r="AB198" i="21"/>
  <c r="AC198" i="21"/>
  <c r="AD198" i="21"/>
  <c r="AE198" i="21"/>
  <c r="G199" i="21"/>
  <c r="H199" i="21"/>
  <c r="I199" i="21"/>
  <c r="J199" i="21"/>
  <c r="K199" i="21"/>
  <c r="L199" i="21"/>
  <c r="M199" i="21"/>
  <c r="N199" i="21"/>
  <c r="O199" i="21"/>
  <c r="P199" i="21"/>
  <c r="Q199" i="21"/>
  <c r="R199" i="21"/>
  <c r="S199" i="21"/>
  <c r="T199" i="21"/>
  <c r="U199" i="21"/>
  <c r="V199" i="21"/>
  <c r="W199" i="21"/>
  <c r="X199" i="21"/>
  <c r="Y199" i="21"/>
  <c r="Z199" i="21"/>
  <c r="AA199" i="21"/>
  <c r="AB199" i="21"/>
  <c r="AC199" i="21"/>
  <c r="AD199" i="21"/>
  <c r="AE199" i="21"/>
  <c r="G200" i="21"/>
  <c r="H200" i="21"/>
  <c r="I200" i="21"/>
  <c r="J200" i="21"/>
  <c r="K200" i="21"/>
  <c r="L200" i="21"/>
  <c r="M200" i="21"/>
  <c r="N200" i="21"/>
  <c r="O200" i="21"/>
  <c r="P200" i="21"/>
  <c r="Q200" i="21"/>
  <c r="R200" i="21"/>
  <c r="S200" i="21"/>
  <c r="T200" i="21"/>
  <c r="U200" i="21"/>
  <c r="V200" i="21"/>
  <c r="W200" i="21"/>
  <c r="X200" i="21"/>
  <c r="Y200" i="21"/>
  <c r="Z200" i="21"/>
  <c r="AA200" i="21"/>
  <c r="AB200" i="21"/>
  <c r="AC200" i="21"/>
  <c r="AD200" i="21"/>
  <c r="AE200" i="21"/>
  <c r="G201" i="21"/>
  <c r="H201" i="21"/>
  <c r="I201" i="21"/>
  <c r="J201" i="21"/>
  <c r="K201" i="21"/>
  <c r="L201" i="21"/>
  <c r="M201" i="21"/>
  <c r="N201" i="21"/>
  <c r="O201" i="21"/>
  <c r="P201" i="21"/>
  <c r="Q201" i="21"/>
  <c r="R201" i="21"/>
  <c r="S201" i="21"/>
  <c r="T201" i="21"/>
  <c r="U201" i="21"/>
  <c r="V201" i="21"/>
  <c r="W201" i="21"/>
  <c r="X201" i="21"/>
  <c r="Y201" i="21"/>
  <c r="Z201" i="21"/>
  <c r="AA201" i="21"/>
  <c r="AB201" i="21"/>
  <c r="AC201" i="21"/>
  <c r="AD201" i="21"/>
  <c r="AE201" i="21"/>
  <c r="G202" i="21"/>
  <c r="H202" i="21"/>
  <c r="I202" i="21"/>
  <c r="J202" i="21"/>
  <c r="K202" i="21"/>
  <c r="L202" i="21"/>
  <c r="M202" i="21"/>
  <c r="N202" i="21"/>
  <c r="O202" i="21"/>
  <c r="P202" i="21"/>
  <c r="Q202" i="21"/>
  <c r="R202" i="21"/>
  <c r="S202" i="21"/>
  <c r="T202" i="21"/>
  <c r="U202" i="21"/>
  <c r="V202" i="21"/>
  <c r="W202" i="21"/>
  <c r="X202" i="21"/>
  <c r="Y202" i="21"/>
  <c r="Z202" i="21"/>
  <c r="AA202" i="21"/>
  <c r="AB202" i="21"/>
  <c r="AC202" i="21"/>
  <c r="AD202" i="21"/>
  <c r="AE202" i="21"/>
  <c r="G203" i="21"/>
  <c r="H203" i="21"/>
  <c r="I203" i="21"/>
  <c r="J203" i="21"/>
  <c r="K203" i="21"/>
  <c r="L203" i="21"/>
  <c r="M203" i="21"/>
  <c r="N203" i="21"/>
  <c r="O203" i="21"/>
  <c r="P203" i="21"/>
  <c r="Q203" i="21"/>
  <c r="R203" i="21"/>
  <c r="S203" i="21"/>
  <c r="T203" i="21"/>
  <c r="U203" i="21"/>
  <c r="V203" i="21"/>
  <c r="W203" i="21"/>
  <c r="X203" i="21"/>
  <c r="Y203" i="21"/>
  <c r="Z203" i="21"/>
  <c r="AA203" i="21"/>
  <c r="AB203" i="21"/>
  <c r="AC203" i="21"/>
  <c r="AD203" i="21"/>
  <c r="AE203" i="21"/>
  <c r="G204" i="21"/>
  <c r="H204" i="21"/>
  <c r="I204" i="21"/>
  <c r="J204" i="21"/>
  <c r="K204" i="21"/>
  <c r="L204" i="21"/>
  <c r="M204" i="21"/>
  <c r="N204" i="21"/>
  <c r="O204" i="21"/>
  <c r="P204" i="21"/>
  <c r="Q204" i="21"/>
  <c r="R204" i="21"/>
  <c r="S204" i="21"/>
  <c r="T204" i="21"/>
  <c r="U204" i="21"/>
  <c r="V204" i="21"/>
  <c r="W204" i="21"/>
  <c r="X204" i="21"/>
  <c r="Y204" i="21"/>
  <c r="Z204" i="21"/>
  <c r="AA204" i="21"/>
  <c r="AB204" i="21"/>
  <c r="AC204" i="21"/>
  <c r="AD204" i="21"/>
  <c r="AE204" i="21"/>
  <c r="G205" i="21"/>
  <c r="H205" i="21"/>
  <c r="I205" i="21"/>
  <c r="J205" i="21"/>
  <c r="K205" i="21"/>
  <c r="L205" i="21"/>
  <c r="M205" i="21"/>
  <c r="N205" i="21"/>
  <c r="O205" i="21"/>
  <c r="P205" i="21"/>
  <c r="Q205" i="21"/>
  <c r="R205" i="21"/>
  <c r="S205" i="21"/>
  <c r="T205" i="21"/>
  <c r="U205" i="21"/>
  <c r="V205" i="21"/>
  <c r="W205" i="21"/>
  <c r="X205" i="21"/>
  <c r="Y205" i="21"/>
  <c r="Z205" i="21"/>
  <c r="AA205" i="21"/>
  <c r="AB205" i="21"/>
  <c r="AC205" i="21"/>
  <c r="AD205" i="21"/>
  <c r="AE205" i="21"/>
  <c r="G206" i="21"/>
  <c r="H206" i="21"/>
  <c r="I206" i="21"/>
  <c r="J206" i="21"/>
  <c r="K206" i="21"/>
  <c r="L206" i="21"/>
  <c r="M206" i="21"/>
  <c r="N206" i="21"/>
  <c r="O206" i="21"/>
  <c r="P206" i="21"/>
  <c r="Q206" i="21"/>
  <c r="R206" i="21"/>
  <c r="S206" i="21"/>
  <c r="T206" i="21"/>
  <c r="U206" i="21"/>
  <c r="V206" i="21"/>
  <c r="W206" i="21"/>
  <c r="X206" i="21"/>
  <c r="Y206" i="21"/>
  <c r="Z206" i="21"/>
  <c r="AA206" i="21"/>
  <c r="AB206" i="21"/>
  <c r="AC206" i="21"/>
  <c r="AD206" i="21"/>
  <c r="AE206" i="21"/>
  <c r="G207" i="21"/>
  <c r="H207" i="21"/>
  <c r="I207" i="21"/>
  <c r="J207" i="21"/>
  <c r="K207" i="21"/>
  <c r="L207" i="21"/>
  <c r="M207" i="21"/>
  <c r="N207" i="21"/>
  <c r="O207" i="21"/>
  <c r="P207" i="21"/>
  <c r="Q207" i="21"/>
  <c r="R207" i="21"/>
  <c r="S207" i="21"/>
  <c r="T207" i="21"/>
  <c r="U207" i="21"/>
  <c r="V207" i="21"/>
  <c r="W207" i="21"/>
  <c r="X207" i="21"/>
  <c r="Y207" i="21"/>
  <c r="Z207" i="21"/>
  <c r="AA207" i="21"/>
  <c r="AB207" i="21"/>
  <c r="AC207" i="21"/>
  <c r="AD207" i="21"/>
  <c r="AE207" i="21"/>
  <c r="G208" i="21"/>
  <c r="H208" i="21"/>
  <c r="I208" i="21"/>
  <c r="J208" i="21"/>
  <c r="K208" i="21"/>
  <c r="L208" i="21"/>
  <c r="M208" i="21"/>
  <c r="N208" i="21"/>
  <c r="O208" i="21"/>
  <c r="P208" i="21"/>
  <c r="Q208" i="21"/>
  <c r="R208" i="21"/>
  <c r="S208" i="21"/>
  <c r="T208" i="21"/>
  <c r="U208" i="21"/>
  <c r="V208" i="21"/>
  <c r="W208" i="21"/>
  <c r="X208" i="21"/>
  <c r="Y208" i="21"/>
  <c r="Z208" i="21"/>
  <c r="AA208" i="21"/>
  <c r="AB208" i="21"/>
  <c r="AC208" i="21"/>
  <c r="AD208" i="21"/>
  <c r="AE208" i="21"/>
  <c r="G209" i="21"/>
  <c r="H209" i="21"/>
  <c r="I209" i="21"/>
  <c r="J209" i="21"/>
  <c r="K209" i="21"/>
  <c r="L209" i="21"/>
  <c r="M209" i="21"/>
  <c r="N209" i="21"/>
  <c r="O209" i="21"/>
  <c r="P209" i="21"/>
  <c r="Q209" i="21"/>
  <c r="R209" i="21"/>
  <c r="S209" i="21"/>
  <c r="T209" i="21"/>
  <c r="U209" i="21"/>
  <c r="V209" i="21"/>
  <c r="W209" i="21"/>
  <c r="X209" i="21"/>
  <c r="Y209" i="21"/>
  <c r="Z209" i="21"/>
  <c r="AA209" i="21"/>
  <c r="AB209" i="21"/>
  <c r="AC209" i="21"/>
  <c r="AD209" i="21"/>
  <c r="AE209" i="21"/>
  <c r="G210" i="21"/>
  <c r="H210" i="21"/>
  <c r="I210" i="21"/>
  <c r="J210" i="21"/>
  <c r="K210" i="21"/>
  <c r="L210" i="21"/>
  <c r="M210" i="21"/>
  <c r="N210" i="21"/>
  <c r="O210" i="21"/>
  <c r="P210" i="21"/>
  <c r="Q210" i="21"/>
  <c r="R210" i="21"/>
  <c r="S210" i="21"/>
  <c r="T210" i="21"/>
  <c r="U210" i="21"/>
  <c r="V210" i="21"/>
  <c r="W210" i="21"/>
  <c r="X210" i="21"/>
  <c r="Y210" i="21"/>
  <c r="Z210" i="21"/>
  <c r="AA210" i="21"/>
  <c r="AB210" i="21"/>
  <c r="AC210" i="21"/>
  <c r="AD210" i="21"/>
  <c r="AE210" i="21"/>
  <c r="G211" i="21"/>
  <c r="H211" i="21"/>
  <c r="I211" i="21"/>
  <c r="J211" i="21"/>
  <c r="K211" i="21"/>
  <c r="L211" i="21"/>
  <c r="M211" i="21"/>
  <c r="N211" i="21"/>
  <c r="O211" i="21"/>
  <c r="P211" i="21"/>
  <c r="Q211" i="21"/>
  <c r="R211" i="21"/>
  <c r="S211" i="21"/>
  <c r="T211" i="21"/>
  <c r="U211" i="21"/>
  <c r="V211" i="21"/>
  <c r="W211" i="21"/>
  <c r="X211" i="21"/>
  <c r="Y211" i="21"/>
  <c r="Z211" i="21"/>
  <c r="AA211" i="21"/>
  <c r="AB211" i="21"/>
  <c r="AC211" i="21"/>
  <c r="AD211" i="21"/>
  <c r="AE211" i="21"/>
  <c r="G212" i="21"/>
  <c r="H212" i="21"/>
  <c r="I212" i="21"/>
  <c r="J212" i="21"/>
  <c r="K212" i="21"/>
  <c r="L212" i="21"/>
  <c r="M212" i="21"/>
  <c r="N212" i="21"/>
  <c r="O212" i="21"/>
  <c r="P212" i="21"/>
  <c r="Q212" i="21"/>
  <c r="R212" i="21"/>
  <c r="S212" i="21"/>
  <c r="T212" i="21"/>
  <c r="U212" i="21"/>
  <c r="V212" i="21"/>
  <c r="W212" i="21"/>
  <c r="X212" i="21"/>
  <c r="Y212" i="21"/>
  <c r="Z212" i="21"/>
  <c r="AA212" i="21"/>
  <c r="AB212" i="21"/>
  <c r="AC212" i="21"/>
  <c r="AD212" i="21"/>
  <c r="AE212" i="21"/>
  <c r="G213" i="21"/>
  <c r="H213" i="21"/>
  <c r="I213" i="21"/>
  <c r="J213" i="21"/>
  <c r="K213" i="21"/>
  <c r="L213" i="21"/>
  <c r="M213" i="21"/>
  <c r="N213" i="21"/>
  <c r="O213" i="21"/>
  <c r="P213" i="21"/>
  <c r="Q213" i="21"/>
  <c r="R213" i="21"/>
  <c r="S213" i="21"/>
  <c r="T213" i="21"/>
  <c r="U213" i="21"/>
  <c r="V213" i="21"/>
  <c r="W213" i="21"/>
  <c r="X213" i="21"/>
  <c r="Y213" i="21"/>
  <c r="Z213" i="21"/>
  <c r="AA213" i="21"/>
  <c r="AB213" i="21"/>
  <c r="AC213" i="21"/>
  <c r="AD213" i="21"/>
  <c r="AE213" i="21"/>
  <c r="G214" i="21"/>
  <c r="H214" i="21"/>
  <c r="I214" i="21"/>
  <c r="J214" i="21"/>
  <c r="K214" i="21"/>
  <c r="L214" i="21"/>
  <c r="M214" i="21"/>
  <c r="N214" i="21"/>
  <c r="O214" i="21"/>
  <c r="P214" i="21"/>
  <c r="Q214" i="21"/>
  <c r="R214" i="21"/>
  <c r="S214" i="21"/>
  <c r="T214" i="21"/>
  <c r="U214" i="21"/>
  <c r="V214" i="21"/>
  <c r="W214" i="21"/>
  <c r="X214" i="21"/>
  <c r="Y214" i="21"/>
  <c r="Z214" i="21"/>
  <c r="AA214" i="21"/>
  <c r="AB214" i="21"/>
  <c r="AC214" i="21"/>
  <c r="AD214" i="21"/>
  <c r="AE214" i="21"/>
  <c r="G215" i="21"/>
  <c r="H215" i="21"/>
  <c r="I215" i="21"/>
  <c r="J215" i="21"/>
  <c r="K215" i="21"/>
  <c r="L215" i="21"/>
  <c r="M215" i="21"/>
  <c r="N215" i="21"/>
  <c r="O215" i="21"/>
  <c r="P215" i="21"/>
  <c r="Q215" i="21"/>
  <c r="R215" i="21"/>
  <c r="S215" i="21"/>
  <c r="T215" i="21"/>
  <c r="U215" i="21"/>
  <c r="V215" i="21"/>
  <c r="W215" i="21"/>
  <c r="X215" i="21"/>
  <c r="Y215" i="21"/>
  <c r="Z215" i="21"/>
  <c r="AA215" i="21"/>
  <c r="AB215" i="21"/>
  <c r="AC215" i="21"/>
  <c r="AD215" i="21"/>
  <c r="AE215" i="21"/>
  <c r="G216" i="21"/>
  <c r="H216" i="21"/>
  <c r="I216" i="21"/>
  <c r="J216" i="21"/>
  <c r="K216" i="21"/>
  <c r="L216" i="21"/>
  <c r="M216" i="21"/>
  <c r="N216" i="21"/>
  <c r="O216" i="21"/>
  <c r="P216" i="21"/>
  <c r="Q216" i="21"/>
  <c r="R216" i="21"/>
  <c r="S216" i="21"/>
  <c r="T216" i="21"/>
  <c r="U216" i="21"/>
  <c r="V216" i="21"/>
  <c r="W216" i="21"/>
  <c r="X216" i="21"/>
  <c r="Y216" i="21"/>
  <c r="Z216" i="21"/>
  <c r="AA216" i="21"/>
  <c r="AB216" i="21"/>
  <c r="AC216" i="21"/>
  <c r="AD216" i="21"/>
  <c r="AE216" i="21"/>
  <c r="G217" i="21"/>
  <c r="H217" i="21"/>
  <c r="I217" i="21"/>
  <c r="J217" i="21"/>
  <c r="K217" i="21"/>
  <c r="L217" i="21"/>
  <c r="M217" i="21"/>
  <c r="N217" i="21"/>
  <c r="O217" i="21"/>
  <c r="P217" i="21"/>
  <c r="Q217" i="21"/>
  <c r="R217" i="21"/>
  <c r="S217" i="21"/>
  <c r="T217" i="21"/>
  <c r="U217" i="21"/>
  <c r="V217" i="21"/>
  <c r="W217" i="21"/>
  <c r="X217" i="21"/>
  <c r="Y217" i="21"/>
  <c r="Z217" i="21"/>
  <c r="AA217" i="21"/>
  <c r="AB217" i="21"/>
  <c r="AC217" i="21"/>
  <c r="AD217" i="21"/>
  <c r="AE217" i="21"/>
  <c r="G218" i="21"/>
  <c r="H218" i="21"/>
  <c r="I218" i="21"/>
  <c r="J218" i="21"/>
  <c r="K218" i="21"/>
  <c r="L218" i="21"/>
  <c r="M218" i="21"/>
  <c r="N218" i="21"/>
  <c r="O218" i="21"/>
  <c r="P218" i="21"/>
  <c r="Q218" i="21"/>
  <c r="R218" i="21"/>
  <c r="S218" i="21"/>
  <c r="T218" i="21"/>
  <c r="U218" i="21"/>
  <c r="V218" i="21"/>
  <c r="W218" i="21"/>
  <c r="X218" i="21"/>
  <c r="Y218" i="21"/>
  <c r="Z218" i="21"/>
  <c r="AA218" i="21"/>
  <c r="AB218" i="21"/>
  <c r="AC218" i="21"/>
  <c r="AD218" i="21"/>
  <c r="AE218" i="21"/>
  <c r="G219" i="21"/>
  <c r="H219" i="21"/>
  <c r="I219" i="21"/>
  <c r="J219" i="21"/>
  <c r="K219" i="21"/>
  <c r="L219" i="21"/>
  <c r="M219" i="21"/>
  <c r="N219" i="21"/>
  <c r="O219" i="21"/>
  <c r="P219" i="21"/>
  <c r="Q219" i="21"/>
  <c r="R219" i="21"/>
  <c r="S219" i="21"/>
  <c r="T219" i="21"/>
  <c r="U219" i="21"/>
  <c r="V219" i="21"/>
  <c r="W219" i="21"/>
  <c r="X219" i="21"/>
  <c r="Y219" i="21"/>
  <c r="Z219" i="21"/>
  <c r="AA219" i="21"/>
  <c r="AB219" i="21"/>
  <c r="AC219" i="21"/>
  <c r="AD219" i="21"/>
  <c r="AE219" i="21"/>
  <c r="G220" i="21"/>
  <c r="H220" i="21"/>
  <c r="I220" i="21"/>
  <c r="J220" i="21"/>
  <c r="K220" i="21"/>
  <c r="L220" i="21"/>
  <c r="M220" i="21"/>
  <c r="N220" i="21"/>
  <c r="O220" i="21"/>
  <c r="P220" i="21"/>
  <c r="Q220" i="21"/>
  <c r="R220" i="21"/>
  <c r="S220" i="21"/>
  <c r="T220" i="21"/>
  <c r="U220" i="21"/>
  <c r="V220" i="21"/>
  <c r="W220" i="21"/>
  <c r="X220" i="21"/>
  <c r="Y220" i="21"/>
  <c r="Z220" i="21"/>
  <c r="AA220" i="21"/>
  <c r="AB220" i="21"/>
  <c r="AC220" i="21"/>
  <c r="AD220" i="21"/>
  <c r="AE220" i="21"/>
  <c r="G221" i="21"/>
  <c r="H221" i="21"/>
  <c r="I221" i="21"/>
  <c r="J221" i="21"/>
  <c r="K221" i="21"/>
  <c r="L221" i="21"/>
  <c r="M221" i="21"/>
  <c r="N221" i="21"/>
  <c r="O221" i="21"/>
  <c r="P221" i="21"/>
  <c r="Q221" i="21"/>
  <c r="R221" i="21"/>
  <c r="S221" i="21"/>
  <c r="T221" i="21"/>
  <c r="U221" i="21"/>
  <c r="V221" i="21"/>
  <c r="W221" i="21"/>
  <c r="X221" i="21"/>
  <c r="Y221" i="21"/>
  <c r="Z221" i="21"/>
  <c r="AA221" i="21"/>
  <c r="AB221" i="21"/>
  <c r="AC221" i="21"/>
  <c r="AD221" i="21"/>
  <c r="AE221" i="21"/>
  <c r="G222" i="21"/>
  <c r="H222" i="21"/>
  <c r="I222" i="21"/>
  <c r="J222" i="21"/>
  <c r="K222" i="21"/>
  <c r="L222" i="21"/>
  <c r="M222" i="21"/>
  <c r="N222" i="21"/>
  <c r="O222" i="21"/>
  <c r="P222" i="21"/>
  <c r="Q222" i="21"/>
  <c r="R222" i="21"/>
  <c r="S222" i="21"/>
  <c r="T222" i="21"/>
  <c r="U222" i="21"/>
  <c r="V222" i="21"/>
  <c r="W222" i="21"/>
  <c r="X222" i="21"/>
  <c r="Y222" i="21"/>
  <c r="Z222" i="21"/>
  <c r="AA222" i="21"/>
  <c r="AB222" i="21"/>
  <c r="AC222" i="21"/>
  <c r="AD222" i="21"/>
  <c r="AE222" i="21"/>
  <c r="G223" i="21"/>
  <c r="H223" i="21"/>
  <c r="I223" i="21"/>
  <c r="J223" i="21"/>
  <c r="K223" i="21"/>
  <c r="L223" i="21"/>
  <c r="M223" i="21"/>
  <c r="N223" i="21"/>
  <c r="O223" i="21"/>
  <c r="P223" i="21"/>
  <c r="Q223" i="21"/>
  <c r="R223" i="21"/>
  <c r="S223" i="21"/>
  <c r="T223" i="21"/>
  <c r="U223" i="21"/>
  <c r="V223" i="21"/>
  <c r="W223" i="21"/>
  <c r="X223" i="21"/>
  <c r="Y223" i="21"/>
  <c r="Z223" i="21"/>
  <c r="AA223" i="21"/>
  <c r="AB223" i="21"/>
  <c r="AC223" i="21"/>
  <c r="AD223" i="21"/>
  <c r="AE223" i="21"/>
  <c r="G224" i="21"/>
  <c r="H224" i="21"/>
  <c r="I224" i="21"/>
  <c r="J224" i="21"/>
  <c r="K224" i="21"/>
  <c r="L224" i="21"/>
  <c r="M224" i="21"/>
  <c r="N224" i="21"/>
  <c r="O224" i="21"/>
  <c r="P224" i="21"/>
  <c r="Q224" i="21"/>
  <c r="R224" i="21"/>
  <c r="S224" i="21"/>
  <c r="T224" i="21"/>
  <c r="U224" i="21"/>
  <c r="V224" i="21"/>
  <c r="W224" i="21"/>
  <c r="X224" i="21"/>
  <c r="Y224" i="21"/>
  <c r="Z224" i="21"/>
  <c r="AA224" i="21"/>
  <c r="AB224" i="21"/>
  <c r="AC224" i="21"/>
  <c r="AD224" i="21"/>
  <c r="AE224" i="21"/>
  <c r="G225" i="21"/>
  <c r="H225" i="21"/>
  <c r="I225" i="21"/>
  <c r="J225" i="21"/>
  <c r="K225" i="21"/>
  <c r="L225" i="21"/>
  <c r="M225" i="21"/>
  <c r="N225" i="21"/>
  <c r="O225" i="21"/>
  <c r="P225" i="21"/>
  <c r="Q225" i="21"/>
  <c r="R225" i="21"/>
  <c r="S225" i="21"/>
  <c r="T225" i="21"/>
  <c r="U225" i="21"/>
  <c r="V225" i="21"/>
  <c r="W225" i="21"/>
  <c r="X225" i="21"/>
  <c r="Y225" i="21"/>
  <c r="Z225" i="21"/>
  <c r="AA225" i="21"/>
  <c r="AB225" i="21"/>
  <c r="AC225" i="21"/>
  <c r="AD225" i="21"/>
  <c r="AE225" i="21"/>
  <c r="G226" i="21"/>
  <c r="H226" i="21"/>
  <c r="I226" i="21"/>
  <c r="J226" i="21"/>
  <c r="K226" i="21"/>
  <c r="L226" i="21"/>
  <c r="M226" i="21"/>
  <c r="N226" i="21"/>
  <c r="O226" i="21"/>
  <c r="P226" i="21"/>
  <c r="Q226" i="21"/>
  <c r="R226" i="21"/>
  <c r="S226" i="21"/>
  <c r="T226" i="21"/>
  <c r="U226" i="21"/>
  <c r="V226" i="21"/>
  <c r="W226" i="21"/>
  <c r="X226" i="21"/>
  <c r="Y226" i="21"/>
  <c r="Z226" i="21"/>
  <c r="AA226" i="21"/>
  <c r="AB226" i="21"/>
  <c r="AC226" i="21"/>
  <c r="AD226" i="21"/>
  <c r="AE226" i="21"/>
  <c r="G227" i="21"/>
  <c r="H227" i="21"/>
  <c r="I227" i="21"/>
  <c r="J227" i="21"/>
  <c r="K227" i="21"/>
  <c r="L227" i="21"/>
  <c r="M227" i="21"/>
  <c r="N227" i="21"/>
  <c r="O227" i="21"/>
  <c r="P227" i="21"/>
  <c r="Q227" i="21"/>
  <c r="R227" i="21"/>
  <c r="S227" i="21"/>
  <c r="T227" i="21"/>
  <c r="U227" i="21"/>
  <c r="V227" i="21"/>
  <c r="W227" i="21"/>
  <c r="X227" i="21"/>
  <c r="Y227" i="21"/>
  <c r="Z227" i="21"/>
  <c r="AA227" i="21"/>
  <c r="AB227" i="21"/>
  <c r="AC227" i="21"/>
  <c r="AD227" i="21"/>
  <c r="AE227" i="21"/>
  <c r="G228" i="21"/>
  <c r="H228" i="21"/>
  <c r="I228" i="21"/>
  <c r="J228" i="21"/>
  <c r="K228" i="21"/>
  <c r="L228" i="21"/>
  <c r="M228" i="21"/>
  <c r="N228" i="21"/>
  <c r="O228" i="21"/>
  <c r="P228" i="21"/>
  <c r="Q228" i="21"/>
  <c r="R228" i="21"/>
  <c r="S228" i="21"/>
  <c r="T228" i="21"/>
  <c r="U228" i="21"/>
  <c r="V228" i="21"/>
  <c r="W228" i="21"/>
  <c r="X228" i="21"/>
  <c r="Y228" i="21"/>
  <c r="Z228" i="21"/>
  <c r="AA228" i="21"/>
  <c r="AB228" i="21"/>
  <c r="AC228" i="21"/>
  <c r="AD228" i="21"/>
  <c r="AE228" i="21"/>
  <c r="G229" i="21"/>
  <c r="H229" i="21"/>
  <c r="I229" i="21"/>
  <c r="J229" i="21"/>
  <c r="K229" i="21"/>
  <c r="L229" i="21"/>
  <c r="M229" i="21"/>
  <c r="N229" i="21"/>
  <c r="O229" i="21"/>
  <c r="P229" i="21"/>
  <c r="Q229" i="21"/>
  <c r="R229" i="21"/>
  <c r="S229" i="21"/>
  <c r="T229" i="21"/>
  <c r="U229" i="21"/>
  <c r="V229" i="21"/>
  <c r="W229" i="21"/>
  <c r="X229" i="21"/>
  <c r="Y229" i="21"/>
  <c r="Z229" i="21"/>
  <c r="AA229" i="21"/>
  <c r="AB229" i="21"/>
  <c r="AC229" i="21"/>
  <c r="AD229" i="21"/>
  <c r="AE229" i="21"/>
  <c r="G230" i="21"/>
  <c r="H230" i="21"/>
  <c r="I230" i="21"/>
  <c r="J230" i="21"/>
  <c r="K230" i="21"/>
  <c r="L230" i="21"/>
  <c r="M230" i="21"/>
  <c r="N230" i="21"/>
  <c r="O230" i="21"/>
  <c r="P230" i="21"/>
  <c r="Q230" i="21"/>
  <c r="R230" i="21"/>
  <c r="S230" i="21"/>
  <c r="T230" i="21"/>
  <c r="U230" i="21"/>
  <c r="V230" i="21"/>
  <c r="W230" i="21"/>
  <c r="X230" i="21"/>
  <c r="Y230" i="21"/>
  <c r="Z230" i="21"/>
  <c r="AA230" i="21"/>
  <c r="AB230" i="21"/>
  <c r="AC230" i="21"/>
  <c r="AD230" i="21"/>
  <c r="AE230" i="21"/>
  <c r="G231" i="21"/>
  <c r="H231" i="21"/>
  <c r="I231" i="21"/>
  <c r="J231" i="21"/>
  <c r="K231" i="21"/>
  <c r="L231" i="21"/>
  <c r="M231" i="21"/>
  <c r="N231" i="21"/>
  <c r="O231" i="21"/>
  <c r="P231" i="21"/>
  <c r="Q231" i="21"/>
  <c r="R231" i="21"/>
  <c r="S231" i="21"/>
  <c r="T231" i="21"/>
  <c r="U231" i="21"/>
  <c r="V231" i="21"/>
  <c r="W231" i="21"/>
  <c r="X231" i="21"/>
  <c r="Y231" i="21"/>
  <c r="Z231" i="21"/>
  <c r="AA231" i="21"/>
  <c r="AB231" i="21"/>
  <c r="AC231" i="21"/>
  <c r="AD231" i="21"/>
  <c r="AE231" i="21"/>
  <c r="G232" i="21"/>
  <c r="H232" i="21"/>
  <c r="I232" i="21"/>
  <c r="J232" i="21"/>
  <c r="K232" i="21"/>
  <c r="L232" i="21"/>
  <c r="M232" i="21"/>
  <c r="N232" i="21"/>
  <c r="O232" i="21"/>
  <c r="P232" i="21"/>
  <c r="Q232" i="21"/>
  <c r="R232" i="21"/>
  <c r="S232" i="21"/>
  <c r="T232" i="21"/>
  <c r="U232" i="21"/>
  <c r="V232" i="21"/>
  <c r="W232" i="21"/>
  <c r="X232" i="21"/>
  <c r="Y232" i="21"/>
  <c r="Z232" i="21"/>
  <c r="AA232" i="21"/>
  <c r="AB232" i="21"/>
  <c r="AC232" i="21"/>
  <c r="AD232" i="21"/>
  <c r="AE232" i="21"/>
  <c r="G233" i="21"/>
  <c r="H233" i="21"/>
  <c r="I233" i="21"/>
  <c r="J233" i="21"/>
  <c r="K233" i="21"/>
  <c r="L233" i="21"/>
  <c r="M233" i="21"/>
  <c r="N233" i="21"/>
  <c r="O233" i="21"/>
  <c r="P233" i="21"/>
  <c r="Q233" i="21"/>
  <c r="R233" i="21"/>
  <c r="S233" i="21"/>
  <c r="T233" i="21"/>
  <c r="U233" i="21"/>
  <c r="V233" i="21"/>
  <c r="W233" i="21"/>
  <c r="X233" i="21"/>
  <c r="Y233" i="21"/>
  <c r="Z233" i="21"/>
  <c r="AA233" i="21"/>
  <c r="AB233" i="21"/>
  <c r="AC233" i="21"/>
  <c r="AD233" i="21"/>
  <c r="AE233" i="21"/>
  <c r="G234" i="21"/>
  <c r="H234" i="21"/>
  <c r="I234" i="21"/>
  <c r="J234" i="21"/>
  <c r="K234" i="21"/>
  <c r="L234" i="21"/>
  <c r="M234" i="21"/>
  <c r="N234" i="21"/>
  <c r="O234" i="21"/>
  <c r="P234" i="21"/>
  <c r="Q234" i="21"/>
  <c r="R234" i="21"/>
  <c r="S234" i="21"/>
  <c r="T234" i="21"/>
  <c r="U234" i="21"/>
  <c r="V234" i="21"/>
  <c r="W234" i="21"/>
  <c r="X234" i="21"/>
  <c r="Y234" i="21"/>
  <c r="Z234" i="21"/>
  <c r="AA234" i="21"/>
  <c r="AB234" i="21"/>
  <c r="AC234" i="21"/>
  <c r="AD234" i="21"/>
  <c r="AE234" i="21"/>
  <c r="G235" i="21"/>
  <c r="H235" i="21"/>
  <c r="I235" i="21"/>
  <c r="J235" i="21"/>
  <c r="K235" i="21"/>
  <c r="L235" i="21"/>
  <c r="M235" i="21"/>
  <c r="N235" i="21"/>
  <c r="O235" i="21"/>
  <c r="P235" i="21"/>
  <c r="Q235" i="21"/>
  <c r="R235" i="21"/>
  <c r="S235" i="21"/>
  <c r="T235" i="21"/>
  <c r="U235" i="21"/>
  <c r="V235" i="21"/>
  <c r="W235" i="21"/>
  <c r="X235" i="21"/>
  <c r="Y235" i="21"/>
  <c r="Z235" i="21"/>
  <c r="AA235" i="21"/>
  <c r="AB235" i="21"/>
  <c r="AC235" i="21"/>
  <c r="AD235" i="21"/>
  <c r="AE235" i="21"/>
  <c r="G236" i="21"/>
  <c r="H236" i="21"/>
  <c r="I236" i="21"/>
  <c r="J236" i="21"/>
  <c r="K236" i="21"/>
  <c r="L236" i="21"/>
  <c r="M236" i="21"/>
  <c r="N236" i="21"/>
  <c r="O236" i="21"/>
  <c r="P236" i="21"/>
  <c r="Q236" i="21"/>
  <c r="R236" i="21"/>
  <c r="S236" i="21"/>
  <c r="T236" i="21"/>
  <c r="U236" i="21"/>
  <c r="V236" i="21"/>
  <c r="W236" i="21"/>
  <c r="X236" i="21"/>
  <c r="Y236" i="21"/>
  <c r="Z236" i="21"/>
  <c r="AA236" i="21"/>
  <c r="AB236" i="21"/>
  <c r="AC236" i="21"/>
  <c r="AD236" i="21"/>
  <c r="AE236" i="21"/>
  <c r="G237" i="21"/>
  <c r="H237" i="21"/>
  <c r="I237" i="21"/>
  <c r="J237" i="21"/>
  <c r="K237" i="21"/>
  <c r="L237" i="21"/>
  <c r="M237" i="21"/>
  <c r="N237" i="21"/>
  <c r="O237" i="21"/>
  <c r="P237" i="21"/>
  <c r="Q237" i="21"/>
  <c r="R237" i="21"/>
  <c r="S237" i="21"/>
  <c r="T237" i="21"/>
  <c r="U237" i="21"/>
  <c r="V237" i="21"/>
  <c r="W237" i="21"/>
  <c r="X237" i="21"/>
  <c r="Y237" i="21"/>
  <c r="Z237" i="21"/>
  <c r="AA237" i="21"/>
  <c r="AB237" i="21"/>
  <c r="AC237" i="21"/>
  <c r="AD237" i="21"/>
  <c r="AE237" i="21"/>
  <c r="G238" i="21"/>
  <c r="H238" i="21"/>
  <c r="I238" i="21"/>
  <c r="J238" i="21"/>
  <c r="K238" i="21"/>
  <c r="L238" i="21"/>
  <c r="M238" i="21"/>
  <c r="N238" i="21"/>
  <c r="O238" i="21"/>
  <c r="P238" i="21"/>
  <c r="Q238" i="21"/>
  <c r="R238" i="21"/>
  <c r="S238" i="21"/>
  <c r="T238" i="21"/>
  <c r="U238" i="21"/>
  <c r="V238" i="21"/>
  <c r="W238" i="21"/>
  <c r="X238" i="21"/>
  <c r="Y238" i="21"/>
  <c r="Z238" i="21"/>
  <c r="AA238" i="21"/>
  <c r="AB238" i="21"/>
  <c r="AC238" i="21"/>
  <c r="AD238" i="21"/>
  <c r="AE238" i="21"/>
  <c r="G239" i="21"/>
  <c r="H239" i="21"/>
  <c r="I239" i="21"/>
  <c r="J239" i="21"/>
  <c r="K239" i="21"/>
  <c r="L239" i="21"/>
  <c r="M239" i="21"/>
  <c r="N239" i="21"/>
  <c r="O239" i="21"/>
  <c r="P239" i="21"/>
  <c r="Q239" i="21"/>
  <c r="R239" i="21"/>
  <c r="S239" i="21"/>
  <c r="T239" i="21"/>
  <c r="U239" i="21"/>
  <c r="V239" i="21"/>
  <c r="W239" i="21"/>
  <c r="X239" i="21"/>
  <c r="Y239" i="21"/>
  <c r="Z239" i="21"/>
  <c r="AA239" i="21"/>
  <c r="AB239" i="21"/>
  <c r="AC239" i="21"/>
  <c r="AD239" i="21"/>
  <c r="AE239" i="21"/>
  <c r="G240" i="21"/>
  <c r="H240" i="21"/>
  <c r="I240" i="21"/>
  <c r="J240" i="21"/>
  <c r="K240" i="21"/>
  <c r="L240" i="21"/>
  <c r="M240" i="21"/>
  <c r="N240" i="21"/>
  <c r="O240" i="21"/>
  <c r="P240" i="21"/>
  <c r="Q240" i="21"/>
  <c r="R240" i="21"/>
  <c r="S240" i="21"/>
  <c r="T240" i="21"/>
  <c r="U240" i="21"/>
  <c r="V240" i="21"/>
  <c r="W240" i="21"/>
  <c r="X240" i="21"/>
  <c r="Y240" i="21"/>
  <c r="Z240" i="21"/>
  <c r="AA240" i="21"/>
  <c r="AB240" i="21"/>
  <c r="AC240" i="21"/>
  <c r="AD240" i="21"/>
  <c r="AE240" i="21"/>
  <c r="G241" i="21"/>
  <c r="H241" i="21"/>
  <c r="I241" i="21"/>
  <c r="J241" i="21"/>
  <c r="K241" i="21"/>
  <c r="L241" i="21"/>
  <c r="M241" i="21"/>
  <c r="N241" i="21"/>
  <c r="O241" i="21"/>
  <c r="P241" i="21"/>
  <c r="Q241" i="21"/>
  <c r="R241" i="21"/>
  <c r="S241" i="21"/>
  <c r="T241" i="21"/>
  <c r="U241" i="21"/>
  <c r="V241" i="21"/>
  <c r="W241" i="21"/>
  <c r="X241" i="21"/>
  <c r="Y241" i="21"/>
  <c r="Z241" i="21"/>
  <c r="AA241" i="21"/>
  <c r="AB241" i="21"/>
  <c r="AC241" i="21"/>
  <c r="AD241" i="21"/>
  <c r="AE241" i="21"/>
  <c r="G242" i="21"/>
  <c r="H242" i="21"/>
  <c r="I242" i="21"/>
  <c r="J242" i="21"/>
  <c r="K242" i="21"/>
  <c r="L242" i="21"/>
  <c r="M242" i="21"/>
  <c r="N242" i="21"/>
  <c r="O242" i="21"/>
  <c r="P242" i="21"/>
  <c r="Q242" i="21"/>
  <c r="R242" i="21"/>
  <c r="S242" i="21"/>
  <c r="T242" i="21"/>
  <c r="U242" i="21"/>
  <c r="V242" i="21"/>
  <c r="W242" i="21"/>
  <c r="X242" i="21"/>
  <c r="Y242" i="21"/>
  <c r="Z242" i="21"/>
  <c r="AA242" i="21"/>
  <c r="AB242" i="21"/>
  <c r="AC242" i="21"/>
  <c r="AD242" i="21"/>
  <c r="AE242" i="21"/>
  <c r="G243" i="21"/>
  <c r="H243" i="21"/>
  <c r="I243" i="21"/>
  <c r="J243" i="21"/>
  <c r="K243" i="21"/>
  <c r="L243" i="21"/>
  <c r="M243" i="21"/>
  <c r="N243" i="21"/>
  <c r="O243" i="21"/>
  <c r="P243" i="21"/>
  <c r="Q243" i="21"/>
  <c r="R243" i="21"/>
  <c r="S243" i="21"/>
  <c r="T243" i="21"/>
  <c r="U243" i="21"/>
  <c r="V243" i="21"/>
  <c r="W243" i="21"/>
  <c r="X243" i="21"/>
  <c r="Y243" i="21"/>
  <c r="Z243" i="21"/>
  <c r="AA243" i="21"/>
  <c r="AB243" i="21"/>
  <c r="AC243" i="21"/>
  <c r="AD243" i="21"/>
  <c r="AE243" i="21"/>
  <c r="G244" i="21"/>
  <c r="H244" i="21"/>
  <c r="I244" i="21"/>
  <c r="J244" i="21"/>
  <c r="K244" i="21"/>
  <c r="L244" i="21"/>
  <c r="M244" i="21"/>
  <c r="N244" i="21"/>
  <c r="O244" i="21"/>
  <c r="P244" i="21"/>
  <c r="Q244" i="21"/>
  <c r="R244" i="21"/>
  <c r="S244" i="21"/>
  <c r="T244" i="21"/>
  <c r="U244" i="21"/>
  <c r="V244" i="21"/>
  <c r="W244" i="21"/>
  <c r="X244" i="21"/>
  <c r="Y244" i="21"/>
  <c r="Z244" i="21"/>
  <c r="AA244" i="21"/>
  <c r="AB244" i="21"/>
  <c r="AC244" i="21"/>
  <c r="AD244" i="21"/>
  <c r="AE244" i="21"/>
  <c r="G245" i="21"/>
  <c r="H245" i="21"/>
  <c r="I245" i="21"/>
  <c r="J245" i="21"/>
  <c r="K245" i="21"/>
  <c r="L245" i="21"/>
  <c r="M245" i="21"/>
  <c r="N245" i="21"/>
  <c r="O245" i="21"/>
  <c r="P245" i="21"/>
  <c r="Q245" i="21"/>
  <c r="R245" i="21"/>
  <c r="S245" i="21"/>
  <c r="T245" i="21"/>
  <c r="U245" i="21"/>
  <c r="V245" i="21"/>
  <c r="W245" i="21"/>
  <c r="X245" i="21"/>
  <c r="Y245" i="21"/>
  <c r="Z245" i="21"/>
  <c r="AA245" i="21"/>
  <c r="AB245" i="21"/>
  <c r="AC245" i="21"/>
  <c r="AD245" i="21"/>
  <c r="AE245" i="21"/>
  <c r="G246" i="21"/>
  <c r="H246" i="21"/>
  <c r="I246" i="21"/>
  <c r="J246" i="21"/>
  <c r="K246" i="21"/>
  <c r="L246" i="21"/>
  <c r="M246" i="21"/>
  <c r="N246" i="21"/>
  <c r="O246" i="21"/>
  <c r="P246" i="21"/>
  <c r="Q246" i="21"/>
  <c r="R246" i="21"/>
  <c r="S246" i="21"/>
  <c r="T246" i="21"/>
  <c r="U246" i="21"/>
  <c r="V246" i="21"/>
  <c r="W246" i="21"/>
  <c r="X246" i="21"/>
  <c r="Y246" i="21"/>
  <c r="Z246" i="21"/>
  <c r="AA246" i="21"/>
  <c r="AB246" i="21"/>
  <c r="AC246" i="21"/>
  <c r="AD246" i="21"/>
  <c r="AE246" i="21"/>
  <c r="G247" i="21"/>
  <c r="H247" i="21"/>
  <c r="I247" i="21"/>
  <c r="J247" i="21"/>
  <c r="K247" i="21"/>
  <c r="L247" i="21"/>
  <c r="M247" i="21"/>
  <c r="N247" i="21"/>
  <c r="O247" i="21"/>
  <c r="P247" i="21"/>
  <c r="Q247" i="21"/>
  <c r="R247" i="21"/>
  <c r="S247" i="21"/>
  <c r="T247" i="21"/>
  <c r="U247" i="21"/>
  <c r="V247" i="21"/>
  <c r="W247" i="21"/>
  <c r="X247" i="21"/>
  <c r="Y247" i="21"/>
  <c r="Z247" i="21"/>
  <c r="AA247" i="21"/>
  <c r="AB247" i="21"/>
  <c r="AC247" i="21"/>
  <c r="AD247" i="21"/>
  <c r="AE247" i="21"/>
  <c r="G248" i="21"/>
  <c r="H248" i="21"/>
  <c r="I248" i="21"/>
  <c r="J248" i="21"/>
  <c r="K248" i="21"/>
  <c r="L248" i="21"/>
  <c r="M248" i="21"/>
  <c r="N248" i="21"/>
  <c r="O248" i="21"/>
  <c r="P248" i="21"/>
  <c r="Q248" i="21"/>
  <c r="R248" i="21"/>
  <c r="S248" i="21"/>
  <c r="T248" i="21"/>
  <c r="U248" i="21"/>
  <c r="V248" i="21"/>
  <c r="W248" i="21"/>
  <c r="X248" i="21"/>
  <c r="Y248" i="21"/>
  <c r="Z248" i="21"/>
  <c r="AA248" i="21"/>
  <c r="AB248" i="21"/>
  <c r="AC248" i="21"/>
  <c r="AD248" i="21"/>
  <c r="AE248" i="21"/>
  <c r="G249" i="21"/>
  <c r="H249" i="21"/>
  <c r="I249" i="21"/>
  <c r="J249" i="21"/>
  <c r="K249" i="21"/>
  <c r="L249" i="21"/>
  <c r="M249" i="21"/>
  <c r="N249" i="21"/>
  <c r="O249" i="21"/>
  <c r="P249" i="21"/>
  <c r="Q249" i="21"/>
  <c r="R249" i="21"/>
  <c r="S249" i="21"/>
  <c r="T249" i="21"/>
  <c r="U249" i="21"/>
  <c r="V249" i="21"/>
  <c r="W249" i="21"/>
  <c r="X249" i="21"/>
  <c r="Y249" i="21"/>
  <c r="Z249" i="21"/>
  <c r="AA249" i="21"/>
  <c r="AB249" i="21"/>
  <c r="AC249" i="21"/>
  <c r="AD249" i="21"/>
  <c r="AE249" i="21"/>
  <c r="G250" i="21"/>
  <c r="H250" i="21"/>
  <c r="I250" i="21"/>
  <c r="J250" i="21"/>
  <c r="K250" i="21"/>
  <c r="L250" i="21"/>
  <c r="M250" i="21"/>
  <c r="N250" i="21"/>
  <c r="O250" i="21"/>
  <c r="P250" i="21"/>
  <c r="Q250" i="21"/>
  <c r="R250" i="21"/>
  <c r="S250" i="21"/>
  <c r="T250" i="21"/>
  <c r="U250" i="21"/>
  <c r="V250" i="21"/>
  <c r="W250" i="21"/>
  <c r="X250" i="21"/>
  <c r="Y250" i="21"/>
  <c r="Z250" i="21"/>
  <c r="AA250" i="21"/>
  <c r="AB250" i="21"/>
  <c r="AC250" i="21"/>
  <c r="AD250" i="21"/>
  <c r="AE250" i="21"/>
  <c r="G251" i="21"/>
  <c r="H251" i="21"/>
  <c r="I251" i="21"/>
  <c r="J251" i="21"/>
  <c r="K251" i="21"/>
  <c r="L251" i="21"/>
  <c r="M251" i="21"/>
  <c r="N251" i="21"/>
  <c r="O251" i="21"/>
  <c r="P251" i="21"/>
  <c r="Q251" i="21"/>
  <c r="R251" i="21"/>
  <c r="S251" i="21"/>
  <c r="T251" i="21"/>
  <c r="U251" i="21"/>
  <c r="V251" i="21"/>
  <c r="W251" i="21"/>
  <c r="X251" i="21"/>
  <c r="Y251" i="21"/>
  <c r="Z251" i="21"/>
  <c r="AA251" i="21"/>
  <c r="AB251" i="21"/>
  <c r="AC251" i="21"/>
  <c r="AD251" i="21"/>
  <c r="AE251" i="21"/>
  <c r="G252" i="21"/>
  <c r="H252" i="21"/>
  <c r="I252" i="21"/>
  <c r="J252" i="21"/>
  <c r="K252" i="21"/>
  <c r="L252" i="21"/>
  <c r="M252" i="21"/>
  <c r="N252" i="21"/>
  <c r="O252" i="21"/>
  <c r="P252" i="21"/>
  <c r="Q252" i="21"/>
  <c r="R252" i="21"/>
  <c r="S252" i="21"/>
  <c r="T252" i="21"/>
  <c r="U252" i="21"/>
  <c r="V252" i="21"/>
  <c r="W252" i="21"/>
  <c r="X252" i="21"/>
  <c r="Y252" i="21"/>
  <c r="Z252" i="21"/>
  <c r="AA252" i="21"/>
  <c r="AB252" i="21"/>
  <c r="AC252" i="21"/>
  <c r="AD252" i="21"/>
  <c r="AE252" i="21"/>
  <c r="G253" i="21"/>
  <c r="H253" i="21"/>
  <c r="I253" i="21"/>
  <c r="J253" i="21"/>
  <c r="K253" i="21"/>
  <c r="L253" i="21"/>
  <c r="M253" i="21"/>
  <c r="N253" i="21"/>
  <c r="O253" i="21"/>
  <c r="P253" i="21"/>
  <c r="Q253" i="21"/>
  <c r="R253" i="21"/>
  <c r="S253" i="21"/>
  <c r="T253" i="21"/>
  <c r="U253" i="21"/>
  <c r="V253" i="21"/>
  <c r="W253" i="21"/>
  <c r="X253" i="21"/>
  <c r="Y253" i="21"/>
  <c r="Z253" i="21"/>
  <c r="AA253" i="21"/>
  <c r="AB253" i="21"/>
  <c r="AC253" i="21"/>
  <c r="AD253" i="21"/>
  <c r="AE253" i="21"/>
  <c r="G254" i="21"/>
  <c r="H254" i="21"/>
  <c r="I254" i="21"/>
  <c r="J254" i="21"/>
  <c r="K254" i="21"/>
  <c r="L254" i="21"/>
  <c r="M254" i="21"/>
  <c r="N254" i="21"/>
  <c r="O254" i="21"/>
  <c r="P254" i="21"/>
  <c r="Q254" i="21"/>
  <c r="R254" i="21"/>
  <c r="S254" i="21"/>
  <c r="T254" i="21"/>
  <c r="U254" i="21"/>
  <c r="V254" i="21"/>
  <c r="W254" i="21"/>
  <c r="X254" i="21"/>
  <c r="Y254" i="21"/>
  <c r="Z254" i="21"/>
  <c r="AA254" i="21"/>
  <c r="AB254" i="21"/>
  <c r="AC254" i="21"/>
  <c r="AD254" i="21"/>
  <c r="AE254" i="21"/>
  <c r="G255" i="21"/>
  <c r="H255" i="21"/>
  <c r="I255" i="21"/>
  <c r="J255" i="21"/>
  <c r="K255" i="21"/>
  <c r="L255" i="21"/>
  <c r="M255" i="21"/>
  <c r="N255" i="21"/>
  <c r="O255" i="21"/>
  <c r="P255" i="21"/>
  <c r="Q255" i="21"/>
  <c r="R255" i="21"/>
  <c r="S255" i="21"/>
  <c r="T255" i="21"/>
  <c r="U255" i="21"/>
  <c r="V255" i="21"/>
  <c r="W255" i="21"/>
  <c r="X255" i="21"/>
  <c r="Y255" i="21"/>
  <c r="Z255" i="21"/>
  <c r="AA255" i="21"/>
  <c r="AB255" i="21"/>
  <c r="AC255" i="21"/>
  <c r="AD255" i="21"/>
  <c r="AE255" i="21"/>
  <c r="G256" i="21"/>
  <c r="H256" i="21"/>
  <c r="I256" i="21"/>
  <c r="J256" i="21"/>
  <c r="K256" i="21"/>
  <c r="L256" i="21"/>
  <c r="M256" i="21"/>
  <c r="N256" i="21"/>
  <c r="O256" i="21"/>
  <c r="P256" i="21"/>
  <c r="Q256" i="21"/>
  <c r="R256" i="21"/>
  <c r="S256" i="21"/>
  <c r="T256" i="21"/>
  <c r="U256" i="21"/>
  <c r="V256" i="21"/>
  <c r="W256" i="21"/>
  <c r="X256" i="21"/>
  <c r="Y256" i="21"/>
  <c r="Z256" i="21"/>
  <c r="AA256" i="21"/>
  <c r="AB256" i="21"/>
  <c r="AC256" i="21"/>
  <c r="AD256" i="21"/>
  <c r="AE256" i="21"/>
  <c r="G257" i="21"/>
  <c r="H257" i="21"/>
  <c r="I257" i="21"/>
  <c r="J257" i="21"/>
  <c r="K257" i="21"/>
  <c r="L257" i="21"/>
  <c r="M257" i="21"/>
  <c r="N257" i="21"/>
  <c r="O257" i="21"/>
  <c r="P257" i="21"/>
  <c r="Q257" i="21"/>
  <c r="R257" i="21"/>
  <c r="S257" i="21"/>
  <c r="T257" i="21"/>
  <c r="U257" i="21"/>
  <c r="V257" i="21"/>
  <c r="W257" i="21"/>
  <c r="X257" i="21"/>
  <c r="Y257" i="21"/>
  <c r="Z257" i="21"/>
  <c r="AA257" i="21"/>
  <c r="AB257" i="21"/>
  <c r="AC257" i="21"/>
  <c r="AD257" i="21"/>
  <c r="AE257" i="21"/>
  <c r="G258" i="21"/>
  <c r="H258" i="21"/>
  <c r="I258" i="21"/>
  <c r="J258" i="21"/>
  <c r="K258" i="21"/>
  <c r="L258" i="21"/>
  <c r="M258" i="21"/>
  <c r="N258" i="21"/>
  <c r="O258" i="21"/>
  <c r="P258" i="21"/>
  <c r="Q258" i="21"/>
  <c r="R258" i="21"/>
  <c r="S258" i="21"/>
  <c r="T258" i="21"/>
  <c r="U258" i="21"/>
  <c r="V258" i="21"/>
  <c r="W258" i="21"/>
  <c r="X258" i="21"/>
  <c r="Y258" i="21"/>
  <c r="Z258" i="21"/>
  <c r="AA258" i="21"/>
  <c r="AB258" i="21"/>
  <c r="AC258" i="21"/>
  <c r="AD258" i="21"/>
  <c r="AE258" i="21"/>
  <c r="G259" i="21"/>
  <c r="H259" i="21"/>
  <c r="I259" i="21"/>
  <c r="J259" i="21"/>
  <c r="K259" i="21"/>
  <c r="L259" i="21"/>
  <c r="M259" i="21"/>
  <c r="N259" i="21"/>
  <c r="O259" i="21"/>
  <c r="P259" i="21"/>
  <c r="Q259" i="21"/>
  <c r="R259" i="21"/>
  <c r="S259" i="21"/>
  <c r="T259" i="21"/>
  <c r="U259" i="21"/>
  <c r="V259" i="21"/>
  <c r="W259" i="21"/>
  <c r="X259" i="21"/>
  <c r="Y259" i="21"/>
  <c r="Z259" i="21"/>
  <c r="AA259" i="21"/>
  <c r="AB259" i="21"/>
  <c r="AC259" i="21"/>
  <c r="AD259" i="21"/>
  <c r="AE259" i="21"/>
  <c r="G260" i="21"/>
  <c r="H260" i="21"/>
  <c r="I260" i="21"/>
  <c r="J260" i="21"/>
  <c r="K260" i="21"/>
  <c r="L260" i="21"/>
  <c r="M260" i="21"/>
  <c r="N260" i="21"/>
  <c r="O260" i="21"/>
  <c r="P260" i="21"/>
  <c r="Q260" i="21"/>
  <c r="R260" i="21"/>
  <c r="S260" i="21"/>
  <c r="T260" i="21"/>
  <c r="U260" i="21"/>
  <c r="V260" i="21"/>
  <c r="W260" i="21"/>
  <c r="X260" i="21"/>
  <c r="Y260" i="21"/>
  <c r="Z260" i="21"/>
  <c r="AA260" i="21"/>
  <c r="AB260" i="21"/>
  <c r="AC260" i="21"/>
  <c r="AD260" i="21"/>
  <c r="AE260" i="21"/>
  <c r="G261" i="21"/>
  <c r="H261" i="21"/>
  <c r="I261" i="21"/>
  <c r="J261" i="21"/>
  <c r="K261" i="21"/>
  <c r="L261" i="21"/>
  <c r="M261" i="21"/>
  <c r="N261" i="21"/>
  <c r="O261" i="21"/>
  <c r="P261" i="21"/>
  <c r="Q261" i="21"/>
  <c r="R261" i="21"/>
  <c r="S261" i="21"/>
  <c r="T261" i="21"/>
  <c r="U261" i="21"/>
  <c r="V261" i="21"/>
  <c r="W261" i="21"/>
  <c r="X261" i="21"/>
  <c r="Y261" i="21"/>
  <c r="Z261" i="21"/>
  <c r="AA261" i="21"/>
  <c r="AB261" i="21"/>
  <c r="AC261" i="21"/>
  <c r="AD261" i="21"/>
  <c r="AE261" i="21"/>
  <c r="G262" i="21"/>
  <c r="H262" i="21"/>
  <c r="I262" i="21"/>
  <c r="J262" i="21"/>
  <c r="K262" i="21"/>
  <c r="L262" i="21"/>
  <c r="M262" i="21"/>
  <c r="N262" i="21"/>
  <c r="O262" i="21"/>
  <c r="P262" i="21"/>
  <c r="Q262" i="21"/>
  <c r="R262" i="21"/>
  <c r="S262" i="21"/>
  <c r="T262" i="21"/>
  <c r="U262" i="21"/>
  <c r="V262" i="21"/>
  <c r="W262" i="21"/>
  <c r="X262" i="21"/>
  <c r="Y262" i="21"/>
  <c r="Z262" i="21"/>
  <c r="AA262" i="21"/>
  <c r="AB262" i="21"/>
  <c r="AC262" i="21"/>
  <c r="AD262" i="21"/>
  <c r="AE262" i="21"/>
  <c r="G263" i="21"/>
  <c r="H263" i="21"/>
  <c r="I263" i="21"/>
  <c r="J263" i="21"/>
  <c r="K263" i="21"/>
  <c r="L263" i="21"/>
  <c r="M263" i="21"/>
  <c r="N263" i="21"/>
  <c r="O263" i="21"/>
  <c r="P263" i="21"/>
  <c r="Q263" i="21"/>
  <c r="R263" i="21"/>
  <c r="S263" i="21"/>
  <c r="T263" i="21"/>
  <c r="U263" i="21"/>
  <c r="V263" i="21"/>
  <c r="W263" i="21"/>
  <c r="X263" i="21"/>
  <c r="Y263" i="21"/>
  <c r="Z263" i="21"/>
  <c r="AA263" i="21"/>
  <c r="AB263" i="21"/>
  <c r="AC263" i="21"/>
  <c r="AD263" i="21"/>
  <c r="AE263" i="21"/>
  <c r="G264" i="21"/>
  <c r="H264" i="21"/>
  <c r="I264" i="21"/>
  <c r="J264" i="21"/>
  <c r="K264" i="21"/>
  <c r="L264" i="21"/>
  <c r="M264" i="21"/>
  <c r="N264" i="21"/>
  <c r="O264" i="21"/>
  <c r="P264" i="21"/>
  <c r="Q264" i="21"/>
  <c r="R264" i="21"/>
  <c r="S264" i="21"/>
  <c r="T264" i="21"/>
  <c r="U264" i="21"/>
  <c r="V264" i="21"/>
  <c r="W264" i="21"/>
  <c r="X264" i="21"/>
  <c r="Y264" i="21"/>
  <c r="Z264" i="21"/>
  <c r="AA264" i="21"/>
  <c r="AB264" i="21"/>
  <c r="AC264" i="21"/>
  <c r="AD264" i="21"/>
  <c r="AE264" i="21"/>
  <c r="G265" i="21"/>
  <c r="H265" i="21"/>
  <c r="I265" i="21"/>
  <c r="J265" i="21"/>
  <c r="K265" i="21"/>
  <c r="L265" i="21"/>
  <c r="M265" i="21"/>
  <c r="N265" i="21"/>
  <c r="O265" i="21"/>
  <c r="P265" i="21"/>
  <c r="Q265" i="21"/>
  <c r="R265" i="21"/>
  <c r="S265" i="21"/>
  <c r="T265" i="21"/>
  <c r="U265" i="21"/>
  <c r="V265" i="21"/>
  <c r="W265" i="21"/>
  <c r="X265" i="21"/>
  <c r="Y265" i="21"/>
  <c r="Z265" i="21"/>
  <c r="AA265" i="21"/>
  <c r="AB265" i="21"/>
  <c r="AC265" i="21"/>
  <c r="AD265" i="21"/>
  <c r="AE265" i="21"/>
  <c r="G266" i="21"/>
  <c r="H266" i="21"/>
  <c r="I266" i="21"/>
  <c r="J266" i="21"/>
  <c r="K266" i="21"/>
  <c r="L266" i="21"/>
  <c r="M266" i="21"/>
  <c r="N266" i="21"/>
  <c r="O266" i="21"/>
  <c r="P266" i="21"/>
  <c r="Q266" i="21"/>
  <c r="R266" i="21"/>
  <c r="S266" i="21"/>
  <c r="T266" i="21"/>
  <c r="U266" i="21"/>
  <c r="V266" i="21"/>
  <c r="W266" i="21"/>
  <c r="X266" i="21"/>
  <c r="Y266" i="21"/>
  <c r="Z266" i="21"/>
  <c r="AA266" i="21"/>
  <c r="AB266" i="21"/>
  <c r="AC266" i="21"/>
  <c r="AD266" i="21"/>
  <c r="AE266" i="21"/>
  <c r="G267" i="21"/>
  <c r="H267" i="21"/>
  <c r="I267" i="21"/>
  <c r="J267" i="21"/>
  <c r="K267" i="21"/>
  <c r="L267" i="21"/>
  <c r="M267" i="21"/>
  <c r="N267" i="21"/>
  <c r="O267" i="21"/>
  <c r="P267" i="21"/>
  <c r="Q267" i="21"/>
  <c r="R267" i="21"/>
  <c r="S267" i="21"/>
  <c r="T267" i="21"/>
  <c r="U267" i="21"/>
  <c r="V267" i="21"/>
  <c r="W267" i="21"/>
  <c r="X267" i="21"/>
  <c r="Y267" i="21"/>
  <c r="Z267" i="21"/>
  <c r="AA267" i="21"/>
  <c r="AB267" i="21"/>
  <c r="AC267" i="21"/>
  <c r="AD267" i="21"/>
  <c r="AE267" i="21"/>
  <c r="G268" i="21"/>
  <c r="H268" i="21"/>
  <c r="I268" i="21"/>
  <c r="J268" i="21"/>
  <c r="K268" i="21"/>
  <c r="L268" i="21"/>
  <c r="M268" i="21"/>
  <c r="N268" i="21"/>
  <c r="O268" i="21"/>
  <c r="P268" i="21"/>
  <c r="Q268" i="21"/>
  <c r="R268" i="21"/>
  <c r="S268" i="21"/>
  <c r="T268" i="21"/>
  <c r="U268" i="21"/>
  <c r="V268" i="21"/>
  <c r="W268" i="21"/>
  <c r="X268" i="21"/>
  <c r="Y268" i="21"/>
  <c r="Z268" i="21"/>
  <c r="AA268" i="21"/>
  <c r="AB268" i="21"/>
  <c r="AC268" i="21"/>
  <c r="AD268" i="21"/>
  <c r="AE268" i="21"/>
  <c r="G269" i="21"/>
  <c r="H269" i="21"/>
  <c r="I269" i="21"/>
  <c r="J269" i="21"/>
  <c r="K269" i="21"/>
  <c r="L269" i="21"/>
  <c r="M269" i="21"/>
  <c r="N269" i="21"/>
  <c r="O269" i="21"/>
  <c r="P269" i="21"/>
  <c r="Q269" i="21"/>
  <c r="R269" i="21"/>
  <c r="S269" i="21"/>
  <c r="T269" i="21"/>
  <c r="U269" i="21"/>
  <c r="V269" i="21"/>
  <c r="W269" i="21"/>
  <c r="X269" i="21"/>
  <c r="Y269" i="21"/>
  <c r="Z269" i="21"/>
  <c r="AA269" i="21"/>
  <c r="AB269" i="21"/>
  <c r="AC269" i="21"/>
  <c r="AD269" i="21"/>
  <c r="AE269" i="21"/>
  <c r="G270" i="21"/>
  <c r="H270" i="21"/>
  <c r="I270" i="21"/>
  <c r="J270" i="21"/>
  <c r="K270" i="21"/>
  <c r="L270" i="21"/>
  <c r="M270" i="21"/>
  <c r="N270" i="21"/>
  <c r="O270" i="21"/>
  <c r="P270" i="21"/>
  <c r="Q270" i="21"/>
  <c r="R270" i="21"/>
  <c r="S270" i="21"/>
  <c r="T270" i="21"/>
  <c r="U270" i="21"/>
  <c r="V270" i="21"/>
  <c r="W270" i="21"/>
  <c r="X270" i="21"/>
  <c r="Y270" i="21"/>
  <c r="Z270" i="21"/>
  <c r="AA270" i="21"/>
  <c r="AB270" i="21"/>
  <c r="AC270" i="21"/>
  <c r="AD270" i="21"/>
  <c r="AE270" i="21"/>
  <c r="G271" i="21"/>
  <c r="H271" i="21"/>
  <c r="I271" i="21"/>
  <c r="J271" i="21"/>
  <c r="K271" i="21"/>
  <c r="L271" i="21"/>
  <c r="M271" i="21"/>
  <c r="N271" i="21"/>
  <c r="O271" i="21"/>
  <c r="P271" i="21"/>
  <c r="Q271" i="21"/>
  <c r="R271" i="21"/>
  <c r="S271" i="21"/>
  <c r="T271" i="21"/>
  <c r="U271" i="21"/>
  <c r="V271" i="21"/>
  <c r="W271" i="21"/>
  <c r="X271" i="21"/>
  <c r="Y271" i="21"/>
  <c r="Z271" i="21"/>
  <c r="AA271" i="21"/>
  <c r="AB271" i="21"/>
  <c r="AC271" i="21"/>
  <c r="AD271" i="21"/>
  <c r="AE271" i="21"/>
  <c r="G272" i="21"/>
  <c r="H272" i="21"/>
  <c r="I272" i="21"/>
  <c r="J272" i="21"/>
  <c r="K272" i="21"/>
  <c r="L272" i="21"/>
  <c r="M272" i="21"/>
  <c r="N272" i="21"/>
  <c r="O272" i="21"/>
  <c r="P272" i="21"/>
  <c r="Q272" i="21"/>
  <c r="R272" i="21"/>
  <c r="S272" i="21"/>
  <c r="T272" i="21"/>
  <c r="U272" i="21"/>
  <c r="V272" i="21"/>
  <c r="W272" i="21"/>
  <c r="X272" i="21"/>
  <c r="Y272" i="21"/>
  <c r="Z272" i="21"/>
  <c r="AA272" i="21"/>
  <c r="AB272" i="21"/>
  <c r="AC272" i="21"/>
  <c r="AD272" i="21"/>
  <c r="AE272" i="21"/>
  <c r="G273" i="21"/>
  <c r="H273" i="21"/>
  <c r="I273" i="21"/>
  <c r="J273" i="21"/>
  <c r="K273" i="21"/>
  <c r="L273" i="21"/>
  <c r="M273" i="21"/>
  <c r="N273" i="21"/>
  <c r="O273" i="21"/>
  <c r="P273" i="21"/>
  <c r="Q273" i="21"/>
  <c r="R273" i="21"/>
  <c r="S273" i="21"/>
  <c r="T273" i="21"/>
  <c r="U273" i="21"/>
  <c r="V273" i="21"/>
  <c r="W273" i="21"/>
  <c r="X273" i="21"/>
  <c r="Y273" i="21"/>
  <c r="Z273" i="21"/>
  <c r="AA273" i="21"/>
  <c r="AB273" i="21"/>
  <c r="AC273" i="21"/>
  <c r="AD273" i="21"/>
  <c r="AE273" i="21"/>
  <c r="G274" i="21"/>
  <c r="H274" i="21"/>
  <c r="I274" i="21"/>
  <c r="J274" i="21"/>
  <c r="K274" i="21"/>
  <c r="L274" i="21"/>
  <c r="M274" i="21"/>
  <c r="N274" i="21"/>
  <c r="O274" i="21"/>
  <c r="P274" i="21"/>
  <c r="Q274" i="21"/>
  <c r="R274" i="21"/>
  <c r="S274" i="21"/>
  <c r="T274" i="21"/>
  <c r="U274" i="21"/>
  <c r="V274" i="21"/>
  <c r="W274" i="21"/>
  <c r="X274" i="21"/>
  <c r="Y274" i="21"/>
  <c r="Z274" i="21"/>
  <c r="AA274" i="21"/>
  <c r="AB274" i="21"/>
  <c r="AC274" i="21"/>
  <c r="AD274" i="21"/>
  <c r="AE274" i="21"/>
  <c r="G275" i="21"/>
  <c r="H275" i="21"/>
  <c r="I275" i="21"/>
  <c r="J275" i="21"/>
  <c r="K275" i="21"/>
  <c r="L275" i="21"/>
  <c r="M275" i="21"/>
  <c r="N275" i="21"/>
  <c r="O275" i="21"/>
  <c r="P275" i="21"/>
  <c r="Q275" i="21"/>
  <c r="R275" i="21"/>
  <c r="S275" i="21"/>
  <c r="T275" i="21"/>
  <c r="U275" i="21"/>
  <c r="V275" i="21"/>
  <c r="W275" i="21"/>
  <c r="X275" i="21"/>
  <c r="Y275" i="21"/>
  <c r="Z275" i="21"/>
  <c r="AA275" i="21"/>
  <c r="AB275" i="21"/>
  <c r="AC275" i="21"/>
  <c r="AD275" i="21"/>
  <c r="AE275" i="21"/>
  <c r="G276" i="21"/>
  <c r="H276" i="21"/>
  <c r="I276" i="21"/>
  <c r="J276" i="21"/>
  <c r="K276" i="21"/>
  <c r="L276" i="21"/>
  <c r="M276" i="21"/>
  <c r="N276" i="21"/>
  <c r="O276" i="21"/>
  <c r="P276" i="21"/>
  <c r="Q276" i="21"/>
  <c r="R276" i="21"/>
  <c r="S276" i="21"/>
  <c r="T276" i="21"/>
  <c r="U276" i="21"/>
  <c r="V276" i="21"/>
  <c r="W276" i="21"/>
  <c r="X276" i="21"/>
  <c r="Y276" i="21"/>
  <c r="Z276" i="21"/>
  <c r="AA276" i="21"/>
  <c r="AB276" i="21"/>
  <c r="AC276" i="21"/>
  <c r="AD276" i="21"/>
  <c r="AE276" i="21"/>
  <c r="G277" i="21"/>
  <c r="H277" i="21"/>
  <c r="I277" i="21"/>
  <c r="J277" i="21"/>
  <c r="K277" i="21"/>
  <c r="L277" i="21"/>
  <c r="M277" i="21"/>
  <c r="N277" i="21"/>
  <c r="O277" i="21"/>
  <c r="P277" i="21"/>
  <c r="Q277" i="21"/>
  <c r="R277" i="21"/>
  <c r="S277" i="21"/>
  <c r="T277" i="21"/>
  <c r="U277" i="21"/>
  <c r="V277" i="21"/>
  <c r="W277" i="21"/>
  <c r="X277" i="21"/>
  <c r="Y277" i="21"/>
  <c r="Z277" i="21"/>
  <c r="AA277" i="21"/>
  <c r="AB277" i="21"/>
  <c r="AC277" i="21"/>
  <c r="AD277" i="21"/>
  <c r="AE277" i="21"/>
  <c r="G278" i="21"/>
  <c r="H278" i="21"/>
  <c r="I278" i="21"/>
  <c r="J278" i="21"/>
  <c r="K278" i="21"/>
  <c r="L278" i="21"/>
  <c r="M278" i="21"/>
  <c r="N278" i="21"/>
  <c r="O278" i="21"/>
  <c r="P278" i="21"/>
  <c r="Q278" i="21"/>
  <c r="R278" i="21"/>
  <c r="S278" i="21"/>
  <c r="T278" i="21"/>
  <c r="U278" i="21"/>
  <c r="V278" i="21"/>
  <c r="W278" i="21"/>
  <c r="X278" i="21"/>
  <c r="Y278" i="21"/>
  <c r="Z278" i="21"/>
  <c r="AA278" i="21"/>
  <c r="AB278" i="21"/>
  <c r="AC278" i="21"/>
  <c r="AD278" i="21"/>
  <c r="AE278" i="21"/>
  <c r="G279" i="21"/>
  <c r="H279" i="21"/>
  <c r="I279" i="21"/>
  <c r="J279" i="21"/>
  <c r="K279" i="21"/>
  <c r="L279" i="21"/>
  <c r="M279" i="21"/>
  <c r="N279" i="21"/>
  <c r="O279" i="21"/>
  <c r="P279" i="21"/>
  <c r="Q279" i="21"/>
  <c r="R279" i="21"/>
  <c r="S279" i="21"/>
  <c r="T279" i="21"/>
  <c r="U279" i="21"/>
  <c r="V279" i="21"/>
  <c r="W279" i="21"/>
  <c r="X279" i="21"/>
  <c r="Y279" i="21"/>
  <c r="Z279" i="21"/>
  <c r="AA279" i="21"/>
  <c r="AB279" i="21"/>
  <c r="AC279" i="21"/>
  <c r="AD279" i="21"/>
  <c r="AE279" i="21"/>
  <c r="G280" i="21"/>
  <c r="H280" i="21"/>
  <c r="I280" i="21"/>
  <c r="J280" i="21"/>
  <c r="K280" i="21"/>
  <c r="L280" i="21"/>
  <c r="M280" i="21"/>
  <c r="N280" i="21"/>
  <c r="O280" i="21"/>
  <c r="P280" i="21"/>
  <c r="Q280" i="21"/>
  <c r="R280" i="21"/>
  <c r="S280" i="21"/>
  <c r="T280" i="21"/>
  <c r="U280" i="21"/>
  <c r="V280" i="21"/>
  <c r="W280" i="21"/>
  <c r="X280" i="21"/>
  <c r="Y280" i="21"/>
  <c r="Z280" i="21"/>
  <c r="AA280" i="21"/>
  <c r="AB280" i="21"/>
  <c r="AC280" i="21"/>
  <c r="AD280" i="21"/>
  <c r="AE280" i="21"/>
  <c r="G281" i="21"/>
  <c r="H281" i="21"/>
  <c r="I281" i="21"/>
  <c r="J281" i="21"/>
  <c r="K281" i="21"/>
  <c r="L281" i="21"/>
  <c r="M281" i="21"/>
  <c r="N281" i="21"/>
  <c r="O281" i="21"/>
  <c r="P281" i="21"/>
  <c r="Q281" i="21"/>
  <c r="R281" i="21"/>
  <c r="S281" i="21"/>
  <c r="T281" i="21"/>
  <c r="U281" i="21"/>
  <c r="V281" i="21"/>
  <c r="W281" i="21"/>
  <c r="X281" i="21"/>
  <c r="Y281" i="21"/>
  <c r="Z281" i="21"/>
  <c r="AA281" i="21"/>
  <c r="AB281" i="21"/>
  <c r="AC281" i="21"/>
  <c r="AD281" i="21"/>
  <c r="AE281" i="21"/>
  <c r="G282" i="21"/>
  <c r="H282" i="21"/>
  <c r="I282" i="21"/>
  <c r="J282" i="21"/>
  <c r="K282" i="21"/>
  <c r="L282" i="21"/>
  <c r="M282" i="21"/>
  <c r="N282" i="21"/>
  <c r="O282" i="21"/>
  <c r="P282" i="21"/>
  <c r="Q282" i="21"/>
  <c r="R282" i="21"/>
  <c r="S282" i="21"/>
  <c r="T282" i="21"/>
  <c r="U282" i="21"/>
  <c r="V282" i="21"/>
  <c r="W282" i="21"/>
  <c r="X282" i="21"/>
  <c r="Y282" i="21"/>
  <c r="Z282" i="21"/>
  <c r="AA282" i="21"/>
  <c r="AB282" i="21"/>
  <c r="AC282" i="21"/>
  <c r="AD282" i="21"/>
  <c r="AE282" i="21"/>
  <c r="G283" i="21"/>
  <c r="H283" i="21"/>
  <c r="I283" i="21"/>
  <c r="J283" i="21"/>
  <c r="K283" i="21"/>
  <c r="L283" i="21"/>
  <c r="M283" i="21"/>
  <c r="N283" i="21"/>
  <c r="O283" i="21"/>
  <c r="P283" i="21"/>
  <c r="Q283" i="21"/>
  <c r="R283" i="21"/>
  <c r="S283" i="21"/>
  <c r="T283" i="21"/>
  <c r="U283" i="21"/>
  <c r="V283" i="21"/>
  <c r="W283" i="21"/>
  <c r="X283" i="21"/>
  <c r="Y283" i="21"/>
  <c r="Z283" i="21"/>
  <c r="AA283" i="21"/>
  <c r="AB283" i="21"/>
  <c r="AC283" i="21"/>
  <c r="AD283" i="21"/>
  <c r="AE283" i="21"/>
  <c r="G284" i="21"/>
  <c r="H284" i="21"/>
  <c r="I284" i="21"/>
  <c r="J284" i="21"/>
  <c r="K284" i="21"/>
  <c r="L284" i="21"/>
  <c r="M284" i="21"/>
  <c r="N284" i="21"/>
  <c r="O284" i="21"/>
  <c r="P284" i="21"/>
  <c r="Q284" i="21"/>
  <c r="R284" i="21"/>
  <c r="S284" i="21"/>
  <c r="T284" i="21"/>
  <c r="U284" i="21"/>
  <c r="V284" i="21"/>
  <c r="W284" i="21"/>
  <c r="X284" i="21"/>
  <c r="Y284" i="21"/>
  <c r="Z284" i="21"/>
  <c r="AA284" i="21"/>
  <c r="AB284" i="21"/>
  <c r="AC284" i="21"/>
  <c r="AD284" i="21"/>
  <c r="AE284" i="21"/>
  <c r="G285" i="21"/>
  <c r="H285" i="21"/>
  <c r="I285" i="21"/>
  <c r="J285" i="21"/>
  <c r="K285" i="21"/>
  <c r="L285" i="21"/>
  <c r="M285" i="21"/>
  <c r="N285" i="21"/>
  <c r="O285" i="21"/>
  <c r="P285" i="21"/>
  <c r="Q285" i="21"/>
  <c r="R285" i="21"/>
  <c r="S285" i="21"/>
  <c r="T285" i="21"/>
  <c r="U285" i="21"/>
  <c r="V285" i="21"/>
  <c r="W285" i="21"/>
  <c r="X285" i="21"/>
  <c r="Y285" i="21"/>
  <c r="Z285" i="21"/>
  <c r="AA285" i="21"/>
  <c r="AB285" i="21"/>
  <c r="AC285" i="21"/>
  <c r="AD285" i="21"/>
  <c r="AE285" i="21"/>
  <c r="G286" i="21"/>
  <c r="H286" i="21"/>
  <c r="I286" i="21"/>
  <c r="J286" i="21"/>
  <c r="K286" i="21"/>
  <c r="L286" i="21"/>
  <c r="M286" i="21"/>
  <c r="N286" i="21"/>
  <c r="O286" i="21"/>
  <c r="P286" i="21"/>
  <c r="Q286" i="21"/>
  <c r="R286" i="21"/>
  <c r="S286" i="21"/>
  <c r="T286" i="21"/>
  <c r="U286" i="21"/>
  <c r="V286" i="21"/>
  <c r="W286" i="21"/>
  <c r="X286" i="21"/>
  <c r="Y286" i="21"/>
  <c r="Z286" i="21"/>
  <c r="AA286" i="21"/>
  <c r="AB286" i="21"/>
  <c r="AC286" i="21"/>
  <c r="AD286" i="21"/>
  <c r="AE286" i="21"/>
  <c r="G287" i="21"/>
  <c r="H287" i="21"/>
  <c r="I287" i="21"/>
  <c r="J287" i="21"/>
  <c r="K287" i="21"/>
  <c r="L287" i="21"/>
  <c r="M287" i="21"/>
  <c r="N287" i="21"/>
  <c r="O287" i="21"/>
  <c r="P287" i="21"/>
  <c r="Q287" i="21"/>
  <c r="R287" i="21"/>
  <c r="S287" i="21"/>
  <c r="T287" i="21"/>
  <c r="U287" i="21"/>
  <c r="V287" i="21"/>
  <c r="W287" i="21"/>
  <c r="X287" i="21"/>
  <c r="Y287" i="21"/>
  <c r="Z287" i="21"/>
  <c r="AA287" i="21"/>
  <c r="AB287" i="21"/>
  <c r="AC287" i="21"/>
  <c r="AD287" i="21"/>
  <c r="AE287" i="21"/>
  <c r="G288" i="21"/>
  <c r="H288" i="21"/>
  <c r="I288" i="21"/>
  <c r="J288" i="21"/>
  <c r="K288" i="21"/>
  <c r="L288" i="21"/>
  <c r="M288" i="21"/>
  <c r="N288" i="21"/>
  <c r="O288" i="21"/>
  <c r="P288" i="21"/>
  <c r="Q288" i="21"/>
  <c r="R288" i="21"/>
  <c r="S288" i="21"/>
  <c r="T288" i="21"/>
  <c r="U288" i="21"/>
  <c r="V288" i="21"/>
  <c r="W288" i="21"/>
  <c r="X288" i="21"/>
  <c r="Y288" i="21"/>
  <c r="Z288" i="21"/>
  <c r="AA288" i="21"/>
  <c r="AB288" i="21"/>
  <c r="AC288" i="21"/>
  <c r="AD288" i="21"/>
  <c r="AE288" i="21"/>
  <c r="G289" i="21"/>
  <c r="H289" i="21"/>
  <c r="I289" i="21"/>
  <c r="J289" i="21"/>
  <c r="K289" i="21"/>
  <c r="L289" i="21"/>
  <c r="M289" i="21"/>
  <c r="N289" i="21"/>
  <c r="O289" i="21"/>
  <c r="P289" i="21"/>
  <c r="Q289" i="21"/>
  <c r="R289" i="21"/>
  <c r="S289" i="21"/>
  <c r="T289" i="21"/>
  <c r="U289" i="21"/>
  <c r="V289" i="21"/>
  <c r="W289" i="21"/>
  <c r="X289" i="21"/>
  <c r="Y289" i="21"/>
  <c r="Z289" i="21"/>
  <c r="AA289" i="21"/>
  <c r="AB289" i="21"/>
  <c r="AC289" i="21"/>
  <c r="AD289" i="21"/>
  <c r="AE289" i="21"/>
  <c r="G290" i="21"/>
  <c r="H290" i="21"/>
  <c r="I290" i="21"/>
  <c r="J290" i="21"/>
  <c r="K290" i="21"/>
  <c r="L290" i="21"/>
  <c r="M290" i="21"/>
  <c r="N290" i="21"/>
  <c r="O290" i="21"/>
  <c r="P290" i="21"/>
  <c r="Q290" i="21"/>
  <c r="R290" i="21"/>
  <c r="S290" i="21"/>
  <c r="T290" i="21"/>
  <c r="U290" i="21"/>
  <c r="V290" i="21"/>
  <c r="W290" i="21"/>
  <c r="X290" i="21"/>
  <c r="Y290" i="21"/>
  <c r="Z290" i="21"/>
  <c r="AA290" i="21"/>
  <c r="AB290" i="21"/>
  <c r="AC290" i="21"/>
  <c r="AD290" i="21"/>
  <c r="AE290" i="21"/>
  <c r="G291" i="21"/>
  <c r="H291" i="21"/>
  <c r="I291" i="21"/>
  <c r="J291" i="21"/>
  <c r="K291" i="21"/>
  <c r="L291" i="21"/>
  <c r="M291" i="21"/>
  <c r="N291" i="21"/>
  <c r="O291" i="21"/>
  <c r="P291" i="21"/>
  <c r="Q291" i="21"/>
  <c r="R291" i="21"/>
  <c r="S291" i="21"/>
  <c r="T291" i="21"/>
  <c r="U291" i="21"/>
  <c r="V291" i="21"/>
  <c r="W291" i="21"/>
  <c r="X291" i="21"/>
  <c r="Y291" i="21"/>
  <c r="Z291" i="21"/>
  <c r="AA291" i="21"/>
  <c r="AB291" i="21"/>
  <c r="AC291" i="21"/>
  <c r="AD291" i="21"/>
  <c r="AE291" i="21"/>
  <c r="G292" i="21"/>
  <c r="H292" i="21"/>
  <c r="I292" i="21"/>
  <c r="J292" i="21"/>
  <c r="K292" i="21"/>
  <c r="L292" i="21"/>
  <c r="M292" i="21"/>
  <c r="N292" i="21"/>
  <c r="O292" i="21"/>
  <c r="P292" i="21"/>
  <c r="Q292" i="21"/>
  <c r="R292" i="21"/>
  <c r="S292" i="21"/>
  <c r="T292" i="21"/>
  <c r="U292" i="21"/>
  <c r="V292" i="21"/>
  <c r="W292" i="21"/>
  <c r="X292" i="21"/>
  <c r="Y292" i="21"/>
  <c r="Z292" i="21"/>
  <c r="AA292" i="21"/>
  <c r="AB292" i="21"/>
  <c r="AC292" i="21"/>
  <c r="AD292" i="21"/>
  <c r="AE292" i="21"/>
  <c r="G293" i="21"/>
  <c r="H293" i="21"/>
  <c r="I293" i="21"/>
  <c r="J293" i="21"/>
  <c r="K293" i="21"/>
  <c r="L293" i="21"/>
  <c r="M293" i="21"/>
  <c r="N293" i="21"/>
  <c r="O293" i="21"/>
  <c r="P293" i="21"/>
  <c r="Q293" i="21"/>
  <c r="R293" i="21"/>
  <c r="S293" i="21"/>
  <c r="T293" i="21"/>
  <c r="U293" i="21"/>
  <c r="V293" i="21"/>
  <c r="W293" i="21"/>
  <c r="X293" i="21"/>
  <c r="Y293" i="21"/>
  <c r="Z293" i="21"/>
  <c r="AA293" i="21"/>
  <c r="AB293" i="21"/>
  <c r="AC293" i="21"/>
  <c r="AD293" i="21"/>
  <c r="AE293" i="21"/>
  <c r="G294" i="21"/>
  <c r="H294" i="21"/>
  <c r="I294" i="21"/>
  <c r="J294" i="21"/>
  <c r="K294" i="21"/>
  <c r="L294" i="21"/>
  <c r="M294" i="21"/>
  <c r="N294" i="21"/>
  <c r="O294" i="21"/>
  <c r="P294" i="21"/>
  <c r="Q294" i="21"/>
  <c r="R294" i="21"/>
  <c r="S294" i="21"/>
  <c r="T294" i="21"/>
  <c r="U294" i="21"/>
  <c r="V294" i="21"/>
  <c r="W294" i="21"/>
  <c r="X294" i="21"/>
  <c r="Y294" i="21"/>
  <c r="Z294" i="21"/>
  <c r="AA294" i="21"/>
  <c r="AB294" i="21"/>
  <c r="AC294" i="21"/>
  <c r="AD294" i="21"/>
  <c r="AE294" i="21"/>
  <c r="G295" i="21"/>
  <c r="H295" i="21"/>
  <c r="I295" i="21"/>
  <c r="J295" i="21"/>
  <c r="K295" i="21"/>
  <c r="L295" i="21"/>
  <c r="M295" i="21"/>
  <c r="N295" i="21"/>
  <c r="O295" i="21"/>
  <c r="P295" i="21"/>
  <c r="Q295" i="21"/>
  <c r="R295" i="21"/>
  <c r="S295" i="21"/>
  <c r="T295" i="21"/>
  <c r="U295" i="21"/>
  <c r="V295" i="21"/>
  <c r="W295" i="21"/>
  <c r="X295" i="21"/>
  <c r="Y295" i="21"/>
  <c r="Z295" i="21"/>
  <c r="AA295" i="21"/>
  <c r="AB295" i="21"/>
  <c r="AC295" i="21"/>
  <c r="AD295" i="21"/>
  <c r="AE295" i="21"/>
  <c r="G296" i="21"/>
  <c r="H296" i="21"/>
  <c r="I296" i="21"/>
  <c r="J296" i="21"/>
  <c r="K296" i="21"/>
  <c r="L296" i="21"/>
  <c r="M296" i="21"/>
  <c r="N296" i="21"/>
  <c r="O296" i="21"/>
  <c r="P296" i="21"/>
  <c r="Q296" i="21"/>
  <c r="R296" i="21"/>
  <c r="S296" i="21"/>
  <c r="T296" i="21"/>
  <c r="U296" i="21"/>
  <c r="V296" i="21"/>
  <c r="W296" i="21"/>
  <c r="X296" i="21"/>
  <c r="Y296" i="21"/>
  <c r="Z296" i="21"/>
  <c r="AA296" i="21"/>
  <c r="AB296" i="21"/>
  <c r="AC296" i="21"/>
  <c r="AD296" i="21"/>
  <c r="AE296" i="21"/>
  <c r="G297" i="21"/>
  <c r="H297" i="21"/>
  <c r="I297" i="21"/>
  <c r="J297" i="21"/>
  <c r="K297" i="21"/>
  <c r="L297" i="21"/>
  <c r="M297" i="21"/>
  <c r="N297" i="21"/>
  <c r="O297" i="21"/>
  <c r="P297" i="21"/>
  <c r="Q297" i="21"/>
  <c r="R297" i="21"/>
  <c r="S297" i="21"/>
  <c r="T297" i="21"/>
  <c r="U297" i="21"/>
  <c r="V297" i="21"/>
  <c r="W297" i="21"/>
  <c r="X297" i="21"/>
  <c r="Y297" i="21"/>
  <c r="Z297" i="21"/>
  <c r="AA297" i="21"/>
  <c r="AB297" i="21"/>
  <c r="AC297" i="21"/>
  <c r="AD297" i="21"/>
  <c r="AE297" i="21"/>
  <c r="G298" i="21"/>
  <c r="H298" i="21"/>
  <c r="I298" i="21"/>
  <c r="J298" i="21"/>
  <c r="K298" i="21"/>
  <c r="L298" i="21"/>
  <c r="M298" i="21"/>
  <c r="N298" i="21"/>
  <c r="O298" i="21"/>
  <c r="P298" i="21"/>
  <c r="Q298" i="21"/>
  <c r="R298" i="21"/>
  <c r="S298" i="21"/>
  <c r="T298" i="21"/>
  <c r="U298" i="21"/>
  <c r="V298" i="21"/>
  <c r="W298" i="21"/>
  <c r="X298" i="21"/>
  <c r="Y298" i="21"/>
  <c r="Z298" i="21"/>
  <c r="AA298" i="21"/>
  <c r="AB298" i="21"/>
  <c r="AC298" i="21"/>
  <c r="AD298" i="21"/>
  <c r="AE298" i="21"/>
  <c r="G299" i="21"/>
  <c r="H299" i="21"/>
  <c r="I299" i="21"/>
  <c r="J299" i="21"/>
  <c r="K299" i="21"/>
  <c r="L299" i="21"/>
  <c r="M299" i="21"/>
  <c r="N299" i="21"/>
  <c r="O299" i="21"/>
  <c r="P299" i="21"/>
  <c r="Q299" i="21"/>
  <c r="R299" i="21"/>
  <c r="S299" i="21"/>
  <c r="T299" i="21"/>
  <c r="U299" i="21"/>
  <c r="V299" i="21"/>
  <c r="W299" i="21"/>
  <c r="X299" i="21"/>
  <c r="Y299" i="21"/>
  <c r="Z299" i="21"/>
  <c r="AA299" i="21"/>
  <c r="AB299" i="21"/>
  <c r="AC299" i="21"/>
  <c r="AD299" i="21"/>
  <c r="AE299" i="21"/>
  <c r="G300" i="21"/>
  <c r="H300" i="21"/>
  <c r="I300" i="21"/>
  <c r="J300" i="21"/>
  <c r="K300" i="21"/>
  <c r="L300" i="21"/>
  <c r="M300" i="21"/>
  <c r="N300" i="21"/>
  <c r="O300" i="21"/>
  <c r="P300" i="21"/>
  <c r="Q300" i="21"/>
  <c r="R300" i="21"/>
  <c r="S300" i="21"/>
  <c r="T300" i="21"/>
  <c r="U300" i="21"/>
  <c r="V300" i="21"/>
  <c r="W300" i="21"/>
  <c r="X300" i="21"/>
  <c r="Y300" i="21"/>
  <c r="Z300" i="21"/>
  <c r="AA300" i="21"/>
  <c r="AB300" i="21"/>
  <c r="AC300" i="21"/>
  <c r="AD300" i="21"/>
  <c r="AE300" i="21"/>
  <c r="G301" i="21"/>
  <c r="H301" i="21"/>
  <c r="I301" i="21"/>
  <c r="J301" i="21"/>
  <c r="K301" i="21"/>
  <c r="L301" i="21"/>
  <c r="M301" i="21"/>
  <c r="N301" i="21"/>
  <c r="O301" i="21"/>
  <c r="P301" i="21"/>
  <c r="Q301" i="21"/>
  <c r="R301" i="21"/>
  <c r="S301" i="21"/>
  <c r="T301" i="21"/>
  <c r="U301" i="21"/>
  <c r="V301" i="21"/>
  <c r="W301" i="21"/>
  <c r="X301" i="21"/>
  <c r="Y301" i="21"/>
  <c r="Z301" i="21"/>
  <c r="AA301" i="21"/>
  <c r="AB301" i="21"/>
  <c r="AC301" i="21"/>
  <c r="AD301" i="21"/>
  <c r="AE301" i="21"/>
  <c r="G302" i="21"/>
  <c r="H302" i="21"/>
  <c r="I302" i="21"/>
  <c r="J302" i="21"/>
  <c r="K302" i="21"/>
  <c r="L302" i="21"/>
  <c r="M302" i="21"/>
  <c r="N302" i="21"/>
  <c r="O302" i="21"/>
  <c r="P302" i="21"/>
  <c r="Q302" i="21"/>
  <c r="R302" i="21"/>
  <c r="S302" i="21"/>
  <c r="T302" i="21"/>
  <c r="U302" i="21"/>
  <c r="V302" i="21"/>
  <c r="W302" i="21"/>
  <c r="X302" i="21"/>
  <c r="Y302" i="21"/>
  <c r="Z302" i="21"/>
  <c r="AA302" i="21"/>
  <c r="AB302" i="21"/>
  <c r="AC302" i="21"/>
  <c r="AD302" i="21"/>
  <c r="AE302" i="21"/>
  <c r="G303" i="21"/>
  <c r="H303" i="21"/>
  <c r="I303" i="21"/>
  <c r="J303" i="21"/>
  <c r="K303" i="21"/>
  <c r="L303" i="21"/>
  <c r="M303" i="21"/>
  <c r="N303" i="21"/>
  <c r="O303" i="21"/>
  <c r="P303" i="21"/>
  <c r="Q303" i="21"/>
  <c r="R303" i="21"/>
  <c r="S303" i="21"/>
  <c r="T303" i="21"/>
  <c r="U303" i="21"/>
  <c r="V303" i="21"/>
  <c r="W303" i="21"/>
  <c r="X303" i="21"/>
  <c r="Y303" i="21"/>
  <c r="Z303" i="21"/>
  <c r="AA303" i="21"/>
  <c r="AB303" i="21"/>
  <c r="AC303" i="21"/>
  <c r="AD303" i="21"/>
  <c r="AE303" i="21"/>
  <c r="G304" i="21"/>
  <c r="H304" i="21"/>
  <c r="I304" i="21"/>
  <c r="J304" i="21"/>
  <c r="K304" i="21"/>
  <c r="L304" i="21"/>
  <c r="M304" i="21"/>
  <c r="N304" i="21"/>
  <c r="O304" i="21"/>
  <c r="P304" i="21"/>
  <c r="Q304" i="21"/>
  <c r="R304" i="21"/>
  <c r="S304" i="21"/>
  <c r="T304" i="21"/>
  <c r="U304" i="21"/>
  <c r="V304" i="21"/>
  <c r="W304" i="21"/>
  <c r="X304" i="21"/>
  <c r="Y304" i="21"/>
  <c r="Z304" i="21"/>
  <c r="AA304" i="21"/>
  <c r="AB304" i="21"/>
  <c r="AC304" i="21"/>
  <c r="AD304" i="21"/>
  <c r="AE304" i="21"/>
  <c r="G305" i="21"/>
  <c r="H305" i="21"/>
  <c r="I305" i="21"/>
  <c r="J305" i="21"/>
  <c r="K305" i="21"/>
  <c r="L305" i="21"/>
  <c r="M305" i="21"/>
  <c r="N305" i="21"/>
  <c r="O305" i="21"/>
  <c r="P305" i="21"/>
  <c r="Q305" i="21"/>
  <c r="R305" i="21"/>
  <c r="S305" i="21"/>
  <c r="T305" i="21"/>
  <c r="U305" i="21"/>
  <c r="V305" i="21"/>
  <c r="W305" i="21"/>
  <c r="X305" i="21"/>
  <c r="Y305" i="21"/>
  <c r="Z305" i="21"/>
  <c r="AA305" i="21"/>
  <c r="AB305" i="21"/>
  <c r="AC305" i="21"/>
  <c r="AD305" i="21"/>
  <c r="AE305" i="21"/>
  <c r="G306" i="21"/>
  <c r="H306" i="21"/>
  <c r="I306" i="21"/>
  <c r="J306" i="21"/>
  <c r="K306" i="21"/>
  <c r="L306" i="21"/>
  <c r="M306" i="21"/>
  <c r="N306" i="21"/>
  <c r="O306" i="21"/>
  <c r="P306" i="21"/>
  <c r="Q306" i="21"/>
  <c r="R306" i="21"/>
  <c r="S306" i="21"/>
  <c r="T306" i="21"/>
  <c r="U306" i="21"/>
  <c r="V306" i="21"/>
  <c r="W306" i="21"/>
  <c r="X306" i="21"/>
  <c r="Y306" i="21"/>
  <c r="Z306" i="21"/>
  <c r="AA306" i="21"/>
  <c r="AB306" i="21"/>
  <c r="AC306" i="21"/>
  <c r="AD306" i="21"/>
  <c r="AE306" i="21"/>
  <c r="G307" i="21"/>
  <c r="H307" i="21"/>
  <c r="I307" i="21"/>
  <c r="J307" i="21"/>
  <c r="K307" i="21"/>
  <c r="L307" i="21"/>
  <c r="M307" i="21"/>
  <c r="N307" i="21"/>
  <c r="O307" i="21"/>
  <c r="P307" i="21"/>
  <c r="Q307" i="21"/>
  <c r="R307" i="21"/>
  <c r="S307" i="21"/>
  <c r="T307" i="21"/>
  <c r="U307" i="21"/>
  <c r="V307" i="21"/>
  <c r="W307" i="21"/>
  <c r="X307" i="21"/>
  <c r="Y307" i="21"/>
  <c r="Z307" i="21"/>
  <c r="AA307" i="21"/>
  <c r="AB307" i="21"/>
  <c r="AC307" i="21"/>
  <c r="AD307" i="21"/>
  <c r="AE307" i="21"/>
  <c r="G308" i="21"/>
  <c r="H308" i="21"/>
  <c r="I308" i="21"/>
  <c r="J308" i="21"/>
  <c r="K308" i="21"/>
  <c r="L308" i="21"/>
  <c r="M308" i="21"/>
  <c r="N308" i="21"/>
  <c r="O308" i="21"/>
  <c r="P308" i="21"/>
  <c r="Q308" i="21"/>
  <c r="R308" i="21"/>
  <c r="S308" i="21"/>
  <c r="T308" i="21"/>
  <c r="U308" i="21"/>
  <c r="V308" i="21"/>
  <c r="W308" i="21"/>
  <c r="X308" i="21"/>
  <c r="Y308" i="21"/>
  <c r="Z308" i="21"/>
  <c r="AA308" i="21"/>
  <c r="AB308" i="21"/>
  <c r="AC308" i="21"/>
  <c r="AD308" i="21"/>
  <c r="AE308" i="21"/>
  <c r="G309" i="21"/>
  <c r="H309" i="21"/>
  <c r="I309" i="21"/>
  <c r="J309" i="21"/>
  <c r="K309" i="21"/>
  <c r="L309" i="21"/>
  <c r="M309" i="21"/>
  <c r="N309" i="21"/>
  <c r="O309" i="21"/>
  <c r="P309" i="21"/>
  <c r="Q309" i="21"/>
  <c r="R309" i="21"/>
  <c r="S309" i="21"/>
  <c r="T309" i="21"/>
  <c r="U309" i="21"/>
  <c r="V309" i="21"/>
  <c r="W309" i="21"/>
  <c r="X309" i="21"/>
  <c r="Y309" i="21"/>
  <c r="Z309" i="21"/>
  <c r="AA309" i="21"/>
  <c r="AB309" i="21"/>
  <c r="AC309" i="21"/>
  <c r="AD309" i="21"/>
  <c r="AE309" i="21"/>
  <c r="G310" i="21"/>
  <c r="H310" i="21"/>
  <c r="I310" i="21"/>
  <c r="J310" i="21"/>
  <c r="K310" i="21"/>
  <c r="L310" i="21"/>
  <c r="M310" i="21"/>
  <c r="N310" i="21"/>
  <c r="O310" i="21"/>
  <c r="P310" i="21"/>
  <c r="Q310" i="21"/>
  <c r="R310" i="21"/>
  <c r="S310" i="21"/>
  <c r="T310" i="21"/>
  <c r="U310" i="21"/>
  <c r="V310" i="21"/>
  <c r="W310" i="21"/>
  <c r="X310" i="21"/>
  <c r="Y310" i="21"/>
  <c r="Z310" i="21"/>
  <c r="AA310" i="21"/>
  <c r="AB310" i="21"/>
  <c r="AC310" i="21"/>
  <c r="AD310" i="21"/>
  <c r="AE310" i="21"/>
  <c r="G311" i="21"/>
  <c r="H311" i="21"/>
  <c r="I311" i="21"/>
  <c r="J311" i="21"/>
  <c r="K311" i="21"/>
  <c r="L311" i="21"/>
  <c r="M311" i="21"/>
  <c r="N311" i="21"/>
  <c r="O311" i="21"/>
  <c r="P311" i="21"/>
  <c r="Q311" i="21"/>
  <c r="R311" i="21"/>
  <c r="S311" i="21"/>
  <c r="T311" i="21"/>
  <c r="U311" i="21"/>
  <c r="V311" i="21"/>
  <c r="W311" i="21"/>
  <c r="X311" i="21"/>
  <c r="Y311" i="21"/>
  <c r="Z311" i="21"/>
  <c r="AA311" i="21"/>
  <c r="AB311" i="21"/>
  <c r="AC311" i="21"/>
  <c r="AD311" i="21"/>
  <c r="AE311" i="21"/>
  <c r="G312" i="21"/>
  <c r="H312" i="21"/>
  <c r="I312" i="21"/>
  <c r="J312" i="21"/>
  <c r="K312" i="21"/>
  <c r="L312" i="21"/>
  <c r="M312" i="21"/>
  <c r="N312" i="21"/>
  <c r="O312" i="21"/>
  <c r="P312" i="21"/>
  <c r="Q312" i="21"/>
  <c r="R312" i="21"/>
  <c r="S312" i="21"/>
  <c r="T312" i="21"/>
  <c r="U312" i="21"/>
  <c r="V312" i="21"/>
  <c r="W312" i="21"/>
  <c r="X312" i="21"/>
  <c r="Y312" i="21"/>
  <c r="Z312" i="21"/>
  <c r="AA312" i="21"/>
  <c r="AB312" i="21"/>
  <c r="AC312" i="21"/>
  <c r="AD312" i="21"/>
  <c r="AE312" i="21"/>
  <c r="G313" i="21"/>
  <c r="H313" i="21"/>
  <c r="I313" i="21"/>
  <c r="J313" i="21"/>
  <c r="K313" i="21"/>
  <c r="L313" i="21"/>
  <c r="M313" i="21"/>
  <c r="N313" i="21"/>
  <c r="O313" i="21"/>
  <c r="P313" i="21"/>
  <c r="Q313" i="21"/>
  <c r="R313" i="21"/>
  <c r="S313" i="21"/>
  <c r="T313" i="21"/>
  <c r="U313" i="21"/>
  <c r="V313" i="21"/>
  <c r="W313" i="21"/>
  <c r="X313" i="21"/>
  <c r="Y313" i="21"/>
  <c r="Z313" i="21"/>
  <c r="AA313" i="21"/>
  <c r="AB313" i="21"/>
  <c r="AC313" i="21"/>
  <c r="AD313" i="21"/>
  <c r="AE313" i="21"/>
  <c r="G314" i="21"/>
  <c r="H314" i="21"/>
  <c r="I314" i="21"/>
  <c r="J314" i="21"/>
  <c r="K314" i="21"/>
  <c r="L314" i="21"/>
  <c r="M314" i="21"/>
  <c r="N314" i="21"/>
  <c r="O314" i="21"/>
  <c r="P314" i="21"/>
  <c r="Q314" i="21"/>
  <c r="R314" i="21"/>
  <c r="S314" i="21"/>
  <c r="T314" i="21"/>
  <c r="U314" i="21"/>
  <c r="V314" i="21"/>
  <c r="W314" i="21"/>
  <c r="X314" i="21"/>
  <c r="Y314" i="21"/>
  <c r="Z314" i="21"/>
  <c r="AA314" i="21"/>
  <c r="AB314" i="21"/>
  <c r="AC314" i="21"/>
  <c r="AD314" i="21"/>
  <c r="AE314" i="21"/>
  <c r="G315" i="21"/>
  <c r="H315" i="21"/>
  <c r="I315" i="21"/>
  <c r="J315" i="21"/>
  <c r="K315" i="21"/>
  <c r="L315" i="21"/>
  <c r="M315" i="21"/>
  <c r="N315" i="21"/>
  <c r="O315" i="21"/>
  <c r="P315" i="21"/>
  <c r="Q315" i="21"/>
  <c r="R315" i="21"/>
  <c r="S315" i="21"/>
  <c r="T315" i="21"/>
  <c r="U315" i="21"/>
  <c r="V315" i="21"/>
  <c r="W315" i="21"/>
  <c r="X315" i="21"/>
  <c r="Y315" i="21"/>
  <c r="Z315" i="21"/>
  <c r="AA315" i="21"/>
  <c r="AB315" i="21"/>
  <c r="AC315" i="21"/>
  <c r="AD315" i="21"/>
  <c r="AE315" i="21"/>
  <c r="G316" i="21"/>
  <c r="H316" i="21"/>
  <c r="I316" i="21"/>
  <c r="J316" i="21"/>
  <c r="K316" i="21"/>
  <c r="L316" i="21"/>
  <c r="M316" i="21"/>
  <c r="N316" i="21"/>
  <c r="O316" i="21"/>
  <c r="P316" i="21"/>
  <c r="Q316" i="21"/>
  <c r="R316" i="21"/>
  <c r="S316" i="21"/>
  <c r="T316" i="21"/>
  <c r="U316" i="21"/>
  <c r="V316" i="21"/>
  <c r="W316" i="21"/>
  <c r="X316" i="21"/>
  <c r="Y316" i="21"/>
  <c r="Z316" i="21"/>
  <c r="AA316" i="21"/>
  <c r="AB316" i="21"/>
  <c r="AC316" i="21"/>
  <c r="AD316" i="21"/>
  <c r="AE316" i="21"/>
  <c r="G317" i="21"/>
  <c r="H317" i="21"/>
  <c r="I317" i="21"/>
  <c r="J317" i="21"/>
  <c r="K317" i="21"/>
  <c r="L317" i="21"/>
  <c r="M317" i="21"/>
  <c r="N317" i="21"/>
  <c r="O317" i="21"/>
  <c r="P317" i="21"/>
  <c r="Q317" i="21"/>
  <c r="R317" i="21"/>
  <c r="S317" i="21"/>
  <c r="T317" i="21"/>
  <c r="U317" i="21"/>
  <c r="V317" i="21"/>
  <c r="W317" i="21"/>
  <c r="X317" i="21"/>
  <c r="Y317" i="21"/>
  <c r="Z317" i="21"/>
  <c r="AA317" i="21"/>
  <c r="AB317" i="21"/>
  <c r="AC317" i="21"/>
  <c r="AD317" i="21"/>
  <c r="AE317" i="21"/>
  <c r="G318" i="21"/>
  <c r="H318" i="21"/>
  <c r="I318" i="21"/>
  <c r="J318" i="21"/>
  <c r="K318" i="21"/>
  <c r="L318" i="21"/>
  <c r="M318" i="21"/>
  <c r="N318" i="21"/>
  <c r="O318" i="21"/>
  <c r="P318" i="21"/>
  <c r="Q318" i="21"/>
  <c r="R318" i="21"/>
  <c r="S318" i="21"/>
  <c r="T318" i="21"/>
  <c r="U318" i="21"/>
  <c r="V318" i="21"/>
  <c r="W318" i="21"/>
  <c r="X318" i="21"/>
  <c r="Y318" i="21"/>
  <c r="Z318" i="21"/>
  <c r="AA318" i="21"/>
  <c r="AB318" i="21"/>
  <c r="AC318" i="21"/>
  <c r="AD318" i="21"/>
  <c r="AE318" i="21"/>
  <c r="G319" i="21"/>
  <c r="H319" i="21"/>
  <c r="I319" i="21"/>
  <c r="J319" i="21"/>
  <c r="K319" i="21"/>
  <c r="L319" i="21"/>
  <c r="M319" i="21"/>
  <c r="N319" i="21"/>
  <c r="O319" i="21"/>
  <c r="P319" i="21"/>
  <c r="Q319" i="21"/>
  <c r="R319" i="21"/>
  <c r="S319" i="21"/>
  <c r="T319" i="21"/>
  <c r="U319" i="21"/>
  <c r="V319" i="21"/>
  <c r="W319" i="21"/>
  <c r="X319" i="21"/>
  <c r="Y319" i="21"/>
  <c r="Z319" i="21"/>
  <c r="AA319" i="21"/>
  <c r="AB319" i="21"/>
  <c r="AC319" i="21"/>
  <c r="AD319" i="21"/>
  <c r="AE319" i="21"/>
  <c r="G320" i="21"/>
  <c r="H320" i="21"/>
  <c r="I320" i="21"/>
  <c r="J320" i="21"/>
  <c r="K320" i="21"/>
  <c r="L320" i="21"/>
  <c r="M320" i="21"/>
  <c r="N320" i="21"/>
  <c r="O320" i="21"/>
  <c r="P320" i="21"/>
  <c r="Q320" i="21"/>
  <c r="R320" i="21"/>
  <c r="S320" i="21"/>
  <c r="T320" i="21"/>
  <c r="U320" i="21"/>
  <c r="V320" i="21"/>
  <c r="W320" i="21"/>
  <c r="X320" i="21"/>
  <c r="Y320" i="21"/>
  <c r="Z320" i="21"/>
  <c r="AA320" i="21"/>
  <c r="AB320" i="21"/>
  <c r="AC320" i="21"/>
  <c r="AD320" i="21"/>
  <c r="AE320" i="21"/>
  <c r="G321" i="21"/>
  <c r="H321" i="21"/>
  <c r="I321" i="21"/>
  <c r="J321" i="21"/>
  <c r="K321" i="21"/>
  <c r="L321" i="21"/>
  <c r="M321" i="21"/>
  <c r="N321" i="21"/>
  <c r="O321" i="21"/>
  <c r="P321" i="21"/>
  <c r="Q321" i="21"/>
  <c r="R321" i="21"/>
  <c r="S321" i="21"/>
  <c r="T321" i="21"/>
  <c r="U321" i="21"/>
  <c r="V321" i="21"/>
  <c r="W321" i="21"/>
  <c r="X321" i="21"/>
  <c r="Y321" i="21"/>
  <c r="Z321" i="21"/>
  <c r="AA321" i="21"/>
  <c r="AB321" i="21"/>
  <c r="AC321" i="21"/>
  <c r="AD321" i="21"/>
  <c r="AE321" i="21"/>
  <c r="G322" i="21"/>
  <c r="H322" i="21"/>
  <c r="I322" i="21"/>
  <c r="J322" i="21"/>
  <c r="K322" i="21"/>
  <c r="L322" i="21"/>
  <c r="M322" i="21"/>
  <c r="N322" i="21"/>
  <c r="O322" i="21"/>
  <c r="P322" i="21"/>
  <c r="Q322" i="21"/>
  <c r="R322" i="21"/>
  <c r="S322" i="21"/>
  <c r="T322" i="21"/>
  <c r="U322" i="21"/>
  <c r="V322" i="21"/>
  <c r="W322" i="21"/>
  <c r="X322" i="21"/>
  <c r="Y322" i="21"/>
  <c r="Z322" i="21"/>
  <c r="AA322" i="21"/>
  <c r="AB322" i="21"/>
  <c r="AC322" i="21"/>
  <c r="AD322" i="21"/>
  <c r="AE322" i="21"/>
  <c r="G323" i="21"/>
  <c r="H323" i="21"/>
  <c r="I323" i="21"/>
  <c r="J323" i="21"/>
  <c r="K323" i="21"/>
  <c r="L323" i="21"/>
  <c r="M323" i="21"/>
  <c r="N323" i="21"/>
  <c r="O323" i="21"/>
  <c r="P323" i="21"/>
  <c r="Q323" i="21"/>
  <c r="R323" i="21"/>
  <c r="S323" i="21"/>
  <c r="T323" i="21"/>
  <c r="U323" i="21"/>
  <c r="V323" i="21"/>
  <c r="W323" i="21"/>
  <c r="X323" i="21"/>
  <c r="Y323" i="21"/>
  <c r="Z323" i="21"/>
  <c r="AA323" i="21"/>
  <c r="AB323" i="21"/>
  <c r="AC323" i="21"/>
  <c r="AD323" i="21"/>
  <c r="AE323" i="21"/>
  <c r="G324" i="21"/>
  <c r="H324" i="21"/>
  <c r="I324" i="21"/>
  <c r="J324" i="21"/>
  <c r="K324" i="21"/>
  <c r="L324" i="21"/>
  <c r="M324" i="21"/>
  <c r="N324" i="21"/>
  <c r="O324" i="21"/>
  <c r="P324" i="21"/>
  <c r="Q324" i="21"/>
  <c r="R324" i="21"/>
  <c r="S324" i="21"/>
  <c r="T324" i="21"/>
  <c r="U324" i="21"/>
  <c r="V324" i="21"/>
  <c r="W324" i="21"/>
  <c r="X324" i="21"/>
  <c r="Y324" i="21"/>
  <c r="Z324" i="21"/>
  <c r="AA324" i="21"/>
  <c r="AB324" i="21"/>
  <c r="AC324" i="21"/>
  <c r="AD324" i="21"/>
  <c r="AE324" i="21"/>
  <c r="G325" i="21"/>
  <c r="H325" i="21"/>
  <c r="I325" i="21"/>
  <c r="J325" i="21"/>
  <c r="K325" i="21"/>
  <c r="L325" i="21"/>
  <c r="M325" i="21"/>
  <c r="N325" i="21"/>
  <c r="O325" i="21"/>
  <c r="P325" i="21"/>
  <c r="Q325" i="21"/>
  <c r="R325" i="21"/>
  <c r="S325" i="21"/>
  <c r="T325" i="21"/>
  <c r="U325" i="21"/>
  <c r="V325" i="21"/>
  <c r="W325" i="21"/>
  <c r="X325" i="21"/>
  <c r="Y325" i="21"/>
  <c r="Z325" i="21"/>
  <c r="AA325" i="21"/>
  <c r="AB325" i="21"/>
  <c r="AC325" i="21"/>
  <c r="AD325" i="21"/>
  <c r="AE325" i="21"/>
  <c r="G326" i="21"/>
  <c r="H326" i="21"/>
  <c r="I326" i="21"/>
  <c r="J326" i="21"/>
  <c r="K326" i="21"/>
  <c r="L326" i="21"/>
  <c r="M326" i="21"/>
  <c r="N326" i="21"/>
  <c r="O326" i="21"/>
  <c r="P326" i="21"/>
  <c r="Q326" i="21"/>
  <c r="R326" i="21"/>
  <c r="S326" i="21"/>
  <c r="T326" i="21"/>
  <c r="U326" i="21"/>
  <c r="V326" i="21"/>
  <c r="W326" i="21"/>
  <c r="X326" i="21"/>
  <c r="Y326" i="21"/>
  <c r="Z326" i="21"/>
  <c r="AA326" i="21"/>
  <c r="AB326" i="21"/>
  <c r="AC326" i="21"/>
  <c r="AD326" i="21"/>
  <c r="AE326" i="21"/>
  <c r="G327" i="21"/>
  <c r="H327" i="21"/>
  <c r="I327" i="21"/>
  <c r="J327" i="21"/>
  <c r="K327" i="21"/>
  <c r="L327" i="21"/>
  <c r="M327" i="21"/>
  <c r="N327" i="21"/>
  <c r="O327" i="21"/>
  <c r="P327" i="21"/>
  <c r="Q327" i="21"/>
  <c r="R327" i="21"/>
  <c r="S327" i="21"/>
  <c r="T327" i="21"/>
  <c r="U327" i="21"/>
  <c r="V327" i="21"/>
  <c r="W327" i="21"/>
  <c r="X327" i="21"/>
  <c r="Y327" i="21"/>
  <c r="Z327" i="21"/>
  <c r="AA327" i="21"/>
  <c r="AB327" i="21"/>
  <c r="AC327" i="21"/>
  <c r="AD327" i="21"/>
  <c r="AE327" i="21"/>
  <c r="G328" i="21"/>
  <c r="H328" i="21"/>
  <c r="I328" i="21"/>
  <c r="J328" i="21"/>
  <c r="K328" i="21"/>
  <c r="L328" i="21"/>
  <c r="M328" i="21"/>
  <c r="N328" i="21"/>
  <c r="O328" i="21"/>
  <c r="P328" i="21"/>
  <c r="Q328" i="21"/>
  <c r="R328" i="21"/>
  <c r="S328" i="21"/>
  <c r="T328" i="21"/>
  <c r="U328" i="21"/>
  <c r="V328" i="21"/>
  <c r="W328" i="21"/>
  <c r="X328" i="21"/>
  <c r="Y328" i="21"/>
  <c r="Z328" i="21"/>
  <c r="AA328" i="21"/>
  <c r="AB328" i="21"/>
  <c r="AC328" i="21"/>
  <c r="AD328" i="21"/>
  <c r="AE328" i="21"/>
  <c r="G329" i="21"/>
  <c r="H329" i="21"/>
  <c r="I329" i="21"/>
  <c r="J329" i="21"/>
  <c r="K329" i="21"/>
  <c r="L329" i="21"/>
  <c r="M329" i="21"/>
  <c r="N329" i="21"/>
  <c r="O329" i="21"/>
  <c r="P329" i="21"/>
  <c r="Q329" i="21"/>
  <c r="R329" i="21"/>
  <c r="S329" i="21"/>
  <c r="T329" i="21"/>
  <c r="U329" i="21"/>
  <c r="V329" i="21"/>
  <c r="W329" i="21"/>
  <c r="X329" i="21"/>
  <c r="Y329" i="21"/>
  <c r="Z329" i="21"/>
  <c r="AA329" i="21"/>
  <c r="AB329" i="21"/>
  <c r="AC329" i="21"/>
  <c r="AD329" i="21"/>
  <c r="AE329" i="21"/>
  <c r="G330" i="21"/>
  <c r="H330" i="21"/>
  <c r="I330" i="21"/>
  <c r="J330" i="21"/>
  <c r="K330" i="21"/>
  <c r="L330" i="21"/>
  <c r="M330" i="21"/>
  <c r="N330" i="21"/>
  <c r="O330" i="21"/>
  <c r="P330" i="21"/>
  <c r="Q330" i="21"/>
  <c r="R330" i="21"/>
  <c r="S330" i="21"/>
  <c r="T330" i="21"/>
  <c r="U330" i="21"/>
  <c r="V330" i="21"/>
  <c r="W330" i="21"/>
  <c r="X330" i="21"/>
  <c r="Y330" i="21"/>
  <c r="Z330" i="21"/>
  <c r="AA330" i="21"/>
  <c r="AB330" i="21"/>
  <c r="AC330" i="21"/>
  <c r="AD330" i="21"/>
  <c r="AE330" i="21"/>
  <c r="G331" i="21"/>
  <c r="H331" i="21"/>
  <c r="I331" i="21"/>
  <c r="J331" i="21"/>
  <c r="K331" i="21"/>
  <c r="L331" i="21"/>
  <c r="M331" i="21"/>
  <c r="N331" i="21"/>
  <c r="O331" i="21"/>
  <c r="P331" i="21"/>
  <c r="Q331" i="21"/>
  <c r="R331" i="21"/>
  <c r="S331" i="21"/>
  <c r="T331" i="21"/>
  <c r="U331" i="21"/>
  <c r="V331" i="21"/>
  <c r="W331" i="21"/>
  <c r="X331" i="21"/>
  <c r="Y331" i="21"/>
  <c r="Z331" i="21"/>
  <c r="AA331" i="21"/>
  <c r="AB331" i="21"/>
  <c r="AC331" i="21"/>
  <c r="AD331" i="21"/>
  <c r="AE331" i="21"/>
  <c r="G332" i="21"/>
  <c r="H332" i="21"/>
  <c r="I332" i="21"/>
  <c r="J332" i="21"/>
  <c r="K332" i="21"/>
  <c r="L332" i="21"/>
  <c r="M332" i="21"/>
  <c r="N332" i="21"/>
  <c r="O332" i="21"/>
  <c r="P332" i="21"/>
  <c r="Q332" i="21"/>
  <c r="R332" i="21"/>
  <c r="S332" i="21"/>
  <c r="T332" i="21"/>
  <c r="U332" i="21"/>
  <c r="V332" i="21"/>
  <c r="W332" i="21"/>
  <c r="X332" i="21"/>
  <c r="Y332" i="21"/>
  <c r="Z332" i="21"/>
  <c r="AA332" i="21"/>
  <c r="AB332" i="21"/>
  <c r="AC332" i="21"/>
  <c r="AD332" i="21"/>
  <c r="AE332" i="21"/>
  <c r="G333" i="21"/>
  <c r="H333" i="21"/>
  <c r="I333" i="21"/>
  <c r="J333" i="21"/>
  <c r="K333" i="21"/>
  <c r="L333" i="21"/>
  <c r="M333" i="21"/>
  <c r="N333" i="21"/>
  <c r="O333" i="21"/>
  <c r="P333" i="21"/>
  <c r="Q333" i="21"/>
  <c r="R333" i="21"/>
  <c r="S333" i="21"/>
  <c r="T333" i="21"/>
  <c r="U333" i="21"/>
  <c r="V333" i="21"/>
  <c r="W333" i="21"/>
  <c r="X333" i="21"/>
  <c r="Y333" i="21"/>
  <c r="Z333" i="21"/>
  <c r="AA333" i="21"/>
  <c r="AB333" i="21"/>
  <c r="AC333" i="21"/>
  <c r="AD333" i="21"/>
  <c r="AE333" i="21"/>
  <c r="G334" i="21"/>
  <c r="H334" i="21"/>
  <c r="I334" i="21"/>
  <c r="J334" i="21"/>
  <c r="K334" i="21"/>
  <c r="L334" i="21"/>
  <c r="M334" i="21"/>
  <c r="N334" i="21"/>
  <c r="O334" i="21"/>
  <c r="P334" i="21"/>
  <c r="Q334" i="21"/>
  <c r="R334" i="21"/>
  <c r="S334" i="21"/>
  <c r="T334" i="21"/>
  <c r="U334" i="21"/>
  <c r="V334" i="21"/>
  <c r="W334" i="21"/>
  <c r="X334" i="21"/>
  <c r="Y334" i="21"/>
  <c r="Z334" i="21"/>
  <c r="AA334" i="21"/>
  <c r="AB334" i="21"/>
  <c r="AC334" i="21"/>
  <c r="AD334" i="21"/>
  <c r="AE334" i="21"/>
  <c r="G335" i="21"/>
  <c r="H335" i="21"/>
  <c r="I335" i="21"/>
  <c r="J335" i="21"/>
  <c r="K335" i="21"/>
  <c r="L335" i="21"/>
  <c r="M335" i="21"/>
  <c r="N335" i="21"/>
  <c r="O335" i="21"/>
  <c r="P335" i="21"/>
  <c r="Q335" i="21"/>
  <c r="R335" i="21"/>
  <c r="S335" i="21"/>
  <c r="T335" i="21"/>
  <c r="U335" i="21"/>
  <c r="V335" i="21"/>
  <c r="W335" i="21"/>
  <c r="X335" i="21"/>
  <c r="Y335" i="21"/>
  <c r="Z335" i="21"/>
  <c r="AA335" i="21"/>
  <c r="AB335" i="21"/>
  <c r="AC335" i="21"/>
  <c r="AD335" i="21"/>
  <c r="AE335" i="21"/>
  <c r="G336" i="21"/>
  <c r="H336" i="21"/>
  <c r="I336" i="21"/>
  <c r="J336" i="21"/>
  <c r="K336" i="21"/>
  <c r="L336" i="21"/>
  <c r="M336" i="21"/>
  <c r="N336" i="21"/>
  <c r="O336" i="21"/>
  <c r="P336" i="21"/>
  <c r="Q336" i="21"/>
  <c r="R336" i="21"/>
  <c r="S336" i="21"/>
  <c r="T336" i="21"/>
  <c r="U336" i="21"/>
  <c r="V336" i="21"/>
  <c r="W336" i="21"/>
  <c r="X336" i="21"/>
  <c r="Y336" i="21"/>
  <c r="Z336" i="21"/>
  <c r="AA336" i="21"/>
  <c r="AB336" i="21"/>
  <c r="AC336" i="21"/>
  <c r="AD336" i="21"/>
  <c r="AE336" i="21"/>
  <c r="G337" i="21"/>
  <c r="H337" i="21"/>
  <c r="I337" i="21"/>
  <c r="J337" i="21"/>
  <c r="K337" i="21"/>
  <c r="L337" i="21"/>
  <c r="M337" i="21"/>
  <c r="N337" i="21"/>
  <c r="O337" i="21"/>
  <c r="P337" i="21"/>
  <c r="Q337" i="21"/>
  <c r="R337" i="21"/>
  <c r="S337" i="21"/>
  <c r="T337" i="21"/>
  <c r="U337" i="21"/>
  <c r="V337" i="21"/>
  <c r="W337" i="21"/>
  <c r="X337" i="21"/>
  <c r="Y337" i="21"/>
  <c r="Z337" i="21"/>
  <c r="AA337" i="21"/>
  <c r="AB337" i="21"/>
  <c r="AC337" i="21"/>
  <c r="AD337" i="21"/>
  <c r="AE337" i="21"/>
  <c r="G338" i="21"/>
  <c r="H338" i="21"/>
  <c r="I338" i="21"/>
  <c r="J338" i="21"/>
  <c r="K338" i="21"/>
  <c r="L338" i="21"/>
  <c r="M338" i="21"/>
  <c r="N338" i="21"/>
  <c r="O338" i="21"/>
  <c r="P338" i="21"/>
  <c r="Q338" i="21"/>
  <c r="R338" i="21"/>
  <c r="S338" i="21"/>
  <c r="T338" i="21"/>
  <c r="U338" i="21"/>
  <c r="V338" i="21"/>
  <c r="W338" i="21"/>
  <c r="X338" i="21"/>
  <c r="Y338" i="21"/>
  <c r="Z338" i="21"/>
  <c r="AA338" i="21"/>
  <c r="AB338" i="21"/>
  <c r="AC338" i="21"/>
  <c r="AD338" i="21"/>
  <c r="AE338" i="21"/>
  <c r="G339" i="21"/>
  <c r="H339" i="21"/>
  <c r="I339" i="21"/>
  <c r="J339" i="21"/>
  <c r="K339" i="21"/>
  <c r="L339" i="21"/>
  <c r="M339" i="21"/>
  <c r="N339" i="21"/>
  <c r="O339" i="21"/>
  <c r="P339" i="21"/>
  <c r="Q339" i="21"/>
  <c r="R339" i="21"/>
  <c r="S339" i="21"/>
  <c r="T339" i="21"/>
  <c r="U339" i="21"/>
  <c r="V339" i="21"/>
  <c r="W339" i="21"/>
  <c r="X339" i="21"/>
  <c r="Y339" i="21"/>
  <c r="Z339" i="21"/>
  <c r="AA339" i="21"/>
  <c r="AB339" i="21"/>
  <c r="AC339" i="21"/>
  <c r="AD339" i="21"/>
  <c r="AE339" i="21"/>
  <c r="G340" i="21"/>
  <c r="H340" i="21"/>
  <c r="I340" i="21"/>
  <c r="J340" i="21"/>
  <c r="K340" i="21"/>
  <c r="L340" i="21"/>
  <c r="M340" i="21"/>
  <c r="N340" i="21"/>
  <c r="O340" i="21"/>
  <c r="P340" i="21"/>
  <c r="Q340" i="21"/>
  <c r="R340" i="21"/>
  <c r="S340" i="21"/>
  <c r="T340" i="21"/>
  <c r="U340" i="21"/>
  <c r="V340" i="21"/>
  <c r="W340" i="21"/>
  <c r="X340" i="21"/>
  <c r="Y340" i="21"/>
  <c r="Z340" i="21"/>
  <c r="AA340" i="21"/>
  <c r="AB340" i="21"/>
  <c r="AC340" i="21"/>
  <c r="AD340" i="21"/>
  <c r="AE340" i="21"/>
  <c r="G341" i="21"/>
  <c r="H341" i="21"/>
  <c r="I341" i="21"/>
  <c r="J341" i="21"/>
  <c r="K341" i="21"/>
  <c r="L341" i="21"/>
  <c r="M341" i="21"/>
  <c r="N341" i="21"/>
  <c r="O341" i="21"/>
  <c r="P341" i="21"/>
  <c r="Q341" i="21"/>
  <c r="R341" i="21"/>
  <c r="S341" i="21"/>
  <c r="T341" i="21"/>
  <c r="U341" i="21"/>
  <c r="V341" i="21"/>
  <c r="W341" i="21"/>
  <c r="X341" i="21"/>
  <c r="Y341" i="21"/>
  <c r="Z341" i="21"/>
  <c r="AA341" i="21"/>
  <c r="AB341" i="21"/>
  <c r="AC341" i="21"/>
  <c r="AD341" i="21"/>
  <c r="AE341" i="21"/>
  <c r="G342" i="21"/>
  <c r="H342" i="21"/>
  <c r="I342" i="21"/>
  <c r="J342" i="21"/>
  <c r="K342" i="21"/>
  <c r="L342" i="21"/>
  <c r="M342" i="21"/>
  <c r="N342" i="21"/>
  <c r="O342" i="21"/>
  <c r="P342" i="21"/>
  <c r="Q342" i="21"/>
  <c r="R342" i="21"/>
  <c r="S342" i="21"/>
  <c r="T342" i="21"/>
  <c r="U342" i="21"/>
  <c r="V342" i="21"/>
  <c r="W342" i="21"/>
  <c r="X342" i="21"/>
  <c r="Y342" i="21"/>
  <c r="Z342" i="21"/>
  <c r="AA342" i="21"/>
  <c r="AB342" i="21"/>
  <c r="AC342" i="21"/>
  <c r="AD342" i="21"/>
  <c r="AE342" i="21"/>
  <c r="G343" i="21"/>
  <c r="H343" i="21"/>
  <c r="I343" i="21"/>
  <c r="J343" i="21"/>
  <c r="K343" i="21"/>
  <c r="L343" i="21"/>
  <c r="M343" i="21"/>
  <c r="N343" i="21"/>
  <c r="O343" i="21"/>
  <c r="P343" i="21"/>
  <c r="Q343" i="21"/>
  <c r="R343" i="21"/>
  <c r="S343" i="21"/>
  <c r="T343" i="21"/>
  <c r="U343" i="21"/>
  <c r="V343" i="21"/>
  <c r="W343" i="21"/>
  <c r="X343" i="21"/>
  <c r="Y343" i="21"/>
  <c r="Z343" i="21"/>
  <c r="AA343" i="21"/>
  <c r="AB343" i="21"/>
  <c r="AC343" i="21"/>
  <c r="AD343" i="21"/>
  <c r="AE343" i="21"/>
  <c r="G344" i="21"/>
  <c r="H344" i="21"/>
  <c r="I344" i="21"/>
  <c r="J344" i="21"/>
  <c r="K344" i="21"/>
  <c r="L344" i="21"/>
  <c r="M344" i="21"/>
  <c r="N344" i="21"/>
  <c r="O344" i="21"/>
  <c r="P344" i="21"/>
  <c r="Q344" i="21"/>
  <c r="R344" i="21"/>
  <c r="S344" i="21"/>
  <c r="T344" i="21"/>
  <c r="U344" i="21"/>
  <c r="V344" i="21"/>
  <c r="W344" i="21"/>
  <c r="X344" i="21"/>
  <c r="Y344" i="21"/>
  <c r="Z344" i="21"/>
  <c r="AA344" i="21"/>
  <c r="AB344" i="21"/>
  <c r="AC344" i="21"/>
  <c r="AD344" i="21"/>
  <c r="AE344" i="21"/>
  <c r="G345" i="21"/>
  <c r="H345" i="21"/>
  <c r="I345" i="21"/>
  <c r="J345" i="21"/>
  <c r="K345" i="21"/>
  <c r="L345" i="21"/>
  <c r="M345" i="21"/>
  <c r="N345" i="21"/>
  <c r="O345" i="21"/>
  <c r="P345" i="21"/>
  <c r="Q345" i="21"/>
  <c r="R345" i="21"/>
  <c r="S345" i="21"/>
  <c r="T345" i="21"/>
  <c r="U345" i="21"/>
  <c r="V345" i="21"/>
  <c r="W345" i="21"/>
  <c r="X345" i="21"/>
  <c r="Y345" i="21"/>
  <c r="Z345" i="21"/>
  <c r="AA345" i="21"/>
  <c r="AB345" i="21"/>
  <c r="AC345" i="21"/>
  <c r="AD345" i="21"/>
  <c r="AE345" i="21"/>
  <c r="G346" i="21"/>
  <c r="H346" i="21"/>
  <c r="I346" i="21"/>
  <c r="J346" i="21"/>
  <c r="K346" i="21"/>
  <c r="L346" i="21"/>
  <c r="M346" i="21"/>
  <c r="N346" i="21"/>
  <c r="O346" i="21"/>
  <c r="P346" i="21"/>
  <c r="Q346" i="21"/>
  <c r="R346" i="21"/>
  <c r="S346" i="21"/>
  <c r="T346" i="21"/>
  <c r="U346" i="21"/>
  <c r="V346" i="21"/>
  <c r="W346" i="21"/>
  <c r="X346" i="21"/>
  <c r="Y346" i="21"/>
  <c r="Z346" i="21"/>
  <c r="AA346" i="21"/>
  <c r="AB346" i="21"/>
  <c r="AC346" i="21"/>
  <c r="AD346" i="21"/>
  <c r="AE346" i="21"/>
  <c r="G347" i="21"/>
  <c r="H347" i="21"/>
  <c r="I347" i="21"/>
  <c r="J347" i="21"/>
  <c r="K347" i="21"/>
  <c r="L347" i="21"/>
  <c r="M347" i="21"/>
  <c r="N347" i="21"/>
  <c r="O347" i="21"/>
  <c r="P347" i="21"/>
  <c r="Q347" i="21"/>
  <c r="R347" i="21"/>
  <c r="S347" i="21"/>
  <c r="T347" i="21"/>
  <c r="U347" i="21"/>
  <c r="V347" i="21"/>
  <c r="W347" i="21"/>
  <c r="X347" i="21"/>
  <c r="Y347" i="21"/>
  <c r="Z347" i="21"/>
  <c r="AA347" i="21"/>
  <c r="AB347" i="21"/>
  <c r="AC347" i="21"/>
  <c r="AD347" i="21"/>
  <c r="AE347" i="21"/>
  <c r="G348" i="21"/>
  <c r="H348" i="21"/>
  <c r="I348" i="21"/>
  <c r="J348" i="21"/>
  <c r="K348" i="21"/>
  <c r="L348" i="21"/>
  <c r="M348" i="21"/>
  <c r="N348" i="21"/>
  <c r="O348" i="21"/>
  <c r="P348" i="21"/>
  <c r="Q348" i="21"/>
  <c r="R348" i="21"/>
  <c r="S348" i="21"/>
  <c r="T348" i="21"/>
  <c r="U348" i="21"/>
  <c r="V348" i="21"/>
  <c r="W348" i="21"/>
  <c r="X348" i="21"/>
  <c r="Y348" i="21"/>
  <c r="Z348" i="21"/>
  <c r="AA348" i="21"/>
  <c r="AB348" i="21"/>
  <c r="AC348" i="21"/>
  <c r="AD348" i="21"/>
  <c r="AE348" i="21"/>
  <c r="G349" i="21"/>
  <c r="H349" i="21"/>
  <c r="I349" i="21"/>
  <c r="J349" i="21"/>
  <c r="K349" i="21"/>
  <c r="L349" i="21"/>
  <c r="M349" i="21"/>
  <c r="N349" i="21"/>
  <c r="O349" i="21"/>
  <c r="P349" i="21"/>
  <c r="Q349" i="21"/>
  <c r="R349" i="21"/>
  <c r="S349" i="21"/>
  <c r="T349" i="21"/>
  <c r="U349" i="21"/>
  <c r="V349" i="21"/>
  <c r="W349" i="21"/>
  <c r="X349" i="21"/>
  <c r="Y349" i="21"/>
  <c r="Z349" i="21"/>
  <c r="AA349" i="21"/>
  <c r="AB349" i="21"/>
  <c r="AC349" i="21"/>
  <c r="AD349" i="21"/>
  <c r="AE349" i="21"/>
  <c r="G350" i="21"/>
  <c r="H350" i="21"/>
  <c r="I350" i="21"/>
  <c r="J350" i="21"/>
  <c r="K350" i="21"/>
  <c r="L350" i="21"/>
  <c r="M350" i="21"/>
  <c r="N350" i="21"/>
  <c r="O350" i="21"/>
  <c r="P350" i="21"/>
  <c r="Q350" i="21"/>
  <c r="R350" i="21"/>
  <c r="S350" i="21"/>
  <c r="T350" i="21"/>
  <c r="U350" i="21"/>
  <c r="V350" i="21"/>
  <c r="W350" i="21"/>
  <c r="X350" i="21"/>
  <c r="Y350" i="21"/>
  <c r="Z350" i="21"/>
  <c r="AA350" i="21"/>
  <c r="AB350" i="21"/>
  <c r="AC350" i="21"/>
  <c r="AD350" i="21"/>
  <c r="AE350" i="21"/>
  <c r="G351" i="21"/>
  <c r="H351" i="21"/>
  <c r="I351" i="21"/>
  <c r="J351" i="21"/>
  <c r="K351" i="21"/>
  <c r="L351" i="21"/>
  <c r="M351" i="21"/>
  <c r="N351" i="21"/>
  <c r="O351" i="21"/>
  <c r="P351" i="21"/>
  <c r="Q351" i="21"/>
  <c r="R351" i="21"/>
  <c r="S351" i="21"/>
  <c r="T351" i="21"/>
  <c r="U351" i="21"/>
  <c r="V351" i="21"/>
  <c r="W351" i="21"/>
  <c r="X351" i="21"/>
  <c r="Y351" i="21"/>
  <c r="Z351" i="21"/>
  <c r="AA351" i="21"/>
  <c r="AB351" i="21"/>
  <c r="AC351" i="21"/>
  <c r="AD351" i="21"/>
  <c r="AE351" i="21"/>
  <c r="G352" i="21"/>
  <c r="H352" i="21"/>
  <c r="I352" i="21"/>
  <c r="J352" i="21"/>
  <c r="K352" i="21"/>
  <c r="L352" i="21"/>
  <c r="M352" i="21"/>
  <c r="N352" i="21"/>
  <c r="O352" i="21"/>
  <c r="P352" i="21"/>
  <c r="Q352" i="21"/>
  <c r="R352" i="21"/>
  <c r="S352" i="21"/>
  <c r="T352" i="21"/>
  <c r="U352" i="21"/>
  <c r="V352" i="21"/>
  <c r="W352" i="21"/>
  <c r="X352" i="21"/>
  <c r="Y352" i="21"/>
  <c r="Z352" i="21"/>
  <c r="AA352" i="21"/>
  <c r="AB352" i="21"/>
  <c r="AC352" i="21"/>
  <c r="AD352" i="21"/>
  <c r="AE352" i="21"/>
  <c r="G353" i="21"/>
  <c r="H353" i="21"/>
  <c r="I353" i="21"/>
  <c r="J353" i="21"/>
  <c r="K353" i="21"/>
  <c r="L353" i="21"/>
  <c r="M353" i="21"/>
  <c r="N353" i="21"/>
  <c r="O353" i="21"/>
  <c r="P353" i="21"/>
  <c r="Q353" i="21"/>
  <c r="R353" i="21"/>
  <c r="S353" i="21"/>
  <c r="T353" i="21"/>
  <c r="U353" i="21"/>
  <c r="V353" i="21"/>
  <c r="W353" i="21"/>
  <c r="X353" i="21"/>
  <c r="Y353" i="21"/>
  <c r="Z353" i="21"/>
  <c r="AA353" i="21"/>
  <c r="AB353" i="21"/>
  <c r="AC353" i="21"/>
  <c r="AD353" i="21"/>
  <c r="AE353" i="21"/>
  <c r="G354" i="21"/>
  <c r="H354" i="21"/>
  <c r="I354" i="21"/>
  <c r="J354" i="21"/>
  <c r="K354" i="21"/>
  <c r="L354" i="21"/>
  <c r="M354" i="21"/>
  <c r="N354" i="21"/>
  <c r="O354" i="21"/>
  <c r="P354" i="21"/>
  <c r="Q354" i="21"/>
  <c r="R354" i="21"/>
  <c r="S354" i="21"/>
  <c r="T354" i="21"/>
  <c r="U354" i="21"/>
  <c r="V354" i="21"/>
  <c r="W354" i="21"/>
  <c r="X354" i="21"/>
  <c r="Y354" i="21"/>
  <c r="Z354" i="21"/>
  <c r="AA354" i="21"/>
  <c r="AB354" i="21"/>
  <c r="AC354" i="21"/>
  <c r="AD354" i="21"/>
  <c r="AE354" i="21"/>
  <c r="G355" i="21"/>
  <c r="H355" i="21"/>
  <c r="I355" i="21"/>
  <c r="J355" i="21"/>
  <c r="K355" i="21"/>
  <c r="L355" i="21"/>
  <c r="M355" i="21"/>
  <c r="N355" i="21"/>
  <c r="O355" i="21"/>
  <c r="P355" i="21"/>
  <c r="Q355" i="21"/>
  <c r="R355" i="21"/>
  <c r="S355" i="21"/>
  <c r="T355" i="21"/>
  <c r="U355" i="21"/>
  <c r="V355" i="21"/>
  <c r="W355" i="21"/>
  <c r="X355" i="21"/>
  <c r="Y355" i="21"/>
  <c r="Z355" i="21"/>
  <c r="AA355" i="21"/>
  <c r="AB355" i="21"/>
  <c r="AC355" i="21"/>
  <c r="AD355" i="21"/>
  <c r="AE355" i="21"/>
  <c r="G356" i="21"/>
  <c r="H356" i="21"/>
  <c r="I356" i="21"/>
  <c r="J356" i="21"/>
  <c r="K356" i="21"/>
  <c r="L356" i="21"/>
  <c r="M356" i="21"/>
  <c r="N356" i="21"/>
  <c r="O356" i="21"/>
  <c r="P356" i="21"/>
  <c r="Q356" i="21"/>
  <c r="R356" i="21"/>
  <c r="S356" i="21"/>
  <c r="T356" i="21"/>
  <c r="U356" i="21"/>
  <c r="V356" i="21"/>
  <c r="W356" i="21"/>
  <c r="X356" i="21"/>
  <c r="Y356" i="21"/>
  <c r="Z356" i="21"/>
  <c r="AA356" i="21"/>
  <c r="AB356" i="21"/>
  <c r="AC356" i="21"/>
  <c r="AD356" i="21"/>
  <c r="AE356" i="21"/>
  <c r="G357" i="21"/>
  <c r="H357" i="21"/>
  <c r="I357" i="21"/>
  <c r="J357" i="21"/>
  <c r="K357" i="21"/>
  <c r="L357" i="21"/>
  <c r="M357" i="21"/>
  <c r="N357" i="21"/>
  <c r="O357" i="21"/>
  <c r="P357" i="21"/>
  <c r="Q357" i="21"/>
  <c r="R357" i="21"/>
  <c r="S357" i="21"/>
  <c r="T357" i="21"/>
  <c r="U357" i="21"/>
  <c r="V357" i="21"/>
  <c r="W357" i="21"/>
  <c r="X357" i="21"/>
  <c r="Y357" i="21"/>
  <c r="Z357" i="21"/>
  <c r="AA357" i="21"/>
  <c r="AB357" i="21"/>
  <c r="AC357" i="21"/>
  <c r="AD357" i="21"/>
  <c r="AE357" i="21"/>
  <c r="G358" i="21"/>
  <c r="H358" i="21"/>
  <c r="I358" i="21"/>
  <c r="J358" i="21"/>
  <c r="K358" i="21"/>
  <c r="L358" i="21"/>
  <c r="M358" i="21"/>
  <c r="N358" i="21"/>
  <c r="O358" i="21"/>
  <c r="P358" i="21"/>
  <c r="Q358" i="21"/>
  <c r="R358" i="21"/>
  <c r="S358" i="21"/>
  <c r="T358" i="21"/>
  <c r="U358" i="21"/>
  <c r="V358" i="21"/>
  <c r="W358" i="21"/>
  <c r="X358" i="21"/>
  <c r="Y358" i="21"/>
  <c r="Z358" i="21"/>
  <c r="AA358" i="21"/>
  <c r="AB358" i="21"/>
  <c r="AC358" i="21"/>
  <c r="AD358" i="21"/>
  <c r="AE358" i="21"/>
  <c r="G359" i="21"/>
  <c r="H359" i="21"/>
  <c r="I359" i="21"/>
  <c r="J359" i="21"/>
  <c r="K359" i="21"/>
  <c r="L359" i="21"/>
  <c r="M359" i="21"/>
  <c r="N359" i="21"/>
  <c r="O359" i="21"/>
  <c r="P359" i="21"/>
  <c r="Q359" i="21"/>
  <c r="R359" i="21"/>
  <c r="S359" i="21"/>
  <c r="T359" i="21"/>
  <c r="U359" i="21"/>
  <c r="V359" i="21"/>
  <c r="W359" i="21"/>
  <c r="X359" i="21"/>
  <c r="Y359" i="21"/>
  <c r="Z359" i="21"/>
  <c r="AA359" i="21"/>
  <c r="AB359" i="21"/>
  <c r="AC359" i="21"/>
  <c r="AD359" i="21"/>
  <c r="AE359" i="21"/>
  <c r="G360" i="21"/>
  <c r="H360" i="21"/>
  <c r="I360" i="21"/>
  <c r="J360" i="21"/>
  <c r="K360" i="21"/>
  <c r="L360" i="21"/>
  <c r="M360" i="21"/>
  <c r="N360" i="21"/>
  <c r="O360" i="21"/>
  <c r="P360" i="21"/>
  <c r="Q360" i="21"/>
  <c r="R360" i="21"/>
  <c r="S360" i="21"/>
  <c r="T360" i="21"/>
  <c r="U360" i="21"/>
  <c r="V360" i="21"/>
  <c r="W360" i="21"/>
  <c r="X360" i="21"/>
  <c r="Y360" i="21"/>
  <c r="Z360" i="21"/>
  <c r="AA360" i="21"/>
  <c r="AB360" i="21"/>
  <c r="AC360" i="21"/>
  <c r="AD360" i="21"/>
  <c r="AE360" i="21"/>
  <c r="G361" i="21"/>
  <c r="H361" i="21"/>
  <c r="I361" i="21"/>
  <c r="J361" i="21"/>
  <c r="K361" i="21"/>
  <c r="L361" i="21"/>
  <c r="M361" i="21"/>
  <c r="N361" i="21"/>
  <c r="O361" i="21"/>
  <c r="P361" i="21"/>
  <c r="Q361" i="21"/>
  <c r="R361" i="21"/>
  <c r="S361" i="21"/>
  <c r="T361" i="21"/>
  <c r="U361" i="21"/>
  <c r="V361" i="21"/>
  <c r="W361" i="21"/>
  <c r="X361" i="21"/>
  <c r="Y361" i="21"/>
  <c r="Z361" i="21"/>
  <c r="AA361" i="21"/>
  <c r="AB361" i="21"/>
  <c r="AC361" i="21"/>
  <c r="AD361" i="21"/>
  <c r="AE361" i="21"/>
  <c r="G362" i="21"/>
  <c r="H362" i="21"/>
  <c r="I362" i="21"/>
  <c r="J362" i="21"/>
  <c r="K362" i="21"/>
  <c r="L362" i="21"/>
  <c r="M362" i="21"/>
  <c r="N362" i="21"/>
  <c r="O362" i="21"/>
  <c r="P362" i="21"/>
  <c r="Q362" i="21"/>
  <c r="R362" i="21"/>
  <c r="S362" i="21"/>
  <c r="T362" i="21"/>
  <c r="U362" i="21"/>
  <c r="V362" i="21"/>
  <c r="W362" i="21"/>
  <c r="X362" i="21"/>
  <c r="Y362" i="21"/>
  <c r="Z362" i="21"/>
  <c r="AA362" i="21"/>
  <c r="AB362" i="21"/>
  <c r="AC362" i="21"/>
  <c r="AD362" i="21"/>
  <c r="AE362" i="21"/>
  <c r="G363" i="21"/>
  <c r="H363" i="21"/>
  <c r="I363" i="21"/>
  <c r="J363" i="21"/>
  <c r="K363" i="21"/>
  <c r="L363" i="21"/>
  <c r="M363" i="21"/>
  <c r="N363" i="21"/>
  <c r="O363" i="21"/>
  <c r="P363" i="21"/>
  <c r="Q363" i="21"/>
  <c r="R363" i="21"/>
  <c r="S363" i="21"/>
  <c r="T363" i="21"/>
  <c r="U363" i="21"/>
  <c r="V363" i="21"/>
  <c r="W363" i="21"/>
  <c r="X363" i="21"/>
  <c r="Y363" i="21"/>
  <c r="Z363" i="21"/>
  <c r="AA363" i="21"/>
  <c r="AB363" i="21"/>
  <c r="AC363" i="21"/>
  <c r="AD363" i="21"/>
  <c r="AE363" i="21"/>
  <c r="G364" i="21"/>
  <c r="H364" i="21"/>
  <c r="I364" i="21"/>
  <c r="J364" i="21"/>
  <c r="K364" i="21"/>
  <c r="L364" i="21"/>
  <c r="M364" i="21"/>
  <c r="N364" i="21"/>
  <c r="O364" i="21"/>
  <c r="P364" i="21"/>
  <c r="Q364" i="21"/>
  <c r="R364" i="21"/>
  <c r="S364" i="21"/>
  <c r="T364" i="21"/>
  <c r="U364" i="21"/>
  <c r="V364" i="21"/>
  <c r="W364" i="21"/>
  <c r="X364" i="21"/>
  <c r="Y364" i="21"/>
  <c r="Z364" i="21"/>
  <c r="AA364" i="21"/>
  <c r="AB364" i="21"/>
  <c r="AC364" i="21"/>
  <c r="AD364" i="21"/>
  <c r="AE364" i="21"/>
  <c r="G365" i="21"/>
  <c r="H365" i="21"/>
  <c r="I365" i="21"/>
  <c r="J365" i="21"/>
  <c r="K365" i="21"/>
  <c r="L365" i="21"/>
  <c r="M365" i="21"/>
  <c r="N365" i="21"/>
  <c r="O365" i="21"/>
  <c r="P365" i="21"/>
  <c r="Q365" i="21"/>
  <c r="R365" i="21"/>
  <c r="S365" i="21"/>
  <c r="T365" i="21"/>
  <c r="U365" i="21"/>
  <c r="V365" i="21"/>
  <c r="W365" i="21"/>
  <c r="X365" i="21"/>
  <c r="Y365" i="21"/>
  <c r="Z365" i="21"/>
  <c r="AA365" i="21"/>
  <c r="AB365" i="21"/>
  <c r="AC365" i="21"/>
  <c r="AD365" i="21"/>
  <c r="AE365" i="21"/>
  <c r="G366" i="21"/>
  <c r="H366" i="21"/>
  <c r="I366" i="21"/>
  <c r="J366" i="21"/>
  <c r="K366" i="21"/>
  <c r="L366" i="21"/>
  <c r="M366" i="21"/>
  <c r="N366" i="21"/>
  <c r="O366" i="21"/>
  <c r="P366" i="21"/>
  <c r="Q366" i="21"/>
  <c r="R366" i="21"/>
  <c r="S366" i="21"/>
  <c r="T366" i="21"/>
  <c r="U366" i="21"/>
  <c r="V366" i="21"/>
  <c r="W366" i="21"/>
  <c r="X366" i="21"/>
  <c r="Y366" i="21"/>
  <c r="Z366" i="21"/>
  <c r="AA366" i="21"/>
  <c r="AB366" i="21"/>
  <c r="AC366" i="21"/>
  <c r="AD366" i="21"/>
  <c r="AE366" i="21"/>
  <c r="G367" i="21"/>
  <c r="H367" i="21"/>
  <c r="I367" i="21"/>
  <c r="J367" i="21"/>
  <c r="K367" i="21"/>
  <c r="L367" i="21"/>
  <c r="M367" i="21"/>
  <c r="N367" i="21"/>
  <c r="O367" i="21"/>
  <c r="P367" i="21"/>
  <c r="Q367" i="21"/>
  <c r="R367" i="21"/>
  <c r="S367" i="21"/>
  <c r="T367" i="21"/>
  <c r="U367" i="21"/>
  <c r="V367" i="21"/>
  <c r="W367" i="21"/>
  <c r="X367" i="21"/>
  <c r="Y367" i="21"/>
  <c r="Z367" i="21"/>
  <c r="AA367" i="21"/>
  <c r="AB367" i="21"/>
  <c r="AC367" i="21"/>
  <c r="AD367" i="21"/>
  <c r="AE367" i="21"/>
  <c r="G368" i="21"/>
  <c r="H368" i="21"/>
  <c r="I368" i="21"/>
  <c r="J368" i="21"/>
  <c r="K368" i="21"/>
  <c r="L368" i="21"/>
  <c r="M368" i="21"/>
  <c r="N368" i="21"/>
  <c r="O368" i="21"/>
  <c r="P368" i="21"/>
  <c r="Q368" i="21"/>
  <c r="R368" i="21"/>
  <c r="S368" i="21"/>
  <c r="T368" i="21"/>
  <c r="U368" i="21"/>
  <c r="V368" i="21"/>
  <c r="W368" i="21"/>
  <c r="X368" i="21"/>
  <c r="Y368" i="21"/>
  <c r="Z368" i="21"/>
  <c r="AA368" i="21"/>
  <c r="AB368" i="21"/>
  <c r="AC368" i="21"/>
  <c r="AD368" i="21"/>
  <c r="AE368" i="21"/>
  <c r="G369" i="21"/>
  <c r="H369" i="21"/>
  <c r="I369" i="21"/>
  <c r="J369" i="21"/>
  <c r="K369" i="21"/>
  <c r="L369" i="21"/>
  <c r="M369" i="21"/>
  <c r="N369" i="21"/>
  <c r="O369" i="21"/>
  <c r="P369" i="21"/>
  <c r="Q369" i="21"/>
  <c r="R369" i="21"/>
  <c r="S369" i="21"/>
  <c r="T369" i="21"/>
  <c r="U369" i="21"/>
  <c r="V369" i="21"/>
  <c r="W369" i="21"/>
  <c r="X369" i="21"/>
  <c r="Y369" i="21"/>
  <c r="Z369" i="21"/>
  <c r="AA369" i="21"/>
  <c r="AB369" i="21"/>
  <c r="AC369" i="21"/>
  <c r="AD369" i="21"/>
  <c r="AE369" i="21"/>
  <c r="G370" i="21"/>
  <c r="H370" i="21"/>
  <c r="I370" i="21"/>
  <c r="J370" i="21"/>
  <c r="K370" i="21"/>
  <c r="L370" i="21"/>
  <c r="M370" i="21"/>
  <c r="N370" i="21"/>
  <c r="O370" i="21"/>
  <c r="P370" i="21"/>
  <c r="Q370" i="21"/>
  <c r="R370" i="21"/>
  <c r="S370" i="21"/>
  <c r="T370" i="21"/>
  <c r="U370" i="21"/>
  <c r="V370" i="21"/>
  <c r="W370" i="21"/>
  <c r="X370" i="21"/>
  <c r="Y370" i="21"/>
  <c r="Z370" i="21"/>
  <c r="AA370" i="21"/>
  <c r="AB370" i="21"/>
  <c r="AC370" i="21"/>
  <c r="AD370" i="21"/>
  <c r="AE370" i="21"/>
  <c r="G371" i="21"/>
  <c r="H371" i="21"/>
  <c r="I371" i="21"/>
  <c r="J371" i="21"/>
  <c r="K371" i="21"/>
  <c r="L371" i="21"/>
  <c r="M371" i="21"/>
  <c r="N371" i="21"/>
  <c r="O371" i="21"/>
  <c r="P371" i="21"/>
  <c r="Q371" i="21"/>
  <c r="R371" i="21"/>
  <c r="S371" i="21"/>
  <c r="T371" i="21"/>
  <c r="U371" i="21"/>
  <c r="V371" i="21"/>
  <c r="W371" i="21"/>
  <c r="X371" i="21"/>
  <c r="Y371" i="21"/>
  <c r="Z371" i="21"/>
  <c r="AA371" i="21"/>
  <c r="AB371" i="21"/>
  <c r="AC371" i="21"/>
  <c r="AD371" i="21"/>
  <c r="AE371" i="21"/>
  <c r="G372" i="21"/>
  <c r="H372" i="21"/>
  <c r="I372" i="21"/>
  <c r="J372" i="21"/>
  <c r="K372" i="21"/>
  <c r="L372" i="21"/>
  <c r="M372" i="21"/>
  <c r="N372" i="21"/>
  <c r="O372" i="21"/>
  <c r="P372" i="21"/>
  <c r="Q372" i="21"/>
  <c r="R372" i="21"/>
  <c r="S372" i="21"/>
  <c r="T372" i="21"/>
  <c r="U372" i="21"/>
  <c r="V372" i="21"/>
  <c r="W372" i="21"/>
  <c r="X372" i="21"/>
  <c r="Y372" i="21"/>
  <c r="Z372" i="21"/>
  <c r="AA372" i="21"/>
  <c r="AB372" i="21"/>
  <c r="AC372" i="21"/>
  <c r="AD372" i="21"/>
  <c r="AE372" i="21"/>
  <c r="G373" i="21"/>
  <c r="H373" i="21"/>
  <c r="I373" i="21"/>
  <c r="J373" i="21"/>
  <c r="K373" i="21"/>
  <c r="L373" i="21"/>
  <c r="M373" i="21"/>
  <c r="N373" i="21"/>
  <c r="O373" i="21"/>
  <c r="P373" i="21"/>
  <c r="Q373" i="21"/>
  <c r="R373" i="21"/>
  <c r="S373" i="21"/>
  <c r="T373" i="21"/>
  <c r="U373" i="21"/>
  <c r="V373" i="21"/>
  <c r="W373" i="21"/>
  <c r="X373" i="21"/>
  <c r="Y373" i="21"/>
  <c r="Z373" i="21"/>
  <c r="AA373" i="21"/>
  <c r="AB373" i="21"/>
  <c r="AC373" i="21"/>
  <c r="AD373" i="21"/>
  <c r="AE373" i="21"/>
  <c r="G374" i="21"/>
  <c r="H374" i="21"/>
  <c r="I374" i="21"/>
  <c r="J374" i="21"/>
  <c r="K374" i="21"/>
  <c r="L374" i="21"/>
  <c r="M374" i="21"/>
  <c r="N374" i="21"/>
  <c r="O374" i="21"/>
  <c r="P374" i="21"/>
  <c r="Q374" i="21"/>
  <c r="R374" i="21"/>
  <c r="S374" i="21"/>
  <c r="T374" i="21"/>
  <c r="U374" i="21"/>
  <c r="V374" i="21"/>
  <c r="W374" i="21"/>
  <c r="X374" i="21"/>
  <c r="Y374" i="21"/>
  <c r="Z374" i="21"/>
  <c r="AA374" i="21"/>
  <c r="AB374" i="21"/>
  <c r="AC374" i="21"/>
  <c r="AD374" i="21"/>
  <c r="AE374" i="21"/>
  <c r="G375" i="21"/>
  <c r="H375" i="21"/>
  <c r="I375" i="21"/>
  <c r="J375" i="21"/>
  <c r="K375" i="21"/>
  <c r="L375" i="21"/>
  <c r="M375" i="21"/>
  <c r="N375" i="21"/>
  <c r="O375" i="21"/>
  <c r="P375" i="21"/>
  <c r="Q375" i="21"/>
  <c r="R375" i="21"/>
  <c r="S375" i="21"/>
  <c r="T375" i="21"/>
  <c r="U375" i="21"/>
  <c r="V375" i="21"/>
  <c r="W375" i="21"/>
  <c r="X375" i="21"/>
  <c r="Y375" i="21"/>
  <c r="Z375" i="21"/>
  <c r="AA375" i="21"/>
  <c r="AB375" i="21"/>
  <c r="AC375" i="21"/>
  <c r="AD375" i="21"/>
  <c r="AE375" i="21"/>
  <c r="G376" i="21"/>
  <c r="H376" i="21"/>
  <c r="I376" i="21"/>
  <c r="J376" i="21"/>
  <c r="K376" i="21"/>
  <c r="L376" i="21"/>
  <c r="M376" i="21"/>
  <c r="N376" i="21"/>
  <c r="O376" i="21"/>
  <c r="P376" i="21"/>
  <c r="Q376" i="21"/>
  <c r="R376" i="21"/>
  <c r="S376" i="21"/>
  <c r="T376" i="21"/>
  <c r="U376" i="21"/>
  <c r="V376" i="21"/>
  <c r="W376" i="21"/>
  <c r="X376" i="21"/>
  <c r="Y376" i="21"/>
  <c r="Z376" i="21"/>
  <c r="AA376" i="21"/>
  <c r="AB376" i="21"/>
  <c r="AC376" i="21"/>
  <c r="AD376" i="21"/>
  <c r="AE376" i="21"/>
  <c r="G377" i="21"/>
  <c r="H377" i="21"/>
  <c r="I377" i="21"/>
  <c r="J377" i="21"/>
  <c r="K377" i="21"/>
  <c r="L377" i="21"/>
  <c r="M377" i="21"/>
  <c r="N377" i="21"/>
  <c r="O377" i="21"/>
  <c r="P377" i="21"/>
  <c r="Q377" i="21"/>
  <c r="R377" i="21"/>
  <c r="S377" i="21"/>
  <c r="T377" i="21"/>
  <c r="U377" i="21"/>
  <c r="V377" i="21"/>
  <c r="W377" i="21"/>
  <c r="X377" i="21"/>
  <c r="Y377" i="21"/>
  <c r="Z377" i="21"/>
  <c r="AA377" i="21"/>
  <c r="AB377" i="21"/>
  <c r="AC377" i="21"/>
  <c r="AD377" i="21"/>
  <c r="AE377" i="21"/>
  <c r="G378" i="21"/>
  <c r="H378" i="21"/>
  <c r="I378" i="21"/>
  <c r="J378" i="21"/>
  <c r="K378" i="21"/>
  <c r="L378" i="21"/>
  <c r="M378" i="21"/>
  <c r="N378" i="21"/>
  <c r="O378" i="21"/>
  <c r="P378" i="21"/>
  <c r="Q378" i="21"/>
  <c r="R378" i="21"/>
  <c r="S378" i="21"/>
  <c r="T378" i="21"/>
  <c r="U378" i="21"/>
  <c r="V378" i="21"/>
  <c r="W378" i="21"/>
  <c r="X378" i="21"/>
  <c r="Y378" i="21"/>
  <c r="Z378" i="21"/>
  <c r="AA378" i="21"/>
  <c r="AB378" i="21"/>
  <c r="AC378" i="21"/>
  <c r="AD378" i="21"/>
  <c r="AE378" i="21"/>
  <c r="G379" i="21"/>
  <c r="H379" i="21"/>
  <c r="I379" i="21"/>
  <c r="J379" i="21"/>
  <c r="K379" i="21"/>
  <c r="L379" i="21"/>
  <c r="M379" i="21"/>
  <c r="N379" i="21"/>
  <c r="O379" i="21"/>
  <c r="P379" i="21"/>
  <c r="Q379" i="21"/>
  <c r="R379" i="21"/>
  <c r="S379" i="21"/>
  <c r="T379" i="21"/>
  <c r="U379" i="21"/>
  <c r="V379" i="21"/>
  <c r="W379" i="21"/>
  <c r="X379" i="21"/>
  <c r="Y379" i="21"/>
  <c r="Z379" i="21"/>
  <c r="AA379" i="21"/>
  <c r="AB379" i="21"/>
  <c r="AC379" i="21"/>
  <c r="AD379" i="21"/>
  <c r="AE379" i="21"/>
  <c r="G380" i="21"/>
  <c r="H380" i="21"/>
  <c r="I380" i="21"/>
  <c r="J380" i="21"/>
  <c r="K380" i="21"/>
  <c r="L380" i="21"/>
  <c r="M380" i="21"/>
  <c r="N380" i="21"/>
  <c r="O380" i="21"/>
  <c r="P380" i="21"/>
  <c r="Q380" i="21"/>
  <c r="R380" i="21"/>
  <c r="S380" i="21"/>
  <c r="T380" i="21"/>
  <c r="U380" i="21"/>
  <c r="V380" i="21"/>
  <c r="W380" i="21"/>
  <c r="X380" i="21"/>
  <c r="Y380" i="21"/>
  <c r="Z380" i="21"/>
  <c r="AA380" i="21"/>
  <c r="AB380" i="21"/>
  <c r="AC380" i="21"/>
  <c r="AD380" i="21"/>
  <c r="AE380" i="21"/>
  <c r="G381" i="21"/>
  <c r="H381" i="21"/>
  <c r="I381" i="21"/>
  <c r="J381" i="21"/>
  <c r="K381" i="21"/>
  <c r="L381" i="21"/>
  <c r="M381" i="21"/>
  <c r="N381" i="21"/>
  <c r="O381" i="21"/>
  <c r="P381" i="21"/>
  <c r="Q381" i="21"/>
  <c r="R381" i="21"/>
  <c r="S381" i="21"/>
  <c r="T381" i="21"/>
  <c r="U381" i="21"/>
  <c r="V381" i="21"/>
  <c r="W381" i="21"/>
  <c r="X381" i="21"/>
  <c r="Y381" i="21"/>
  <c r="Z381" i="21"/>
  <c r="AA381" i="21"/>
  <c r="AB381" i="21"/>
  <c r="AC381" i="21"/>
  <c r="AD381" i="21"/>
  <c r="AE381" i="21"/>
  <c r="G382" i="21"/>
  <c r="H382" i="21"/>
  <c r="I382" i="21"/>
  <c r="J382" i="21"/>
  <c r="K382" i="21"/>
  <c r="L382" i="21"/>
  <c r="M382" i="21"/>
  <c r="N382" i="21"/>
  <c r="O382" i="21"/>
  <c r="P382" i="21"/>
  <c r="Q382" i="21"/>
  <c r="R382" i="21"/>
  <c r="S382" i="21"/>
  <c r="T382" i="21"/>
  <c r="U382" i="21"/>
  <c r="V382" i="21"/>
  <c r="W382" i="21"/>
  <c r="X382" i="21"/>
  <c r="Y382" i="21"/>
  <c r="Z382" i="21"/>
  <c r="AA382" i="21"/>
  <c r="AB382" i="21"/>
  <c r="AC382" i="21"/>
  <c r="AD382" i="21"/>
  <c r="AE382" i="21"/>
  <c r="G383" i="21"/>
  <c r="H383" i="21"/>
  <c r="I383" i="21"/>
  <c r="J383" i="21"/>
  <c r="K383" i="21"/>
  <c r="L383" i="21"/>
  <c r="M383" i="21"/>
  <c r="N383" i="21"/>
  <c r="O383" i="21"/>
  <c r="P383" i="21"/>
  <c r="Q383" i="21"/>
  <c r="R383" i="21"/>
  <c r="S383" i="21"/>
  <c r="T383" i="21"/>
  <c r="U383" i="21"/>
  <c r="V383" i="21"/>
  <c r="W383" i="21"/>
  <c r="X383" i="21"/>
  <c r="Y383" i="21"/>
  <c r="Z383" i="21"/>
  <c r="AA383" i="21"/>
  <c r="AB383" i="21"/>
  <c r="AC383" i="21"/>
  <c r="AD383" i="21"/>
  <c r="AE383" i="21"/>
  <c r="G384" i="21"/>
  <c r="H384" i="21"/>
  <c r="I384" i="21"/>
  <c r="J384" i="21"/>
  <c r="K384" i="21"/>
  <c r="L384" i="21"/>
  <c r="M384" i="21"/>
  <c r="N384" i="21"/>
  <c r="O384" i="21"/>
  <c r="P384" i="21"/>
  <c r="Q384" i="21"/>
  <c r="R384" i="21"/>
  <c r="S384" i="21"/>
  <c r="T384" i="21"/>
  <c r="U384" i="21"/>
  <c r="V384" i="21"/>
  <c r="W384" i="21"/>
  <c r="X384" i="21"/>
  <c r="Y384" i="21"/>
  <c r="Z384" i="21"/>
  <c r="AA384" i="21"/>
  <c r="AB384" i="21"/>
  <c r="AC384" i="21"/>
  <c r="AD384" i="21"/>
  <c r="AE384" i="21"/>
  <c r="G385" i="21"/>
  <c r="H385" i="21"/>
  <c r="I385" i="21"/>
  <c r="J385" i="21"/>
  <c r="K385" i="21"/>
  <c r="L385" i="21"/>
  <c r="M385" i="21"/>
  <c r="N385" i="21"/>
  <c r="O385" i="21"/>
  <c r="P385" i="21"/>
  <c r="Q385" i="21"/>
  <c r="R385" i="21"/>
  <c r="S385" i="21"/>
  <c r="T385" i="21"/>
  <c r="U385" i="21"/>
  <c r="V385" i="21"/>
  <c r="W385" i="21"/>
  <c r="X385" i="21"/>
  <c r="Y385" i="21"/>
  <c r="Z385" i="21"/>
  <c r="AA385" i="21"/>
  <c r="AB385" i="21"/>
  <c r="AC385" i="21"/>
  <c r="AD385" i="21"/>
  <c r="AE385" i="21"/>
  <c r="G386" i="21"/>
  <c r="H386" i="21"/>
  <c r="I386" i="21"/>
  <c r="J386" i="21"/>
  <c r="K386" i="21"/>
  <c r="L386" i="21"/>
  <c r="M386" i="21"/>
  <c r="N386" i="21"/>
  <c r="O386" i="21"/>
  <c r="P386" i="21"/>
  <c r="Q386" i="21"/>
  <c r="R386" i="21"/>
  <c r="S386" i="21"/>
  <c r="T386" i="21"/>
  <c r="U386" i="21"/>
  <c r="V386" i="21"/>
  <c r="W386" i="21"/>
  <c r="X386" i="21"/>
  <c r="Y386" i="21"/>
  <c r="Z386" i="21"/>
  <c r="AA386" i="21"/>
  <c r="AB386" i="21"/>
  <c r="AC386" i="21"/>
  <c r="AD386" i="21"/>
  <c r="AE386" i="21"/>
  <c r="G387" i="21"/>
  <c r="H387" i="21"/>
  <c r="I387" i="21"/>
  <c r="J387" i="21"/>
  <c r="K387" i="21"/>
  <c r="L387" i="21"/>
  <c r="M387" i="21"/>
  <c r="N387" i="21"/>
  <c r="O387" i="21"/>
  <c r="P387" i="21"/>
  <c r="Q387" i="21"/>
  <c r="R387" i="21"/>
  <c r="S387" i="21"/>
  <c r="T387" i="21"/>
  <c r="U387" i="21"/>
  <c r="V387" i="21"/>
  <c r="W387" i="21"/>
  <c r="X387" i="21"/>
  <c r="Y387" i="21"/>
  <c r="Z387" i="21"/>
  <c r="AA387" i="21"/>
  <c r="AB387" i="21"/>
  <c r="AC387" i="21"/>
  <c r="AD387" i="21"/>
  <c r="AE387" i="21"/>
  <c r="G388" i="21"/>
  <c r="H388" i="21"/>
  <c r="I388" i="21"/>
  <c r="J388" i="21"/>
  <c r="K388" i="21"/>
  <c r="L388" i="21"/>
  <c r="M388" i="21"/>
  <c r="N388" i="21"/>
  <c r="O388" i="21"/>
  <c r="P388" i="21"/>
  <c r="Q388" i="21"/>
  <c r="R388" i="21"/>
  <c r="S388" i="21"/>
  <c r="T388" i="21"/>
  <c r="U388" i="21"/>
  <c r="V388" i="21"/>
  <c r="W388" i="21"/>
  <c r="X388" i="21"/>
  <c r="Y388" i="21"/>
  <c r="Z388" i="21"/>
  <c r="AA388" i="21"/>
  <c r="AB388" i="21"/>
  <c r="AC388" i="21"/>
  <c r="AD388" i="21"/>
  <c r="AE388" i="21"/>
  <c r="G389" i="21"/>
  <c r="H389" i="21"/>
  <c r="I389" i="21"/>
  <c r="J389" i="21"/>
  <c r="K389" i="21"/>
  <c r="L389" i="21"/>
  <c r="M389" i="21"/>
  <c r="N389" i="21"/>
  <c r="O389" i="21"/>
  <c r="P389" i="21"/>
  <c r="Q389" i="21"/>
  <c r="R389" i="21"/>
  <c r="S389" i="21"/>
  <c r="T389" i="21"/>
  <c r="U389" i="21"/>
  <c r="V389" i="21"/>
  <c r="W389" i="21"/>
  <c r="X389" i="21"/>
  <c r="Y389" i="21"/>
  <c r="Z389" i="21"/>
  <c r="AA389" i="21"/>
  <c r="AB389" i="21"/>
  <c r="AC389" i="21"/>
  <c r="AD389" i="21"/>
  <c r="AE389" i="21"/>
  <c r="G390" i="21"/>
  <c r="H390" i="21"/>
  <c r="I390" i="21"/>
  <c r="J390" i="21"/>
  <c r="K390" i="21"/>
  <c r="L390" i="21"/>
  <c r="M390" i="21"/>
  <c r="N390" i="21"/>
  <c r="O390" i="21"/>
  <c r="P390" i="21"/>
  <c r="Q390" i="21"/>
  <c r="R390" i="21"/>
  <c r="S390" i="21"/>
  <c r="T390" i="21"/>
  <c r="U390" i="21"/>
  <c r="V390" i="21"/>
  <c r="W390" i="21"/>
  <c r="X390" i="21"/>
  <c r="Y390" i="21"/>
  <c r="Z390" i="21"/>
  <c r="AA390" i="21"/>
  <c r="AB390" i="21"/>
  <c r="AC390" i="21"/>
  <c r="AD390" i="21"/>
  <c r="AE390" i="21"/>
  <c r="G391" i="21"/>
  <c r="H391" i="21"/>
  <c r="I391" i="21"/>
  <c r="J391" i="21"/>
  <c r="K391" i="21"/>
  <c r="L391" i="21"/>
  <c r="M391" i="21"/>
  <c r="N391" i="21"/>
  <c r="O391" i="21"/>
  <c r="P391" i="21"/>
  <c r="Q391" i="21"/>
  <c r="R391" i="21"/>
  <c r="S391" i="21"/>
  <c r="T391" i="21"/>
  <c r="U391" i="21"/>
  <c r="V391" i="21"/>
  <c r="W391" i="21"/>
  <c r="X391" i="21"/>
  <c r="Y391" i="21"/>
  <c r="Z391" i="21"/>
  <c r="AA391" i="21"/>
  <c r="AB391" i="21"/>
  <c r="AC391" i="21"/>
  <c r="AD391" i="21"/>
  <c r="AE391" i="21"/>
  <c r="G392" i="21"/>
  <c r="H392" i="21"/>
  <c r="I392" i="21"/>
  <c r="J392" i="21"/>
  <c r="K392" i="21"/>
  <c r="L392" i="21"/>
  <c r="M392" i="21"/>
  <c r="N392" i="21"/>
  <c r="O392" i="21"/>
  <c r="P392" i="21"/>
  <c r="Q392" i="21"/>
  <c r="R392" i="21"/>
  <c r="S392" i="21"/>
  <c r="T392" i="21"/>
  <c r="U392" i="21"/>
  <c r="V392" i="21"/>
  <c r="W392" i="21"/>
  <c r="X392" i="21"/>
  <c r="Y392" i="21"/>
  <c r="Z392" i="21"/>
  <c r="AA392" i="21"/>
  <c r="AB392" i="21"/>
  <c r="AC392" i="21"/>
  <c r="AD392" i="21"/>
  <c r="AE392" i="21"/>
  <c r="G393" i="21"/>
  <c r="H393" i="21"/>
  <c r="I393" i="21"/>
  <c r="J393" i="21"/>
  <c r="K393" i="21"/>
  <c r="L393" i="21"/>
  <c r="M393" i="21"/>
  <c r="N393" i="21"/>
  <c r="O393" i="21"/>
  <c r="P393" i="21"/>
  <c r="Q393" i="21"/>
  <c r="R393" i="21"/>
  <c r="S393" i="21"/>
  <c r="T393" i="21"/>
  <c r="U393" i="21"/>
  <c r="V393" i="21"/>
  <c r="W393" i="21"/>
  <c r="X393" i="21"/>
  <c r="Y393" i="21"/>
  <c r="Z393" i="21"/>
  <c r="AA393" i="21"/>
  <c r="AB393" i="21"/>
  <c r="AC393" i="21"/>
  <c r="AD393" i="21"/>
  <c r="AE393" i="21"/>
  <c r="G394" i="21"/>
  <c r="H394" i="21"/>
  <c r="I394" i="21"/>
  <c r="J394" i="21"/>
  <c r="K394" i="21"/>
  <c r="L394" i="21"/>
  <c r="M394" i="21"/>
  <c r="N394" i="21"/>
  <c r="O394" i="21"/>
  <c r="P394" i="21"/>
  <c r="Q394" i="21"/>
  <c r="R394" i="21"/>
  <c r="S394" i="21"/>
  <c r="T394" i="21"/>
  <c r="U394" i="21"/>
  <c r="V394" i="21"/>
  <c r="W394" i="21"/>
  <c r="X394" i="21"/>
  <c r="Y394" i="21"/>
  <c r="Z394" i="21"/>
  <c r="AA394" i="21"/>
  <c r="AB394" i="21"/>
  <c r="AC394" i="21"/>
  <c r="AD394" i="21"/>
  <c r="AE394" i="21"/>
  <c r="G395" i="21"/>
  <c r="H395" i="21"/>
  <c r="I395" i="21"/>
  <c r="J395" i="21"/>
  <c r="K395" i="21"/>
  <c r="L395" i="21"/>
  <c r="M395" i="21"/>
  <c r="N395" i="21"/>
  <c r="O395" i="21"/>
  <c r="P395" i="21"/>
  <c r="Q395" i="21"/>
  <c r="R395" i="21"/>
  <c r="S395" i="21"/>
  <c r="T395" i="21"/>
  <c r="U395" i="21"/>
  <c r="V395" i="21"/>
  <c r="W395" i="21"/>
  <c r="X395" i="21"/>
  <c r="Y395" i="21"/>
  <c r="Z395" i="21"/>
  <c r="AA395" i="21"/>
  <c r="AB395" i="21"/>
  <c r="AC395" i="21"/>
  <c r="AD395" i="21"/>
  <c r="AE395" i="21"/>
  <c r="G396" i="21"/>
  <c r="H396" i="21"/>
  <c r="I396" i="21"/>
  <c r="J396" i="21"/>
  <c r="K396" i="21"/>
  <c r="L396" i="21"/>
  <c r="M396" i="21"/>
  <c r="N396" i="21"/>
  <c r="O396" i="21"/>
  <c r="P396" i="21"/>
  <c r="Q396" i="21"/>
  <c r="R396" i="21"/>
  <c r="S396" i="21"/>
  <c r="T396" i="21"/>
  <c r="U396" i="21"/>
  <c r="V396" i="21"/>
  <c r="W396" i="21"/>
  <c r="X396" i="21"/>
  <c r="Y396" i="21"/>
  <c r="Z396" i="21"/>
  <c r="AA396" i="21"/>
  <c r="AB396" i="21"/>
  <c r="AC396" i="21"/>
  <c r="AD396" i="21"/>
  <c r="AE396" i="21"/>
  <c r="G397" i="21"/>
  <c r="H397" i="21"/>
  <c r="I397" i="21"/>
  <c r="J397" i="21"/>
  <c r="K397" i="21"/>
  <c r="L397" i="21"/>
  <c r="M397" i="21"/>
  <c r="N397" i="21"/>
  <c r="O397" i="21"/>
  <c r="P397" i="21"/>
  <c r="Q397" i="21"/>
  <c r="R397" i="21"/>
  <c r="S397" i="21"/>
  <c r="T397" i="21"/>
  <c r="U397" i="21"/>
  <c r="V397" i="21"/>
  <c r="W397" i="21"/>
  <c r="X397" i="21"/>
  <c r="Y397" i="21"/>
  <c r="Z397" i="21"/>
  <c r="AA397" i="21"/>
  <c r="AB397" i="21"/>
  <c r="AC397" i="21"/>
  <c r="AD397" i="21"/>
  <c r="AE397" i="21"/>
  <c r="G398" i="21"/>
  <c r="H398" i="21"/>
  <c r="I398" i="21"/>
  <c r="J398" i="21"/>
  <c r="K398" i="21"/>
  <c r="L398" i="21"/>
  <c r="M398" i="21"/>
  <c r="N398" i="21"/>
  <c r="O398" i="21"/>
  <c r="P398" i="21"/>
  <c r="Q398" i="21"/>
  <c r="R398" i="21"/>
  <c r="S398" i="21"/>
  <c r="T398" i="21"/>
  <c r="U398" i="21"/>
  <c r="V398" i="21"/>
  <c r="W398" i="21"/>
  <c r="X398" i="21"/>
  <c r="Y398" i="21"/>
  <c r="Z398" i="21"/>
  <c r="AA398" i="21"/>
  <c r="AB398" i="21"/>
  <c r="AC398" i="21"/>
  <c r="AD398" i="21"/>
  <c r="AE398" i="21"/>
  <c r="G399" i="21"/>
  <c r="H399" i="21"/>
  <c r="I399" i="21"/>
  <c r="J399" i="21"/>
  <c r="K399" i="21"/>
  <c r="L399" i="21"/>
  <c r="M399" i="21"/>
  <c r="N399" i="21"/>
  <c r="O399" i="21"/>
  <c r="P399" i="21"/>
  <c r="Q399" i="21"/>
  <c r="R399" i="21"/>
  <c r="S399" i="21"/>
  <c r="T399" i="21"/>
  <c r="U399" i="21"/>
  <c r="V399" i="21"/>
  <c r="W399" i="21"/>
  <c r="X399" i="21"/>
  <c r="Y399" i="21"/>
  <c r="Z399" i="21"/>
  <c r="AA399" i="21"/>
  <c r="AB399" i="21"/>
  <c r="AC399" i="21"/>
  <c r="AD399" i="21"/>
  <c r="AE399" i="21"/>
  <c r="G400" i="21"/>
  <c r="H400" i="21"/>
  <c r="I400" i="21"/>
  <c r="J400" i="21"/>
  <c r="K400" i="21"/>
  <c r="L400" i="21"/>
  <c r="M400" i="21"/>
  <c r="N400" i="21"/>
  <c r="O400" i="21"/>
  <c r="P400" i="21"/>
  <c r="Q400" i="21"/>
  <c r="R400" i="21"/>
  <c r="S400" i="21"/>
  <c r="T400" i="21"/>
  <c r="U400" i="21"/>
  <c r="V400" i="21"/>
  <c r="W400" i="21"/>
  <c r="X400" i="21"/>
  <c r="Y400" i="21"/>
  <c r="Z400" i="21"/>
  <c r="AA400" i="21"/>
  <c r="AB400" i="21"/>
  <c r="AC400" i="21"/>
  <c r="AD400" i="21"/>
  <c r="AE400" i="21"/>
  <c r="F3" i="21"/>
  <c r="F4" i="21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40" i="21"/>
  <c r="F41" i="21"/>
  <c r="F42" i="21"/>
  <c r="F43" i="21"/>
  <c r="F44" i="21"/>
  <c r="F45" i="21"/>
  <c r="F46" i="21"/>
  <c r="F47" i="21"/>
  <c r="F48" i="21"/>
  <c r="F49" i="21"/>
  <c r="F50" i="21"/>
  <c r="F51" i="21"/>
  <c r="F52" i="21"/>
  <c r="F53" i="21"/>
  <c r="F54" i="21"/>
  <c r="F55" i="2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69" i="21"/>
  <c r="F70" i="21"/>
  <c r="F71" i="21"/>
  <c r="F72" i="21"/>
  <c r="F73" i="21"/>
  <c r="F74" i="21"/>
  <c r="F75" i="21"/>
  <c r="F76" i="21"/>
  <c r="F77" i="21"/>
  <c r="F78" i="21"/>
  <c r="F79" i="21"/>
  <c r="F80" i="21"/>
  <c r="F81" i="21"/>
  <c r="F82" i="21"/>
  <c r="F83" i="21"/>
  <c r="F84" i="21"/>
  <c r="F85" i="21"/>
  <c r="F86" i="21"/>
  <c r="F87" i="21"/>
  <c r="F88" i="21"/>
  <c r="F89" i="21"/>
  <c r="F90" i="21"/>
  <c r="F91" i="21"/>
  <c r="F92" i="21"/>
  <c r="F93" i="21"/>
  <c r="F94" i="21"/>
  <c r="F95" i="21"/>
  <c r="F96" i="21"/>
  <c r="F97" i="21"/>
  <c r="F98" i="21"/>
  <c r="F99" i="21"/>
  <c r="F100" i="21"/>
  <c r="F101" i="21"/>
  <c r="F102" i="21"/>
  <c r="F103" i="21"/>
  <c r="F104" i="21"/>
  <c r="F105" i="21"/>
  <c r="F106" i="21"/>
  <c r="F107" i="21"/>
  <c r="F108" i="21"/>
  <c r="F109" i="21"/>
  <c r="F110" i="21"/>
  <c r="F111" i="21"/>
  <c r="F112" i="21"/>
  <c r="F113" i="21"/>
  <c r="F114" i="21"/>
  <c r="F115" i="21"/>
  <c r="F116" i="21"/>
  <c r="F117" i="21"/>
  <c r="F118" i="21"/>
  <c r="F119" i="21"/>
  <c r="F120" i="21"/>
  <c r="F121" i="21"/>
  <c r="F122" i="21"/>
  <c r="F123" i="21"/>
  <c r="F124" i="21"/>
  <c r="F125" i="21"/>
  <c r="F126" i="21"/>
  <c r="F127" i="21"/>
  <c r="F128" i="21"/>
  <c r="F129" i="21"/>
  <c r="F130" i="21"/>
  <c r="F131" i="21"/>
  <c r="F132" i="21"/>
  <c r="F133" i="21"/>
  <c r="F134" i="21"/>
  <c r="F135" i="21"/>
  <c r="F136" i="21"/>
  <c r="F137" i="21"/>
  <c r="F138" i="21"/>
  <c r="F139" i="21"/>
  <c r="F140" i="21"/>
  <c r="F141" i="21"/>
  <c r="F142" i="21"/>
  <c r="F143" i="21"/>
  <c r="F144" i="21"/>
  <c r="F145" i="21"/>
  <c r="F146" i="21"/>
  <c r="F147" i="21"/>
  <c r="F148" i="21"/>
  <c r="F149" i="21"/>
  <c r="F150" i="21"/>
  <c r="F151" i="21"/>
  <c r="F152" i="21"/>
  <c r="F153" i="21"/>
  <c r="F154" i="21"/>
  <c r="F155" i="21"/>
  <c r="F156" i="21"/>
  <c r="F157" i="21"/>
  <c r="F158" i="21"/>
  <c r="F159" i="21"/>
  <c r="F160" i="21"/>
  <c r="F161" i="21"/>
  <c r="F162" i="21"/>
  <c r="F163" i="21"/>
  <c r="F164" i="21"/>
  <c r="F165" i="21"/>
  <c r="F166" i="21"/>
  <c r="F167" i="21"/>
  <c r="F168" i="21"/>
  <c r="F169" i="21"/>
  <c r="F170" i="21"/>
  <c r="F171" i="21"/>
  <c r="F172" i="21"/>
  <c r="F173" i="21"/>
  <c r="F174" i="21"/>
  <c r="F175" i="21"/>
  <c r="F176" i="21"/>
  <c r="F177" i="21"/>
  <c r="F178" i="21"/>
  <c r="F179" i="21"/>
  <c r="F180" i="21"/>
  <c r="F181" i="21"/>
  <c r="F182" i="21"/>
  <c r="F183" i="21"/>
  <c r="F184" i="21"/>
  <c r="F185" i="21"/>
  <c r="F186" i="21"/>
  <c r="F187" i="21"/>
  <c r="F188" i="21"/>
  <c r="F189" i="21"/>
  <c r="F190" i="21"/>
  <c r="F191" i="21"/>
  <c r="F192" i="21"/>
  <c r="F193" i="21"/>
  <c r="F194" i="21"/>
  <c r="F195" i="21"/>
  <c r="F196" i="21"/>
  <c r="F197" i="21"/>
  <c r="F198" i="21"/>
  <c r="F199" i="21"/>
  <c r="F200" i="21"/>
  <c r="F201" i="21"/>
  <c r="F202" i="21"/>
  <c r="F203" i="21"/>
  <c r="F204" i="21"/>
  <c r="F205" i="21"/>
  <c r="F206" i="21"/>
  <c r="F207" i="21"/>
  <c r="F208" i="21"/>
  <c r="F209" i="21"/>
  <c r="F210" i="21"/>
  <c r="F211" i="21"/>
  <c r="F212" i="21"/>
  <c r="F213" i="21"/>
  <c r="F214" i="21"/>
  <c r="F215" i="21"/>
  <c r="F216" i="21"/>
  <c r="F217" i="21"/>
  <c r="F218" i="21"/>
  <c r="F219" i="21"/>
  <c r="F220" i="21"/>
  <c r="F221" i="21"/>
  <c r="F222" i="21"/>
  <c r="F223" i="21"/>
  <c r="F224" i="21"/>
  <c r="F225" i="21"/>
  <c r="F226" i="21"/>
  <c r="F227" i="21"/>
  <c r="F228" i="21"/>
  <c r="F229" i="21"/>
  <c r="F230" i="21"/>
  <c r="F231" i="21"/>
  <c r="F232" i="21"/>
  <c r="F233" i="21"/>
  <c r="F234" i="21"/>
  <c r="F235" i="21"/>
  <c r="F236" i="21"/>
  <c r="F237" i="21"/>
  <c r="F238" i="21"/>
  <c r="F239" i="21"/>
  <c r="F240" i="21"/>
  <c r="F241" i="21"/>
  <c r="F242" i="21"/>
  <c r="F243" i="21"/>
  <c r="F244" i="21"/>
  <c r="F245" i="21"/>
  <c r="F246" i="21"/>
  <c r="F247" i="21"/>
  <c r="F248" i="21"/>
  <c r="F249" i="21"/>
  <c r="F250" i="21"/>
  <c r="F251" i="21"/>
  <c r="F252" i="21"/>
  <c r="F253" i="21"/>
  <c r="F254" i="21"/>
  <c r="F255" i="21"/>
  <c r="F256" i="21"/>
  <c r="F257" i="21"/>
  <c r="F258" i="21"/>
  <c r="F259" i="21"/>
  <c r="F260" i="21"/>
  <c r="F261" i="21"/>
  <c r="F262" i="21"/>
  <c r="F263" i="21"/>
  <c r="F264" i="21"/>
  <c r="F265" i="21"/>
  <c r="F266" i="21"/>
  <c r="F267" i="21"/>
  <c r="F268" i="21"/>
  <c r="F269" i="21"/>
  <c r="F270" i="21"/>
  <c r="F271" i="21"/>
  <c r="F272" i="21"/>
  <c r="F273" i="21"/>
  <c r="F274" i="21"/>
  <c r="F275" i="21"/>
  <c r="F276" i="21"/>
  <c r="F277" i="21"/>
  <c r="F278" i="21"/>
  <c r="F279" i="21"/>
  <c r="F280" i="21"/>
  <c r="F281" i="21"/>
  <c r="F282" i="21"/>
  <c r="F283" i="21"/>
  <c r="F284" i="21"/>
  <c r="F285" i="21"/>
  <c r="F286" i="21"/>
  <c r="F287" i="21"/>
  <c r="F288" i="21"/>
  <c r="F289" i="21"/>
  <c r="F290" i="21"/>
  <c r="F291" i="21"/>
  <c r="F292" i="21"/>
  <c r="F293" i="21"/>
  <c r="F294" i="21"/>
  <c r="F295" i="21"/>
  <c r="F296" i="21"/>
  <c r="F297" i="21"/>
  <c r="F298" i="21"/>
  <c r="F299" i="21"/>
  <c r="F300" i="21"/>
  <c r="F301" i="21"/>
  <c r="F302" i="21"/>
  <c r="F303" i="21"/>
  <c r="F304" i="21"/>
  <c r="F305" i="21"/>
  <c r="F306" i="21"/>
  <c r="F307" i="21"/>
  <c r="F308" i="21"/>
  <c r="F309" i="21"/>
  <c r="F310" i="21"/>
  <c r="F311" i="21"/>
  <c r="F312" i="21"/>
  <c r="F313" i="21"/>
  <c r="F314" i="21"/>
  <c r="F315" i="21"/>
  <c r="F316" i="21"/>
  <c r="F317" i="21"/>
  <c r="F318" i="21"/>
  <c r="F319" i="21"/>
  <c r="F320" i="21"/>
  <c r="F321" i="21"/>
  <c r="F322" i="21"/>
  <c r="F323" i="21"/>
  <c r="F324" i="21"/>
  <c r="F325" i="21"/>
  <c r="F326" i="21"/>
  <c r="F327" i="21"/>
  <c r="F328" i="21"/>
  <c r="F329" i="21"/>
  <c r="F330" i="21"/>
  <c r="F331" i="21"/>
  <c r="F332" i="21"/>
  <c r="F333" i="21"/>
  <c r="F334" i="21"/>
  <c r="F335" i="21"/>
  <c r="F336" i="21"/>
  <c r="F337" i="21"/>
  <c r="F338" i="21"/>
  <c r="F339" i="21"/>
  <c r="F340" i="21"/>
  <c r="F341" i="21"/>
  <c r="F342" i="21"/>
  <c r="F343" i="21"/>
  <c r="F344" i="21"/>
  <c r="F345" i="21"/>
  <c r="F346" i="21"/>
  <c r="F347" i="21"/>
  <c r="F348" i="21"/>
  <c r="F349" i="21"/>
  <c r="F350" i="21"/>
  <c r="F351" i="21"/>
  <c r="F352" i="21"/>
  <c r="F353" i="21"/>
  <c r="F354" i="21"/>
  <c r="F355" i="21"/>
  <c r="F356" i="21"/>
  <c r="F357" i="21"/>
  <c r="F358" i="21"/>
  <c r="F359" i="21"/>
  <c r="F360" i="21"/>
  <c r="F361" i="21"/>
  <c r="F362" i="21"/>
  <c r="F363" i="21"/>
  <c r="F364" i="21"/>
  <c r="F365" i="21"/>
  <c r="F366" i="21"/>
  <c r="F367" i="21"/>
  <c r="F368" i="21"/>
  <c r="F369" i="21"/>
  <c r="F370" i="21"/>
  <c r="F371" i="21"/>
  <c r="F372" i="21"/>
  <c r="F373" i="21"/>
  <c r="F374" i="21"/>
  <c r="F375" i="21"/>
  <c r="F376" i="21"/>
  <c r="F377" i="21"/>
  <c r="F378" i="21"/>
  <c r="F379" i="21"/>
  <c r="F380" i="21"/>
  <c r="F381" i="21"/>
  <c r="F382" i="21"/>
  <c r="F383" i="21"/>
  <c r="F384" i="21"/>
  <c r="F385" i="21"/>
  <c r="F386" i="21"/>
  <c r="F387" i="21"/>
  <c r="F388" i="21"/>
  <c r="F389" i="21"/>
  <c r="F390" i="21"/>
  <c r="F391" i="21"/>
  <c r="F392" i="21"/>
  <c r="F393" i="21"/>
  <c r="F394" i="21"/>
  <c r="F395" i="21"/>
  <c r="F396" i="21"/>
  <c r="F397" i="21"/>
  <c r="F398" i="21"/>
  <c r="F399" i="21"/>
  <c r="F400" i="21"/>
  <c r="F2" i="21"/>
  <c r="W438" i="20"/>
  <c r="X438" i="20"/>
  <c r="Y438" i="20"/>
  <c r="F402" i="20"/>
  <c r="F211" i="20"/>
  <c r="F107" i="20"/>
  <c r="F34" i="4"/>
  <c r="F33" i="4"/>
  <c r="F32" i="4"/>
  <c r="F31" i="4"/>
  <c r="F30" i="4"/>
  <c r="F29" i="4"/>
  <c r="F28" i="4"/>
  <c r="F24" i="4"/>
  <c r="F23" i="4"/>
  <c r="F22" i="4"/>
  <c r="F18" i="4"/>
  <c r="F19" i="4"/>
  <c r="F20" i="4"/>
  <c r="F17" i="4"/>
  <c r="F13" i="4" l="1"/>
  <c r="F14" i="4"/>
  <c r="F15" i="4"/>
  <c r="F12" i="4"/>
  <c r="G10" i="4"/>
  <c r="G9" i="4"/>
  <c r="G8" i="4"/>
  <c r="G7" i="4"/>
  <c r="G6" i="4"/>
  <c r="G27" i="4"/>
  <c r="G21" i="4"/>
  <c r="G16" i="4"/>
  <c r="F5" i="4"/>
  <c r="F4" i="4"/>
  <c r="E3" i="4"/>
  <c r="E11" i="4"/>
  <c r="E16" i="4"/>
  <c r="E21" i="4"/>
  <c r="E27" i="4"/>
  <c r="AH435" i="21"/>
  <c r="AE435" i="21"/>
  <c r="AD435" i="21"/>
  <c r="AC435" i="21"/>
  <c r="AB435" i="21"/>
  <c r="AA435" i="21"/>
  <c r="Z435" i="21"/>
  <c r="Y435" i="21"/>
  <c r="X435" i="21"/>
  <c r="W435" i="21"/>
  <c r="V435" i="21"/>
  <c r="U435" i="21"/>
  <c r="T435" i="21"/>
  <c r="S435" i="21"/>
  <c r="R435" i="21"/>
  <c r="Q435" i="21"/>
  <c r="P435" i="21"/>
  <c r="O435" i="21"/>
  <c r="N435" i="21"/>
  <c r="M435" i="21"/>
  <c r="L435" i="21"/>
  <c r="K435" i="21"/>
  <c r="J435" i="21"/>
  <c r="I435" i="21"/>
  <c r="H435" i="21"/>
  <c r="G435" i="21"/>
  <c r="F435" i="21"/>
  <c r="AH434" i="21"/>
  <c r="AE434" i="21"/>
  <c r="AD434" i="21"/>
  <c r="AC434" i="21"/>
  <c r="AB434" i="21"/>
  <c r="AA434" i="21"/>
  <c r="Z434" i="21"/>
  <c r="Y434" i="21"/>
  <c r="X434" i="21"/>
  <c r="W434" i="21"/>
  <c r="V434" i="21"/>
  <c r="U434" i="21"/>
  <c r="T434" i="21"/>
  <c r="S434" i="21"/>
  <c r="R434" i="21"/>
  <c r="Q434" i="21"/>
  <c r="P434" i="21"/>
  <c r="O434" i="21"/>
  <c r="N434" i="21"/>
  <c r="M434" i="21"/>
  <c r="L434" i="21"/>
  <c r="K434" i="21"/>
  <c r="J434" i="21"/>
  <c r="I434" i="21"/>
  <c r="H434" i="21"/>
  <c r="G434" i="21"/>
  <c r="F434" i="21"/>
  <c r="AH433" i="21"/>
  <c r="AE433" i="21"/>
  <c r="AD433" i="21"/>
  <c r="AC433" i="21"/>
  <c r="AB433" i="21"/>
  <c r="AA433" i="21"/>
  <c r="Z433" i="21"/>
  <c r="Y433" i="21"/>
  <c r="X433" i="21"/>
  <c r="W433" i="21"/>
  <c r="V433" i="21"/>
  <c r="U433" i="21"/>
  <c r="T433" i="21"/>
  <c r="S433" i="21"/>
  <c r="R433" i="21"/>
  <c r="Q433" i="21"/>
  <c r="P433" i="21"/>
  <c r="O433" i="21"/>
  <c r="N433" i="21"/>
  <c r="M433" i="21"/>
  <c r="L433" i="21"/>
  <c r="K433" i="21"/>
  <c r="J433" i="21"/>
  <c r="I433" i="21"/>
  <c r="H433" i="21"/>
  <c r="G433" i="21"/>
  <c r="F433" i="21"/>
  <c r="AH432" i="21"/>
  <c r="AE432" i="21"/>
  <c r="AD432" i="21"/>
  <c r="AC432" i="21"/>
  <c r="AB432" i="21"/>
  <c r="AA432" i="21"/>
  <c r="Z432" i="21"/>
  <c r="Y432" i="21"/>
  <c r="X432" i="21"/>
  <c r="W432" i="21"/>
  <c r="V432" i="21"/>
  <c r="U432" i="21"/>
  <c r="T432" i="21"/>
  <c r="S432" i="21"/>
  <c r="R432" i="21"/>
  <c r="Q432" i="21"/>
  <c r="P432" i="21"/>
  <c r="O432" i="21"/>
  <c r="N432" i="21"/>
  <c r="M432" i="21"/>
  <c r="L432" i="21"/>
  <c r="K432" i="21"/>
  <c r="J432" i="21"/>
  <c r="I432" i="21"/>
  <c r="H432" i="21"/>
  <c r="G432" i="21"/>
  <c r="F432" i="21"/>
  <c r="AH431" i="21"/>
  <c r="AH436" i="21" s="1"/>
  <c r="AE431" i="21"/>
  <c r="AD431" i="21"/>
  <c r="AC431" i="21"/>
  <c r="AB431" i="21"/>
  <c r="AB436" i="21" s="1"/>
  <c r="AA431" i="21"/>
  <c r="Z431" i="21"/>
  <c r="Y431" i="21"/>
  <c r="X431" i="21"/>
  <c r="X436" i="21" s="1"/>
  <c r="W431" i="21"/>
  <c r="V431" i="21"/>
  <c r="U431" i="21"/>
  <c r="T431" i="21"/>
  <c r="T436" i="21" s="1"/>
  <c r="S431" i="21"/>
  <c r="R431" i="21"/>
  <c r="Q431" i="21"/>
  <c r="P431" i="21"/>
  <c r="P436" i="21" s="1"/>
  <c r="O431" i="21"/>
  <c r="N431" i="21"/>
  <c r="M431" i="21"/>
  <c r="L431" i="21"/>
  <c r="L436" i="21" s="1"/>
  <c r="K431" i="21"/>
  <c r="J431" i="21"/>
  <c r="I431" i="21"/>
  <c r="H431" i="21"/>
  <c r="H436" i="21" s="1"/>
  <c r="G431" i="21"/>
  <c r="F431" i="21"/>
  <c r="AH429" i="21"/>
  <c r="AE429" i="21"/>
  <c r="AD429" i="21"/>
  <c r="AC429" i="21"/>
  <c r="AB429" i="21"/>
  <c r="AA429" i="21"/>
  <c r="Z429" i="21"/>
  <c r="Y429" i="21"/>
  <c r="X429" i="21"/>
  <c r="W429" i="21"/>
  <c r="V429" i="21"/>
  <c r="U429" i="21"/>
  <c r="T429" i="21"/>
  <c r="S429" i="21"/>
  <c r="R429" i="21"/>
  <c r="Q429" i="21"/>
  <c r="P429" i="21"/>
  <c r="O429" i="21"/>
  <c r="N429" i="21"/>
  <c r="M429" i="21"/>
  <c r="L429" i="21"/>
  <c r="K429" i="21"/>
  <c r="J429" i="21"/>
  <c r="I429" i="21"/>
  <c r="H429" i="21"/>
  <c r="G429" i="21"/>
  <c r="F429" i="21"/>
  <c r="AH428" i="21"/>
  <c r="AE428" i="21"/>
  <c r="AD428" i="21"/>
  <c r="AC428" i="21"/>
  <c r="AB428" i="21"/>
  <c r="AA428" i="21"/>
  <c r="Z428" i="21"/>
  <c r="Y428" i="21"/>
  <c r="X428" i="21"/>
  <c r="W428" i="21"/>
  <c r="V428" i="21"/>
  <c r="U428" i="21"/>
  <c r="T428" i="21"/>
  <c r="S428" i="21"/>
  <c r="R428" i="21"/>
  <c r="Q428" i="21"/>
  <c r="P428" i="21"/>
  <c r="O428" i="21"/>
  <c r="N428" i="21"/>
  <c r="M428" i="21"/>
  <c r="L428" i="21"/>
  <c r="K428" i="21"/>
  <c r="J428" i="21"/>
  <c r="I428" i="21"/>
  <c r="H428" i="21"/>
  <c r="G428" i="21"/>
  <c r="F428" i="21"/>
  <c r="AH427" i="21"/>
  <c r="AE427" i="21"/>
  <c r="AD427" i="21"/>
  <c r="AC427" i="21"/>
  <c r="AB427" i="21"/>
  <c r="AA427" i="21"/>
  <c r="Z427" i="21"/>
  <c r="Y427" i="21"/>
  <c r="X427" i="21"/>
  <c r="W427" i="21"/>
  <c r="V427" i="21"/>
  <c r="U427" i="21"/>
  <c r="T427" i="21"/>
  <c r="S427" i="21"/>
  <c r="R427" i="21"/>
  <c r="Q427" i="21"/>
  <c r="P427" i="21"/>
  <c r="O427" i="21"/>
  <c r="N427" i="21"/>
  <c r="M427" i="21"/>
  <c r="L427" i="21"/>
  <c r="K427" i="21"/>
  <c r="J427" i="21"/>
  <c r="I427" i="21"/>
  <c r="H427" i="21"/>
  <c r="G427" i="21"/>
  <c r="F427" i="21"/>
  <c r="AH426" i="21"/>
  <c r="AE426" i="21"/>
  <c r="AD426" i="21"/>
  <c r="AC426" i="21"/>
  <c r="AB426" i="21"/>
  <c r="AA426" i="21"/>
  <c r="Z426" i="21"/>
  <c r="Y426" i="21"/>
  <c r="X426" i="21"/>
  <c r="W426" i="21"/>
  <c r="V426" i="21"/>
  <c r="U426" i="21"/>
  <c r="T426" i="21"/>
  <c r="S426" i="21"/>
  <c r="R426" i="21"/>
  <c r="Q426" i="21"/>
  <c r="P426" i="21"/>
  <c r="O426" i="21"/>
  <c r="N426" i="21"/>
  <c r="M426" i="21"/>
  <c r="L426" i="21"/>
  <c r="K426" i="21"/>
  <c r="J426" i="21"/>
  <c r="I426" i="21"/>
  <c r="H426" i="21"/>
  <c r="G426" i="21"/>
  <c r="F426" i="21"/>
  <c r="AH425" i="21"/>
  <c r="AH430" i="21" s="1"/>
  <c r="AE425" i="21"/>
  <c r="AE430" i="21" s="1"/>
  <c r="AD425" i="21"/>
  <c r="AC425" i="21"/>
  <c r="AB425" i="21"/>
  <c r="AB430" i="21" s="1"/>
  <c r="AA425" i="21"/>
  <c r="AA430" i="21" s="1"/>
  <c r="Z425" i="21"/>
  <c r="Y425" i="21"/>
  <c r="X425" i="21"/>
  <c r="X430" i="21" s="1"/>
  <c r="W425" i="21"/>
  <c r="W430" i="21" s="1"/>
  <c r="V425" i="21"/>
  <c r="U425" i="21"/>
  <c r="T425" i="21"/>
  <c r="T430" i="21" s="1"/>
  <c r="S425" i="21"/>
  <c r="S430" i="21" s="1"/>
  <c r="R425" i="21"/>
  <c r="Q425" i="21"/>
  <c r="P425" i="21"/>
  <c r="P430" i="21" s="1"/>
  <c r="O425" i="21"/>
  <c r="N425" i="21"/>
  <c r="M425" i="21"/>
  <c r="L425" i="21"/>
  <c r="L430" i="21" s="1"/>
  <c r="K425" i="21"/>
  <c r="J425" i="21"/>
  <c r="I425" i="21"/>
  <c r="H425" i="21"/>
  <c r="H430" i="21" s="1"/>
  <c r="G425" i="21"/>
  <c r="F425" i="21"/>
  <c r="AH423" i="21"/>
  <c r="AE423" i="21"/>
  <c r="AD423" i="21"/>
  <c r="AC423" i="21"/>
  <c r="AB423" i="21"/>
  <c r="AA423" i="21"/>
  <c r="Z423" i="21"/>
  <c r="Y423" i="21"/>
  <c r="X423" i="21"/>
  <c r="W423" i="21"/>
  <c r="V423" i="21"/>
  <c r="U423" i="21"/>
  <c r="T423" i="21"/>
  <c r="S423" i="21"/>
  <c r="R423" i="21"/>
  <c r="Q423" i="21"/>
  <c r="P423" i="21"/>
  <c r="O423" i="21"/>
  <c r="N423" i="21"/>
  <c r="M423" i="21"/>
  <c r="L423" i="21"/>
  <c r="K423" i="21"/>
  <c r="J423" i="21"/>
  <c r="I423" i="21"/>
  <c r="H423" i="21"/>
  <c r="G423" i="21"/>
  <c r="F423" i="21"/>
  <c r="AH422" i="21"/>
  <c r="AE422" i="21"/>
  <c r="AD422" i="21"/>
  <c r="AC422" i="21"/>
  <c r="AB422" i="21"/>
  <c r="AA422" i="21"/>
  <c r="Z422" i="21"/>
  <c r="Y422" i="21"/>
  <c r="X422" i="21"/>
  <c r="W422" i="21"/>
  <c r="V422" i="21"/>
  <c r="U422" i="21"/>
  <c r="T422" i="21"/>
  <c r="S422" i="21"/>
  <c r="R422" i="21"/>
  <c r="Q422" i="21"/>
  <c r="P422" i="21"/>
  <c r="O422" i="21"/>
  <c r="N422" i="21"/>
  <c r="M422" i="21"/>
  <c r="L422" i="21"/>
  <c r="K422" i="21"/>
  <c r="J422" i="21"/>
  <c r="I422" i="21"/>
  <c r="H422" i="21"/>
  <c r="G422" i="21"/>
  <c r="F422" i="21"/>
  <c r="AH421" i="21"/>
  <c r="AE421" i="21"/>
  <c r="AD421" i="21"/>
  <c r="AC421" i="21"/>
  <c r="AB421" i="21"/>
  <c r="AA421" i="21"/>
  <c r="Z421" i="21"/>
  <c r="Y421" i="21"/>
  <c r="X421" i="21"/>
  <c r="W421" i="21"/>
  <c r="V421" i="21"/>
  <c r="U421" i="21"/>
  <c r="T421" i="21"/>
  <c r="S421" i="21"/>
  <c r="R421" i="21"/>
  <c r="Q421" i="21"/>
  <c r="P421" i="21"/>
  <c r="O421" i="21"/>
  <c r="N421" i="21"/>
  <c r="M421" i="21"/>
  <c r="L421" i="21"/>
  <c r="K421" i="21"/>
  <c r="J421" i="21"/>
  <c r="I421" i="21"/>
  <c r="H421" i="21"/>
  <c r="G421" i="21"/>
  <c r="F421" i="21"/>
  <c r="AH420" i="21"/>
  <c r="AE420" i="21"/>
  <c r="AD420" i="21"/>
  <c r="AC420" i="21"/>
  <c r="AB420" i="21"/>
  <c r="AA420" i="21"/>
  <c r="Z420" i="21"/>
  <c r="Y420" i="21"/>
  <c r="X420" i="21"/>
  <c r="W420" i="21"/>
  <c r="V420" i="21"/>
  <c r="U420" i="21"/>
  <c r="T420" i="21"/>
  <c r="S420" i="21"/>
  <c r="R420" i="21"/>
  <c r="Q420" i="21"/>
  <c r="P420" i="21"/>
  <c r="O420" i="21"/>
  <c r="N420" i="21"/>
  <c r="M420" i="21"/>
  <c r="L420" i="21"/>
  <c r="K420" i="21"/>
  <c r="J420" i="21"/>
  <c r="I420" i="21"/>
  <c r="H420" i="21"/>
  <c r="G420" i="21"/>
  <c r="F420" i="21"/>
  <c r="AH419" i="21"/>
  <c r="AE419" i="21"/>
  <c r="AE424" i="21" s="1"/>
  <c r="AD419" i="21"/>
  <c r="AC419" i="21"/>
  <c r="AB419" i="21"/>
  <c r="AA419" i="21"/>
  <c r="AA424" i="21" s="1"/>
  <c r="Z419" i="21"/>
  <c r="Y419" i="21"/>
  <c r="X419" i="21"/>
  <c r="W419" i="21"/>
  <c r="W424" i="21" s="1"/>
  <c r="V419" i="21"/>
  <c r="U419" i="21"/>
  <c r="T419" i="21"/>
  <c r="S419" i="21"/>
  <c r="S424" i="21" s="1"/>
  <c r="R419" i="21"/>
  <c r="Q419" i="21"/>
  <c r="P419" i="21"/>
  <c r="O419" i="21"/>
  <c r="O424" i="21" s="1"/>
  <c r="N419" i="21"/>
  <c r="M419" i="21"/>
  <c r="L419" i="21"/>
  <c r="K419" i="21"/>
  <c r="K424" i="21" s="1"/>
  <c r="J419" i="21"/>
  <c r="I419" i="21"/>
  <c r="H419" i="21"/>
  <c r="G419" i="21"/>
  <c r="G424" i="21" s="1"/>
  <c r="F419" i="21"/>
  <c r="F424" i="21" s="1"/>
  <c r="AH417" i="21"/>
  <c r="AE417" i="21"/>
  <c r="AD417" i="21"/>
  <c r="AC417" i="21"/>
  <c r="AB417" i="21"/>
  <c r="AA417" i="21"/>
  <c r="Z417" i="21"/>
  <c r="Y417" i="21"/>
  <c r="X417" i="21"/>
  <c r="W417" i="21"/>
  <c r="V417" i="21"/>
  <c r="U417" i="21"/>
  <c r="T417" i="21"/>
  <c r="S417" i="21"/>
  <c r="R417" i="21"/>
  <c r="Q417" i="21"/>
  <c r="P417" i="21"/>
  <c r="O417" i="21"/>
  <c r="N417" i="21"/>
  <c r="M417" i="21"/>
  <c r="L417" i="21"/>
  <c r="K417" i="21"/>
  <c r="J417" i="21"/>
  <c r="I417" i="21"/>
  <c r="H417" i="21"/>
  <c r="G417" i="21"/>
  <c r="F417" i="21"/>
  <c r="AH416" i="21"/>
  <c r="AE416" i="21"/>
  <c r="AD416" i="21"/>
  <c r="AC416" i="21"/>
  <c r="AB416" i="21"/>
  <c r="AA416" i="21"/>
  <c r="Z416" i="21"/>
  <c r="Y416" i="21"/>
  <c r="X416" i="21"/>
  <c r="W416" i="21"/>
  <c r="V416" i="21"/>
  <c r="U416" i="21"/>
  <c r="T416" i="21"/>
  <c r="S416" i="21"/>
  <c r="R416" i="21"/>
  <c r="Q416" i="21"/>
  <c r="P416" i="21"/>
  <c r="O416" i="21"/>
  <c r="N416" i="21"/>
  <c r="M416" i="21"/>
  <c r="L416" i="21"/>
  <c r="K416" i="21"/>
  <c r="J416" i="21"/>
  <c r="I416" i="21"/>
  <c r="H416" i="21"/>
  <c r="G416" i="21"/>
  <c r="F416" i="21"/>
  <c r="AH415" i="21"/>
  <c r="AE415" i="21"/>
  <c r="AD415" i="21"/>
  <c r="AC415" i="21"/>
  <c r="AB415" i="21"/>
  <c r="AA415" i="21"/>
  <c r="Z415" i="21"/>
  <c r="Y415" i="21"/>
  <c r="X415" i="21"/>
  <c r="W415" i="21"/>
  <c r="V415" i="21"/>
  <c r="U415" i="21"/>
  <c r="T415" i="21"/>
  <c r="S415" i="21"/>
  <c r="R415" i="21"/>
  <c r="Q415" i="21"/>
  <c r="P415" i="21"/>
  <c r="O415" i="21"/>
  <c r="N415" i="21"/>
  <c r="M415" i="21"/>
  <c r="L415" i="21"/>
  <c r="K415" i="21"/>
  <c r="J415" i="21"/>
  <c r="I415" i="21"/>
  <c r="H415" i="21"/>
  <c r="G415" i="21"/>
  <c r="F415" i="21"/>
  <c r="AH414" i="21"/>
  <c r="AE414" i="21"/>
  <c r="AD414" i="21"/>
  <c r="AC414" i="21"/>
  <c r="AB414" i="21"/>
  <c r="AA414" i="21"/>
  <c r="Z414" i="21"/>
  <c r="Y414" i="21"/>
  <c r="X414" i="21"/>
  <c r="W414" i="21"/>
  <c r="V414" i="21"/>
  <c r="U414" i="21"/>
  <c r="T414" i="21"/>
  <c r="S414" i="21"/>
  <c r="R414" i="21"/>
  <c r="Q414" i="21"/>
  <c r="P414" i="21"/>
  <c r="O414" i="21"/>
  <c r="N414" i="21"/>
  <c r="M414" i="21"/>
  <c r="L414" i="21"/>
  <c r="K414" i="21"/>
  <c r="J414" i="21"/>
  <c r="I414" i="21"/>
  <c r="H414" i="21"/>
  <c r="G414" i="21"/>
  <c r="F414" i="21"/>
  <c r="AH413" i="21"/>
  <c r="AE413" i="21"/>
  <c r="AD413" i="21"/>
  <c r="AC413" i="21"/>
  <c r="AB413" i="21"/>
  <c r="AA413" i="21"/>
  <c r="Z413" i="21"/>
  <c r="Y413" i="21"/>
  <c r="X413" i="21"/>
  <c r="W413" i="21"/>
  <c r="V413" i="21"/>
  <c r="U413" i="21"/>
  <c r="T413" i="21"/>
  <c r="S413" i="21"/>
  <c r="R413" i="21"/>
  <c r="Q413" i="21"/>
  <c r="P413" i="21"/>
  <c r="O413" i="21"/>
  <c r="N413" i="21"/>
  <c r="M413" i="21"/>
  <c r="L413" i="21"/>
  <c r="K413" i="21"/>
  <c r="J413" i="21"/>
  <c r="I413" i="21"/>
  <c r="H413" i="21"/>
  <c r="G413" i="21"/>
  <c r="F413" i="21"/>
  <c r="AH412" i="21"/>
  <c r="AE412" i="21"/>
  <c r="AD412" i="21"/>
  <c r="AC412" i="21"/>
  <c r="AC418" i="21" s="1"/>
  <c r="AB412" i="21"/>
  <c r="AA412" i="21"/>
  <c r="Z412" i="21"/>
  <c r="Y412" i="21"/>
  <c r="Y418" i="21" s="1"/>
  <c r="X412" i="21"/>
  <c r="W412" i="21"/>
  <c r="V412" i="21"/>
  <c r="U412" i="21"/>
  <c r="U418" i="21" s="1"/>
  <c r="T412" i="21"/>
  <c r="S412" i="21"/>
  <c r="R412" i="21"/>
  <c r="Q412" i="21"/>
  <c r="Q418" i="21" s="1"/>
  <c r="P412" i="21"/>
  <c r="O412" i="21"/>
  <c r="N412" i="21"/>
  <c r="M412" i="21"/>
  <c r="M418" i="21" s="1"/>
  <c r="L412" i="21"/>
  <c r="K412" i="21"/>
  <c r="J412" i="21"/>
  <c r="I412" i="21"/>
  <c r="I418" i="21" s="1"/>
  <c r="H412" i="21"/>
  <c r="G412" i="21"/>
  <c r="F412" i="21"/>
  <c r="AH410" i="21"/>
  <c r="AE410" i="21"/>
  <c r="AD410" i="21"/>
  <c r="AC410" i="21"/>
  <c r="AB410" i="21"/>
  <c r="AA410" i="21"/>
  <c r="Z410" i="21"/>
  <c r="Y410" i="21"/>
  <c r="X410" i="21"/>
  <c r="W410" i="21"/>
  <c r="V410" i="21"/>
  <c r="U410" i="21"/>
  <c r="T410" i="21"/>
  <c r="S410" i="21"/>
  <c r="R410" i="21"/>
  <c r="Q410" i="21"/>
  <c r="P410" i="21"/>
  <c r="O410" i="21"/>
  <c r="N410" i="21"/>
  <c r="M410" i="21"/>
  <c r="L410" i="21"/>
  <c r="K410" i="21"/>
  <c r="J410" i="21"/>
  <c r="I410" i="21"/>
  <c r="H410" i="21"/>
  <c r="G410" i="21"/>
  <c r="F410" i="21"/>
  <c r="AH409" i="21"/>
  <c r="AE409" i="21"/>
  <c r="AD409" i="21"/>
  <c r="AC409" i="21"/>
  <c r="AB409" i="21"/>
  <c r="AA409" i="21"/>
  <c r="Z409" i="21"/>
  <c r="Y409" i="21"/>
  <c r="X409" i="21"/>
  <c r="W409" i="21"/>
  <c r="V409" i="21"/>
  <c r="U409" i="21"/>
  <c r="T409" i="21"/>
  <c r="S409" i="21"/>
  <c r="R409" i="21"/>
  <c r="Q409" i="21"/>
  <c r="P409" i="21"/>
  <c r="O409" i="21"/>
  <c r="N409" i="21"/>
  <c r="M409" i="21"/>
  <c r="L409" i="21"/>
  <c r="K409" i="21"/>
  <c r="J409" i="21"/>
  <c r="I409" i="21"/>
  <c r="H409" i="21"/>
  <c r="G409" i="21"/>
  <c r="F409" i="21"/>
  <c r="AH408" i="21"/>
  <c r="AE408" i="21"/>
  <c r="AD408" i="21"/>
  <c r="AC408" i="21"/>
  <c r="AB408" i="21"/>
  <c r="AA408" i="21"/>
  <c r="Z408" i="21"/>
  <c r="Y408" i="21"/>
  <c r="X408" i="21"/>
  <c r="W408" i="21"/>
  <c r="V408" i="21"/>
  <c r="U408" i="21"/>
  <c r="T408" i="21"/>
  <c r="S408" i="21"/>
  <c r="R408" i="21"/>
  <c r="Q408" i="21"/>
  <c r="P408" i="21"/>
  <c r="O408" i="21"/>
  <c r="N408" i="21"/>
  <c r="M408" i="21"/>
  <c r="L408" i="21"/>
  <c r="K408" i="21"/>
  <c r="J408" i="21"/>
  <c r="I408" i="21"/>
  <c r="H408" i="21"/>
  <c r="G408" i="21"/>
  <c r="F408" i="21"/>
  <c r="AH407" i="21"/>
  <c r="AE407" i="21"/>
  <c r="AD407" i="21"/>
  <c r="AC407" i="21"/>
  <c r="AB407" i="21"/>
  <c r="AA407" i="21"/>
  <c r="Z407" i="21"/>
  <c r="Y407" i="21"/>
  <c r="X407" i="21"/>
  <c r="W407" i="21"/>
  <c r="V407" i="21"/>
  <c r="U407" i="21"/>
  <c r="T407" i="21"/>
  <c r="S407" i="21"/>
  <c r="R407" i="21"/>
  <c r="Q407" i="21"/>
  <c r="P407" i="21"/>
  <c r="O407" i="21"/>
  <c r="N407" i="21"/>
  <c r="M407" i="21"/>
  <c r="L407" i="21"/>
  <c r="K407" i="21"/>
  <c r="J407" i="21"/>
  <c r="I407" i="21"/>
  <c r="H407" i="21"/>
  <c r="G407" i="21"/>
  <c r="F407" i="21"/>
  <c r="AH406" i="21"/>
  <c r="AE406" i="21"/>
  <c r="AD406" i="21"/>
  <c r="AC406" i="21"/>
  <c r="AB406" i="21"/>
  <c r="AA406" i="21"/>
  <c r="Z406" i="21"/>
  <c r="Y406" i="21"/>
  <c r="X406" i="21"/>
  <c r="W406" i="21"/>
  <c r="V406" i="21"/>
  <c r="U406" i="21"/>
  <c r="T406" i="21"/>
  <c r="S406" i="21"/>
  <c r="R406" i="21"/>
  <c r="Q406" i="21"/>
  <c r="P406" i="21"/>
  <c r="O406" i="21"/>
  <c r="N406" i="21"/>
  <c r="M406" i="21"/>
  <c r="L406" i="21"/>
  <c r="K406" i="21"/>
  <c r="J406" i="21"/>
  <c r="I406" i="21"/>
  <c r="H406" i="21"/>
  <c r="G406" i="21"/>
  <c r="F406" i="21"/>
  <c r="AH405" i="21"/>
  <c r="AE405" i="21"/>
  <c r="AE411" i="21" s="1"/>
  <c r="AD405" i="21"/>
  <c r="AC405" i="21"/>
  <c r="AB405" i="21"/>
  <c r="AA405" i="21"/>
  <c r="AA411" i="21" s="1"/>
  <c r="Z405" i="21"/>
  <c r="Y405" i="21"/>
  <c r="X405" i="21"/>
  <c r="W405" i="21"/>
  <c r="W411" i="21" s="1"/>
  <c r="V405" i="21"/>
  <c r="U405" i="21"/>
  <c r="T405" i="21"/>
  <c r="S405" i="21"/>
  <c r="S411" i="21" s="1"/>
  <c r="R405" i="21"/>
  <c r="Q405" i="21"/>
  <c r="P405" i="21"/>
  <c r="O405" i="21"/>
  <c r="O411" i="21" s="1"/>
  <c r="N405" i="21"/>
  <c r="M405" i="21"/>
  <c r="L405" i="21"/>
  <c r="K405" i="21"/>
  <c r="K411" i="21" s="1"/>
  <c r="J405" i="21"/>
  <c r="I405" i="21"/>
  <c r="H405" i="21"/>
  <c r="G405" i="21"/>
  <c r="G411" i="21" s="1"/>
  <c r="F405" i="21"/>
  <c r="O403" i="21"/>
  <c r="I403" i="21"/>
  <c r="AH402" i="21"/>
  <c r="AH403" i="21" s="1"/>
  <c r="AG402" i="21"/>
  <c r="AB402" i="21"/>
  <c r="AA402" i="21"/>
  <c r="Z402" i="21"/>
  <c r="Y402" i="21"/>
  <c r="X402" i="21"/>
  <c r="V402" i="21"/>
  <c r="R402" i="21"/>
  <c r="Q402" i="21"/>
  <c r="Q403" i="21" s="1"/>
  <c r="P402" i="21"/>
  <c r="O402" i="21"/>
  <c r="N402" i="21"/>
  <c r="N403" i="21" s="1"/>
  <c r="M402" i="21"/>
  <c r="L402" i="21"/>
  <c r="K402" i="21"/>
  <c r="AH401" i="21"/>
  <c r="AE401" i="21"/>
  <c r="AD401" i="21"/>
  <c r="AC401" i="21"/>
  <c r="AB401" i="21"/>
  <c r="AA401" i="21"/>
  <c r="Z401" i="21"/>
  <c r="Y401" i="21"/>
  <c r="X401" i="21"/>
  <c r="X403" i="21" s="1"/>
  <c r="V401" i="21"/>
  <c r="U401" i="21"/>
  <c r="U403" i="21" s="1"/>
  <c r="T401" i="21"/>
  <c r="S401" i="21"/>
  <c r="R401" i="21"/>
  <c r="Q401" i="21"/>
  <c r="P401" i="21"/>
  <c r="O401" i="21"/>
  <c r="N401" i="21"/>
  <c r="M401" i="21"/>
  <c r="L401" i="21"/>
  <c r="K401" i="21"/>
  <c r="J401" i="21"/>
  <c r="I401" i="21"/>
  <c r="H401" i="21"/>
  <c r="G401" i="21"/>
  <c r="G403" i="21" s="1"/>
  <c r="F401" i="21"/>
  <c r="AF400" i="21"/>
  <c r="AG400" i="21" s="1"/>
  <c r="A400" i="21"/>
  <c r="AF399" i="21"/>
  <c r="A399" i="21"/>
  <c r="AF398" i="21"/>
  <c r="A398" i="21"/>
  <c r="AF397" i="21"/>
  <c r="AG397" i="21" s="1"/>
  <c r="A397" i="21"/>
  <c r="AF396" i="21"/>
  <c r="AJ396" i="21" s="1"/>
  <c r="A396" i="21"/>
  <c r="AJ395" i="21"/>
  <c r="AF395" i="21"/>
  <c r="A395" i="21"/>
  <c r="AF394" i="21"/>
  <c r="AJ394" i="21" s="1"/>
  <c r="A394" i="21"/>
  <c r="AF393" i="21"/>
  <c r="AJ393" i="21" s="1"/>
  <c r="A393" i="21"/>
  <c r="AJ392" i="21"/>
  <c r="AF392" i="21"/>
  <c r="A392" i="21"/>
  <c r="AG391" i="21"/>
  <c r="AF391" i="21"/>
  <c r="AJ391" i="21" s="1"/>
  <c r="AI391" i="21" s="1"/>
  <c r="A391" i="21"/>
  <c r="AF390" i="21"/>
  <c r="A390" i="21"/>
  <c r="AJ389" i="21"/>
  <c r="AI389" i="21" s="1"/>
  <c r="AF389" i="21"/>
  <c r="AG389" i="21" s="1"/>
  <c r="A389" i="21"/>
  <c r="AF388" i="21"/>
  <c r="A388" i="21"/>
  <c r="AG387" i="21"/>
  <c r="AF387" i="21"/>
  <c r="AJ387" i="21" s="1"/>
  <c r="AI387" i="21" s="1"/>
  <c r="A387" i="21"/>
  <c r="AF386" i="21"/>
  <c r="A386" i="21"/>
  <c r="AF385" i="21"/>
  <c r="A385" i="21"/>
  <c r="AG384" i="21"/>
  <c r="AF384" i="21"/>
  <c r="AJ384" i="21" s="1"/>
  <c r="AI384" i="21" s="1"/>
  <c r="A384" i="21"/>
  <c r="AF383" i="21"/>
  <c r="A383" i="21"/>
  <c r="AJ382" i="21"/>
  <c r="AI382" i="21" s="1"/>
  <c r="AF382" i="21"/>
  <c r="A382" i="21"/>
  <c r="AG381" i="21"/>
  <c r="AF381" i="21"/>
  <c r="AJ381" i="21" s="1"/>
  <c r="AI381" i="21" s="1"/>
  <c r="A381" i="21"/>
  <c r="AG380" i="21"/>
  <c r="AF380" i="21"/>
  <c r="AJ380" i="21" s="1"/>
  <c r="AI380" i="21" s="1"/>
  <c r="A380" i="21"/>
  <c r="AF379" i="21"/>
  <c r="AJ379" i="21" s="1"/>
  <c r="AI379" i="21" s="1"/>
  <c r="A379" i="21"/>
  <c r="AF378" i="21"/>
  <c r="A378" i="21"/>
  <c r="AF377" i="21"/>
  <c r="AG377" i="21" s="1"/>
  <c r="A377" i="21"/>
  <c r="AF376" i="21"/>
  <c r="A376" i="21"/>
  <c r="AF375" i="21"/>
  <c r="AG375" i="21" s="1"/>
  <c r="A375" i="21"/>
  <c r="AF374" i="21"/>
  <c r="A374" i="21"/>
  <c r="AJ373" i="21"/>
  <c r="AI373" i="21" s="1"/>
  <c r="AF373" i="21"/>
  <c r="AG373" i="21" s="1"/>
  <c r="A373" i="21"/>
  <c r="AF372" i="21"/>
  <c r="A372" i="21"/>
  <c r="AJ371" i="21"/>
  <c r="AI371" i="21" s="1"/>
  <c r="AG371" i="21"/>
  <c r="AF371" i="21"/>
  <c r="A371" i="21"/>
  <c r="AF370" i="21"/>
  <c r="AJ370" i="21" s="1"/>
  <c r="A370" i="21"/>
  <c r="AF369" i="21"/>
  <c r="AJ369" i="21" s="1"/>
  <c r="AI369" i="21" s="1"/>
  <c r="A369" i="21"/>
  <c r="AF368" i="21"/>
  <c r="A368" i="21"/>
  <c r="AF367" i="21"/>
  <c r="A367" i="21"/>
  <c r="AG366" i="21"/>
  <c r="AF366" i="21"/>
  <c r="AJ366" i="21" s="1"/>
  <c r="AI366" i="21" s="1"/>
  <c r="A366" i="21"/>
  <c r="AF365" i="21"/>
  <c r="A365" i="21"/>
  <c r="AF364" i="21"/>
  <c r="AG364" i="21" s="1"/>
  <c r="A364" i="21"/>
  <c r="AG363" i="21"/>
  <c r="AF363" i="21"/>
  <c r="AJ363" i="21" s="1"/>
  <c r="AI363" i="21" s="1"/>
  <c r="A363" i="21"/>
  <c r="AG362" i="21"/>
  <c r="AF362" i="21"/>
  <c r="AJ362" i="21" s="1"/>
  <c r="AI362" i="21" s="1"/>
  <c r="A362" i="21"/>
  <c r="AG361" i="21"/>
  <c r="AF361" i="21"/>
  <c r="AJ361" i="21" s="1"/>
  <c r="AI361" i="21" s="1"/>
  <c r="A361" i="21"/>
  <c r="AF360" i="21"/>
  <c r="AJ360" i="21" s="1"/>
  <c r="A360" i="21"/>
  <c r="AJ359" i="21"/>
  <c r="AF359" i="21"/>
  <c r="A359" i="21"/>
  <c r="AF358" i="21"/>
  <c r="AJ358" i="21" s="1"/>
  <c r="A358" i="21"/>
  <c r="AG357" i="21"/>
  <c r="AF357" i="21"/>
  <c r="AJ357" i="21" s="1"/>
  <c r="AI357" i="21" s="1"/>
  <c r="A357" i="21"/>
  <c r="AF356" i="21"/>
  <c r="AJ356" i="21" s="1"/>
  <c r="A356" i="21"/>
  <c r="AF355" i="21"/>
  <c r="AJ355" i="21" s="1"/>
  <c r="A355" i="21"/>
  <c r="AJ354" i="21"/>
  <c r="AF354" i="21"/>
  <c r="A354" i="21"/>
  <c r="AG353" i="21"/>
  <c r="AF353" i="21"/>
  <c r="AJ353" i="21" s="1"/>
  <c r="AI353" i="21" s="1"/>
  <c r="A353" i="21"/>
  <c r="AF352" i="21"/>
  <c r="A352" i="21"/>
  <c r="AJ351" i="21"/>
  <c r="AI351" i="21" s="1"/>
  <c r="AF351" i="21"/>
  <c r="AG351" i="21" s="1"/>
  <c r="A351" i="21"/>
  <c r="AF350" i="21"/>
  <c r="A350" i="21"/>
  <c r="AG349" i="21"/>
  <c r="AF349" i="21"/>
  <c r="AJ349" i="21" s="1"/>
  <c r="AI349" i="21" s="1"/>
  <c r="A349" i="21"/>
  <c r="AF348" i="21"/>
  <c r="A348" i="21"/>
  <c r="AF347" i="21"/>
  <c r="A347" i="21"/>
  <c r="AG346" i="21"/>
  <c r="AF346" i="21"/>
  <c r="AJ346" i="21" s="1"/>
  <c r="AI346" i="21" s="1"/>
  <c r="A346" i="21"/>
  <c r="AF345" i="21"/>
  <c r="A345" i="21"/>
  <c r="AJ344" i="21"/>
  <c r="AI344" i="21" s="1"/>
  <c r="AF344" i="21"/>
  <c r="AG344" i="21" s="1"/>
  <c r="A344" i="21"/>
  <c r="AG343" i="21"/>
  <c r="AF343" i="21"/>
  <c r="AJ343" i="21" s="1"/>
  <c r="AI343" i="21" s="1"/>
  <c r="A343" i="21"/>
  <c r="AG342" i="21"/>
  <c r="AF342" i="21"/>
  <c r="AJ342" i="21" s="1"/>
  <c r="AI342" i="21" s="1"/>
  <c r="A342" i="21"/>
  <c r="AF341" i="21"/>
  <c r="AJ341" i="21" s="1"/>
  <c r="AI341" i="21" s="1"/>
  <c r="A341" i="21"/>
  <c r="AF340" i="21"/>
  <c r="A340" i="21"/>
  <c r="AJ339" i="21"/>
  <c r="AI339" i="21" s="1"/>
  <c r="AF339" i="21"/>
  <c r="AG339" i="21" s="1"/>
  <c r="A339" i="21"/>
  <c r="AF338" i="21"/>
  <c r="A338" i="21"/>
  <c r="AJ337" i="21"/>
  <c r="AI337" i="21" s="1"/>
  <c r="AF337" i="21"/>
  <c r="AG337" i="21" s="1"/>
  <c r="A337" i="21"/>
  <c r="AF336" i="21"/>
  <c r="A336" i="21"/>
  <c r="AJ335" i="21"/>
  <c r="AI335" i="21" s="1"/>
  <c r="AF335" i="21"/>
  <c r="AG335" i="21" s="1"/>
  <c r="A335" i="21"/>
  <c r="AF334" i="21"/>
  <c r="A334" i="21"/>
  <c r="AG333" i="21"/>
  <c r="AF333" i="21"/>
  <c r="AJ333" i="21" s="1"/>
  <c r="AI333" i="21" s="1"/>
  <c r="A333" i="21"/>
  <c r="AF332" i="21"/>
  <c r="A332" i="21"/>
  <c r="AF331" i="21"/>
  <c r="A331" i="21"/>
  <c r="AF330" i="21"/>
  <c r="A330" i="21"/>
  <c r="AJ329" i="21"/>
  <c r="AI329" i="21" s="1"/>
  <c r="AG329" i="21"/>
  <c r="AF329" i="21"/>
  <c r="A329" i="21"/>
  <c r="AF328" i="21"/>
  <c r="A328" i="21"/>
  <c r="AF327" i="21"/>
  <c r="A327" i="21"/>
  <c r="AJ326" i="21"/>
  <c r="AI326" i="21" s="1"/>
  <c r="AG326" i="21"/>
  <c r="AF326" i="21"/>
  <c r="A326" i="21"/>
  <c r="AF325" i="21"/>
  <c r="A325" i="21"/>
  <c r="AF324" i="21"/>
  <c r="A324" i="21"/>
  <c r="AG323" i="21"/>
  <c r="AF323" i="21"/>
  <c r="AJ323" i="21" s="1"/>
  <c r="AI323" i="21" s="1"/>
  <c r="A323" i="21"/>
  <c r="AF322" i="21"/>
  <c r="A322" i="21"/>
  <c r="AJ321" i="21"/>
  <c r="AI321" i="21" s="1"/>
  <c r="AF321" i="21"/>
  <c r="A321" i="21"/>
  <c r="AF320" i="21"/>
  <c r="AJ320" i="21" s="1"/>
  <c r="A320" i="21"/>
  <c r="AF319" i="21"/>
  <c r="A319" i="21"/>
  <c r="AF318" i="21"/>
  <c r="AJ318" i="21" s="1"/>
  <c r="AI318" i="21" s="1"/>
  <c r="A318" i="21"/>
  <c r="AF317" i="21"/>
  <c r="AJ317" i="21" s="1"/>
  <c r="AI317" i="21" s="1"/>
  <c r="A317" i="21"/>
  <c r="AF316" i="21"/>
  <c r="AJ316" i="21" s="1"/>
  <c r="A316" i="21"/>
  <c r="AF315" i="21"/>
  <c r="AJ315" i="21" s="1"/>
  <c r="A315" i="21"/>
  <c r="AF314" i="21"/>
  <c r="AJ314" i="21" s="1"/>
  <c r="A314" i="21"/>
  <c r="AF313" i="21"/>
  <c r="AJ313" i="21" s="1"/>
  <c r="A313" i="21"/>
  <c r="AJ312" i="21"/>
  <c r="AF312" i="21"/>
  <c r="A312" i="21"/>
  <c r="AF311" i="21"/>
  <c r="AJ311" i="21" s="1"/>
  <c r="A311" i="21"/>
  <c r="AF310" i="21"/>
  <c r="AJ310" i="21" s="1"/>
  <c r="A310" i="21"/>
  <c r="AJ309" i="21"/>
  <c r="AF309" i="21"/>
  <c r="A309" i="21"/>
  <c r="AF308" i="21"/>
  <c r="AJ308" i="21" s="1"/>
  <c r="A308" i="21"/>
  <c r="AF307" i="21"/>
  <c r="A307" i="21"/>
  <c r="AF306" i="21"/>
  <c r="AG306" i="21" s="1"/>
  <c r="A306" i="21"/>
  <c r="AJ305" i="21"/>
  <c r="AI305" i="21" s="1"/>
  <c r="AF305" i="21"/>
  <c r="AG305" i="21" s="1"/>
  <c r="A305" i="21"/>
  <c r="AJ304" i="21"/>
  <c r="AI304" i="21" s="1"/>
  <c r="AG304" i="21"/>
  <c r="AF304" i="21"/>
  <c r="A304" i="21"/>
  <c r="AI303" i="21"/>
  <c r="AG303" i="21"/>
  <c r="AF303" i="21"/>
  <c r="AJ303" i="21" s="1"/>
  <c r="A303" i="21"/>
  <c r="AJ302" i="21"/>
  <c r="AI302" i="21" s="1"/>
  <c r="AG302" i="21"/>
  <c r="AF302" i="21"/>
  <c r="A302" i="21"/>
  <c r="AF301" i="21"/>
  <c r="A301" i="21"/>
  <c r="AF300" i="21"/>
  <c r="A300" i="21"/>
  <c r="AF299" i="21"/>
  <c r="A299" i="21"/>
  <c r="AF298" i="21"/>
  <c r="AJ298" i="21" s="1"/>
  <c r="AI298" i="21" s="1"/>
  <c r="A298" i="21"/>
  <c r="AF297" i="21"/>
  <c r="AJ297" i="21" s="1"/>
  <c r="A297" i="21"/>
  <c r="AJ296" i="21"/>
  <c r="AI296" i="21" s="1"/>
  <c r="AG296" i="21"/>
  <c r="AF296" i="21"/>
  <c r="A296" i="21"/>
  <c r="AF295" i="21"/>
  <c r="AJ295" i="21" s="1"/>
  <c r="A295" i="21"/>
  <c r="AG294" i="21"/>
  <c r="AF294" i="21"/>
  <c r="AJ294" i="21" s="1"/>
  <c r="AI294" i="21" s="1"/>
  <c r="A294" i="21"/>
  <c r="AF293" i="21"/>
  <c r="A293" i="21"/>
  <c r="AG292" i="21"/>
  <c r="AF292" i="21"/>
  <c r="AJ292" i="21" s="1"/>
  <c r="AI292" i="21" s="1"/>
  <c r="A292" i="21"/>
  <c r="AF291" i="21"/>
  <c r="A291" i="21"/>
  <c r="AF290" i="21"/>
  <c r="A290" i="21"/>
  <c r="AF289" i="21"/>
  <c r="A289" i="21"/>
  <c r="AF288" i="21"/>
  <c r="AG288" i="21" s="1"/>
  <c r="A288" i="21"/>
  <c r="AF287" i="21"/>
  <c r="AJ287" i="21" s="1"/>
  <c r="A287" i="21"/>
  <c r="AG286" i="21"/>
  <c r="AF286" i="21"/>
  <c r="AJ286" i="21" s="1"/>
  <c r="AI286" i="21" s="1"/>
  <c r="A286" i="21"/>
  <c r="AF285" i="21"/>
  <c r="A285" i="21"/>
  <c r="AF284" i="21"/>
  <c r="AJ284" i="21" s="1"/>
  <c r="A284" i="21"/>
  <c r="AF283" i="21"/>
  <c r="AJ283" i="21" s="1"/>
  <c r="A283" i="21"/>
  <c r="AJ282" i="21"/>
  <c r="AF282" i="21"/>
  <c r="A282" i="21"/>
  <c r="AF281" i="21"/>
  <c r="A281" i="21"/>
  <c r="AF280" i="21"/>
  <c r="A280" i="21"/>
  <c r="AF279" i="21"/>
  <c r="AJ279" i="21" s="1"/>
  <c r="A279" i="21"/>
  <c r="AF278" i="21"/>
  <c r="AJ278" i="21" s="1"/>
  <c r="A278" i="21"/>
  <c r="AF277" i="21"/>
  <c r="AJ277" i="21" s="1"/>
  <c r="A277" i="21"/>
  <c r="AJ276" i="21"/>
  <c r="AI276" i="21" s="1"/>
  <c r="AG276" i="21"/>
  <c r="AF276" i="21"/>
  <c r="A276" i="21"/>
  <c r="AF275" i="21"/>
  <c r="AJ275" i="21" s="1"/>
  <c r="A275" i="21"/>
  <c r="AF274" i="21"/>
  <c r="AJ274" i="21" s="1"/>
  <c r="AI274" i="21" s="1"/>
  <c r="A274" i="21"/>
  <c r="AF273" i="21"/>
  <c r="AJ273" i="21" s="1"/>
  <c r="A273" i="21"/>
  <c r="AJ272" i="21"/>
  <c r="AI272" i="21" s="1"/>
  <c r="AG272" i="21"/>
  <c r="AF272" i="21"/>
  <c r="A272" i="21"/>
  <c r="AF271" i="21"/>
  <c r="AJ271" i="21" s="1"/>
  <c r="A271" i="21"/>
  <c r="AF270" i="21"/>
  <c r="AJ270" i="21" s="1"/>
  <c r="AI270" i="21" s="1"/>
  <c r="A270" i="21"/>
  <c r="AF269" i="21"/>
  <c r="A269" i="21"/>
  <c r="AF268" i="21"/>
  <c r="AG268" i="21" s="1"/>
  <c r="A268" i="21"/>
  <c r="AF267" i="21"/>
  <c r="A267" i="21"/>
  <c r="AF266" i="21"/>
  <c r="AG266" i="21" s="1"/>
  <c r="A266" i="21"/>
  <c r="AJ265" i="21"/>
  <c r="AI265" i="21" s="1"/>
  <c r="AF265" i="21"/>
  <c r="AG265" i="21" s="1"/>
  <c r="A265" i="21"/>
  <c r="AG264" i="21"/>
  <c r="AF264" i="21"/>
  <c r="AJ264" i="21" s="1"/>
  <c r="AI264" i="21" s="1"/>
  <c r="A264" i="21"/>
  <c r="AG263" i="21"/>
  <c r="AF263" i="21"/>
  <c r="AJ263" i="21" s="1"/>
  <c r="AI263" i="21" s="1"/>
  <c r="A263" i="21"/>
  <c r="AF262" i="21"/>
  <c r="AJ262" i="21" s="1"/>
  <c r="AI262" i="21" s="1"/>
  <c r="A262" i="21"/>
  <c r="AF261" i="21"/>
  <c r="A261" i="21"/>
  <c r="AF260" i="21"/>
  <c r="A260" i="21"/>
  <c r="AF259" i="21"/>
  <c r="A259" i="21"/>
  <c r="AJ258" i="21"/>
  <c r="AI258" i="21" s="1"/>
  <c r="AG258" i="21"/>
  <c r="AF258" i="21"/>
  <c r="A258" i="21"/>
  <c r="AF257" i="21"/>
  <c r="A257" i="21"/>
  <c r="AF256" i="21"/>
  <c r="A256" i="21"/>
  <c r="AG255" i="21"/>
  <c r="AF255" i="21"/>
  <c r="AJ255" i="21" s="1"/>
  <c r="AI255" i="21" s="1"/>
  <c r="A255" i="21"/>
  <c r="AF254" i="21"/>
  <c r="A254" i="21"/>
  <c r="AJ253" i="21"/>
  <c r="AI253" i="21" s="1"/>
  <c r="AF253" i="21"/>
  <c r="AG253" i="21" s="1"/>
  <c r="A253" i="21"/>
  <c r="AJ252" i="21"/>
  <c r="AI252" i="21" s="1"/>
  <c r="AG252" i="21"/>
  <c r="AF252" i="21"/>
  <c r="A252" i="21"/>
  <c r="AI251" i="21"/>
  <c r="AG251" i="21"/>
  <c r="AF251" i="21"/>
  <c r="AJ251" i="21" s="1"/>
  <c r="A251" i="21"/>
  <c r="AJ250" i="21"/>
  <c r="AI250" i="21" s="1"/>
  <c r="AG250" i="21"/>
  <c r="AF250" i="21"/>
  <c r="A250" i="21"/>
  <c r="AF249" i="21"/>
  <c r="AJ249" i="21" s="1"/>
  <c r="AI249" i="21" s="1"/>
  <c r="A249" i="21"/>
  <c r="AF248" i="21"/>
  <c r="AG248" i="21" s="1"/>
  <c r="A248" i="21"/>
  <c r="AF247" i="21"/>
  <c r="A247" i="21"/>
  <c r="AF246" i="21"/>
  <c r="AG246" i="21" s="1"/>
  <c r="A246" i="21"/>
  <c r="AF245" i="21"/>
  <c r="A245" i="21"/>
  <c r="AF244" i="21"/>
  <c r="A244" i="21"/>
  <c r="AF243" i="21"/>
  <c r="A243" i="21"/>
  <c r="AJ242" i="21"/>
  <c r="AI242" i="21" s="1"/>
  <c r="AF242" i="21"/>
  <c r="AG242" i="21" s="1"/>
  <c r="A242" i="21"/>
  <c r="AF241" i="21"/>
  <c r="A241" i="21"/>
  <c r="AF240" i="21"/>
  <c r="AJ240" i="21" s="1"/>
  <c r="AI240" i="21" s="1"/>
  <c r="A240" i="21"/>
  <c r="AF239" i="21"/>
  <c r="A239" i="21"/>
  <c r="AJ238" i="21"/>
  <c r="AI238" i="21" s="1"/>
  <c r="AG238" i="21"/>
  <c r="AF238" i="21"/>
  <c r="A238" i="21"/>
  <c r="AF237" i="21"/>
  <c r="A237" i="21"/>
  <c r="AJ236" i="21"/>
  <c r="AI236" i="21" s="1"/>
  <c r="AF236" i="21"/>
  <c r="AG236" i="21" s="1"/>
  <c r="A236" i="21"/>
  <c r="AF235" i="21"/>
  <c r="A235" i="21"/>
  <c r="AF234" i="21"/>
  <c r="AG234" i="21" s="1"/>
  <c r="A234" i="21"/>
  <c r="AJ233" i="21"/>
  <c r="AI233" i="21" s="1"/>
  <c r="AF233" i="21"/>
  <c r="AG233" i="21" s="1"/>
  <c r="A233" i="21"/>
  <c r="AJ232" i="21"/>
  <c r="AI232" i="21" s="1"/>
  <c r="AG232" i="21"/>
  <c r="AF232" i="21"/>
  <c r="A232" i="21"/>
  <c r="AI231" i="21"/>
  <c r="AG231" i="21"/>
  <c r="AF231" i="21"/>
  <c r="AJ231" i="21" s="1"/>
  <c r="A231" i="21"/>
  <c r="AJ230" i="21"/>
  <c r="AI230" i="21" s="1"/>
  <c r="AG230" i="21"/>
  <c r="AF230" i="21"/>
  <c r="A230" i="21"/>
  <c r="AF229" i="21"/>
  <c r="A229" i="21"/>
  <c r="AF228" i="21"/>
  <c r="A228" i="21"/>
  <c r="AF227" i="21"/>
  <c r="A227" i="21"/>
  <c r="AF226" i="21"/>
  <c r="AJ226" i="21" s="1"/>
  <c r="AI226" i="21" s="1"/>
  <c r="A226" i="21"/>
  <c r="AF225" i="21"/>
  <c r="A225" i="21"/>
  <c r="AF224" i="21"/>
  <c r="AG224" i="21" s="1"/>
  <c r="A224" i="21"/>
  <c r="AG223" i="21"/>
  <c r="AF223" i="21"/>
  <c r="AJ223" i="21" s="1"/>
  <c r="AI223" i="21" s="1"/>
  <c r="A223" i="21"/>
  <c r="AF222" i="21"/>
  <c r="A222" i="21"/>
  <c r="AF221" i="21"/>
  <c r="AG221" i="21" s="1"/>
  <c r="A221" i="21"/>
  <c r="AG220" i="21"/>
  <c r="AF220" i="21"/>
  <c r="AJ220" i="21" s="1"/>
  <c r="AI220" i="21" s="1"/>
  <c r="A220" i="21"/>
  <c r="AF219" i="21"/>
  <c r="AJ219" i="21" s="1"/>
  <c r="A219" i="21"/>
  <c r="AF218" i="21"/>
  <c r="AJ218" i="21" s="1"/>
  <c r="A218" i="21"/>
  <c r="AJ217" i="21"/>
  <c r="AF217" i="21"/>
  <c r="A217" i="21"/>
  <c r="AG216" i="21"/>
  <c r="AF216" i="21"/>
  <c r="AJ216" i="21" s="1"/>
  <c r="AI216" i="21" s="1"/>
  <c r="A216" i="21"/>
  <c r="AF215" i="21"/>
  <c r="A215" i="21"/>
  <c r="AJ214" i="21"/>
  <c r="AF214" i="21"/>
  <c r="A214" i="21"/>
  <c r="AF213" i="21"/>
  <c r="AJ213" i="21" s="1"/>
  <c r="AI213" i="21" s="1"/>
  <c r="A213" i="21"/>
  <c r="AJ212" i="21"/>
  <c r="AI212" i="21" s="1"/>
  <c r="AF212" i="21"/>
  <c r="AG212" i="21" s="1"/>
  <c r="A212" i="21"/>
  <c r="AF211" i="21"/>
  <c r="A211" i="21"/>
  <c r="AF210" i="21"/>
  <c r="A210" i="21"/>
  <c r="AF209" i="21"/>
  <c r="AG209" i="21" s="1"/>
  <c r="A209" i="21"/>
  <c r="AF208" i="21"/>
  <c r="A208" i="21"/>
  <c r="AJ207" i="21"/>
  <c r="AI207" i="21" s="1"/>
  <c r="AF207" i="21"/>
  <c r="AG207" i="21" s="1"/>
  <c r="A207" i="21"/>
  <c r="AF206" i="21"/>
  <c r="A206" i="21"/>
  <c r="AG205" i="21"/>
  <c r="AF205" i="21"/>
  <c r="AJ205" i="21" s="1"/>
  <c r="AI205" i="21" s="1"/>
  <c r="A205" i="21"/>
  <c r="AF204" i="21"/>
  <c r="A204" i="21"/>
  <c r="AG203" i="21"/>
  <c r="AF203" i="21"/>
  <c r="AJ203" i="21" s="1"/>
  <c r="AI203" i="21" s="1"/>
  <c r="A203" i="21"/>
  <c r="AF202" i="21"/>
  <c r="A202" i="21"/>
  <c r="AF201" i="21"/>
  <c r="A201" i="21"/>
  <c r="AF200" i="21"/>
  <c r="A200" i="21"/>
  <c r="AJ199" i="21"/>
  <c r="AI199" i="21" s="1"/>
  <c r="AF199" i="21"/>
  <c r="AG199" i="21" s="1"/>
  <c r="A199" i="21"/>
  <c r="AF198" i="21"/>
  <c r="A198" i="21"/>
  <c r="AF197" i="21"/>
  <c r="AJ197" i="21" s="1"/>
  <c r="AI197" i="21" s="1"/>
  <c r="A197" i="21"/>
  <c r="AF196" i="21"/>
  <c r="A196" i="21"/>
  <c r="AF195" i="21"/>
  <c r="A195" i="21"/>
  <c r="AF194" i="21"/>
  <c r="A194" i="21"/>
  <c r="AJ193" i="21"/>
  <c r="AI193" i="21" s="1"/>
  <c r="AG193" i="21"/>
  <c r="AF193" i="21"/>
  <c r="A193" i="21"/>
  <c r="AF192" i="21"/>
  <c r="A192" i="21"/>
  <c r="AF191" i="21"/>
  <c r="AG191" i="21" s="1"/>
  <c r="A191" i="21"/>
  <c r="AF190" i="21"/>
  <c r="A190" i="21"/>
  <c r="AG189" i="21"/>
  <c r="AF189" i="21"/>
  <c r="AJ189" i="21" s="1"/>
  <c r="AI189" i="21" s="1"/>
  <c r="A189" i="21"/>
  <c r="AF188" i="21"/>
  <c r="A188" i="21"/>
  <c r="AF187" i="21"/>
  <c r="AJ187" i="21" s="1"/>
  <c r="AI187" i="21" s="1"/>
  <c r="A187" i="21"/>
  <c r="AF186" i="21"/>
  <c r="A186" i="21"/>
  <c r="AG185" i="21"/>
  <c r="AF185" i="21"/>
  <c r="AJ185" i="21" s="1"/>
  <c r="AI185" i="21" s="1"/>
  <c r="A185" i="21"/>
  <c r="AF184" i="21"/>
  <c r="A184" i="21"/>
  <c r="AF183" i="21"/>
  <c r="A183" i="21"/>
  <c r="AF182" i="21"/>
  <c r="A182" i="21"/>
  <c r="AF181" i="21"/>
  <c r="A181" i="21"/>
  <c r="AF180" i="21"/>
  <c r="A180" i="21"/>
  <c r="AF179" i="21"/>
  <c r="AJ179" i="21" s="1"/>
  <c r="AI179" i="21" s="1"/>
  <c r="A179" i="21"/>
  <c r="AF178" i="21"/>
  <c r="AJ178" i="21" s="1"/>
  <c r="A178" i="21"/>
  <c r="AF177" i="21"/>
  <c r="A177" i="21"/>
  <c r="AF176" i="21"/>
  <c r="AJ176" i="21" s="1"/>
  <c r="A176" i="21"/>
  <c r="AF175" i="21"/>
  <c r="A175" i="21"/>
  <c r="AJ174" i="21"/>
  <c r="AF174" i="21"/>
  <c r="A174" i="21"/>
  <c r="AG173" i="21"/>
  <c r="AF173" i="21"/>
  <c r="AJ173" i="21" s="1"/>
  <c r="AI173" i="21" s="1"/>
  <c r="A173" i="21"/>
  <c r="AG172" i="21"/>
  <c r="AF172" i="21"/>
  <c r="AJ172" i="21" s="1"/>
  <c r="AI172" i="21" s="1"/>
  <c r="A172" i="21"/>
  <c r="AF171" i="21"/>
  <c r="AJ171" i="21" s="1"/>
  <c r="AI171" i="21" s="1"/>
  <c r="A171" i="21"/>
  <c r="AJ170" i="21"/>
  <c r="AI170" i="21" s="1"/>
  <c r="AF170" i="21"/>
  <c r="AG170" i="21" s="1"/>
  <c r="A170" i="21"/>
  <c r="AF169" i="21"/>
  <c r="A169" i="21"/>
  <c r="AF168" i="21"/>
  <c r="AJ168" i="21" s="1"/>
  <c r="AI168" i="21" s="1"/>
  <c r="A168" i="21"/>
  <c r="AF167" i="21"/>
  <c r="A167" i="21"/>
  <c r="AF166" i="21"/>
  <c r="AJ166" i="21" s="1"/>
  <c r="A166" i="21"/>
  <c r="AJ165" i="21"/>
  <c r="AI165" i="21" s="1"/>
  <c r="AF165" i="21"/>
  <c r="AG165" i="21" s="1"/>
  <c r="A165" i="21"/>
  <c r="AF164" i="21"/>
  <c r="AJ164" i="21" s="1"/>
  <c r="A164" i="21"/>
  <c r="AF163" i="21"/>
  <c r="AG163" i="21" s="1"/>
  <c r="A163" i="21"/>
  <c r="AJ162" i="21"/>
  <c r="AF162" i="21"/>
  <c r="A162" i="21"/>
  <c r="AF161" i="21"/>
  <c r="A161" i="21"/>
  <c r="AJ160" i="21"/>
  <c r="AF160" i="21"/>
  <c r="A160" i="21"/>
  <c r="AF159" i="21"/>
  <c r="AJ159" i="21" s="1"/>
  <c r="A159" i="21"/>
  <c r="AF158" i="21"/>
  <c r="AJ158" i="21" s="1"/>
  <c r="A158" i="21"/>
  <c r="AF157" i="21"/>
  <c r="AJ157" i="21" s="1"/>
  <c r="A157" i="21"/>
  <c r="AF156" i="21"/>
  <c r="AG156" i="21" s="1"/>
  <c r="A156" i="21"/>
  <c r="AF155" i="21"/>
  <c r="AJ155" i="21" s="1"/>
  <c r="A155" i="21"/>
  <c r="AF154" i="21"/>
  <c r="AJ154" i="21" s="1"/>
  <c r="A154" i="21"/>
  <c r="AF153" i="21"/>
  <c r="AJ153" i="21" s="1"/>
  <c r="A153" i="21"/>
  <c r="AJ152" i="21"/>
  <c r="AF152" i="21"/>
  <c r="A152" i="21"/>
  <c r="AF151" i="21"/>
  <c r="A151" i="21"/>
  <c r="AJ150" i="21"/>
  <c r="AI150" i="21" s="1"/>
  <c r="AG150" i="21"/>
  <c r="AF150" i="21"/>
  <c r="A150" i="21"/>
  <c r="AF149" i="21"/>
  <c r="AJ149" i="21" s="1"/>
  <c r="A149" i="21"/>
  <c r="AG148" i="21"/>
  <c r="AF148" i="21"/>
  <c r="AJ148" i="21" s="1"/>
  <c r="AI148" i="21" s="1"/>
  <c r="A148" i="21"/>
  <c r="AF147" i="21"/>
  <c r="AJ147" i="21" s="1"/>
  <c r="A147" i="21"/>
  <c r="AF146" i="21"/>
  <c r="AJ146" i="21" s="1"/>
  <c r="A146" i="21"/>
  <c r="AF145" i="21"/>
  <c r="AJ145" i="21" s="1"/>
  <c r="AI145" i="21" s="1"/>
  <c r="A145" i="21"/>
  <c r="AJ144" i="21"/>
  <c r="AF144" i="21"/>
  <c r="A144" i="21"/>
  <c r="AF143" i="21"/>
  <c r="AJ143" i="21" s="1"/>
  <c r="A143" i="21"/>
  <c r="AF142" i="21"/>
  <c r="A142" i="21"/>
  <c r="AF141" i="21"/>
  <c r="AJ141" i="21" s="1"/>
  <c r="A141" i="21"/>
  <c r="AJ140" i="21"/>
  <c r="AF140" i="21"/>
  <c r="A140" i="21"/>
  <c r="AF139" i="21"/>
  <c r="A139" i="21"/>
  <c r="AF138" i="21"/>
  <c r="AJ138" i="21" s="1"/>
  <c r="A138" i="21"/>
  <c r="AF137" i="21"/>
  <c r="AJ137" i="21" s="1"/>
  <c r="A137" i="21"/>
  <c r="AJ136" i="21"/>
  <c r="AI136" i="21" s="1"/>
  <c r="AG136" i="21"/>
  <c r="AF136" i="21"/>
  <c r="A136" i="21"/>
  <c r="AF135" i="21"/>
  <c r="AJ135" i="21" s="1"/>
  <c r="A135" i="21"/>
  <c r="AG134" i="21"/>
  <c r="AF134" i="21"/>
  <c r="AJ134" i="21" s="1"/>
  <c r="AI134" i="21" s="1"/>
  <c r="A134" i="21"/>
  <c r="AF133" i="21"/>
  <c r="AJ133" i="21" s="1"/>
  <c r="A133" i="21"/>
  <c r="AF132" i="21"/>
  <c r="AJ132" i="21" s="1"/>
  <c r="A132" i="21"/>
  <c r="AF131" i="21"/>
  <c r="A131" i="21"/>
  <c r="AF130" i="21"/>
  <c r="AJ130" i="21" s="1"/>
  <c r="A130" i="21"/>
  <c r="AF129" i="21"/>
  <c r="AJ129" i="21" s="1"/>
  <c r="A129" i="21"/>
  <c r="AF128" i="21"/>
  <c r="AJ128" i="21" s="1"/>
  <c r="AI128" i="21" s="1"/>
  <c r="A128" i="21"/>
  <c r="AF127" i="21"/>
  <c r="AJ127" i="21" s="1"/>
  <c r="A127" i="21"/>
  <c r="AF126" i="21"/>
  <c r="AJ126" i="21" s="1"/>
  <c r="A126" i="21"/>
  <c r="AF125" i="21"/>
  <c r="AG125" i="21" s="1"/>
  <c r="A125" i="21"/>
  <c r="AJ124" i="21"/>
  <c r="AF124" i="21"/>
  <c r="A124" i="21"/>
  <c r="AF123" i="21"/>
  <c r="AJ123" i="21" s="1"/>
  <c r="A123" i="21"/>
  <c r="AF122" i="21"/>
  <c r="AG122" i="21" s="1"/>
  <c r="A122" i="21"/>
  <c r="AF121" i="21"/>
  <c r="AG121" i="21" s="1"/>
  <c r="A121" i="21"/>
  <c r="AF120" i="21"/>
  <c r="AJ120" i="21" s="1"/>
  <c r="AI120" i="21" s="1"/>
  <c r="A120" i="21"/>
  <c r="AF119" i="21"/>
  <c r="AJ119" i="21" s="1"/>
  <c r="AI119" i="21" s="1"/>
  <c r="A119" i="21"/>
  <c r="AG118" i="21"/>
  <c r="AF118" i="21"/>
  <c r="AJ118" i="21" s="1"/>
  <c r="AI118" i="21" s="1"/>
  <c r="A118" i="21"/>
  <c r="AF117" i="21"/>
  <c r="A117" i="21"/>
  <c r="AF116" i="21"/>
  <c r="AG116" i="21" s="1"/>
  <c r="A116" i="21"/>
  <c r="AF115" i="21"/>
  <c r="A115" i="21"/>
  <c r="AJ114" i="21"/>
  <c r="AF114" i="21"/>
  <c r="A114" i="21"/>
  <c r="AF113" i="21"/>
  <c r="AJ113" i="21" s="1"/>
  <c r="AI113" i="21" s="1"/>
  <c r="A113" i="21"/>
  <c r="AF112" i="21"/>
  <c r="A112" i="21"/>
  <c r="AG111" i="21"/>
  <c r="AF111" i="21"/>
  <c r="AJ111" i="21" s="1"/>
  <c r="AI111" i="21" s="1"/>
  <c r="A111" i="21"/>
  <c r="AJ110" i="21"/>
  <c r="AI110" i="21" s="1"/>
  <c r="AG110" i="21"/>
  <c r="AF110" i="21"/>
  <c r="A110" i="21"/>
  <c r="AF109" i="21"/>
  <c r="AJ109" i="21" s="1"/>
  <c r="AI109" i="21" s="1"/>
  <c r="A109" i="21"/>
  <c r="AF108" i="21"/>
  <c r="A108" i="21"/>
  <c r="AF107" i="21"/>
  <c r="AF416" i="21" s="1"/>
  <c r="AG416" i="21" s="1"/>
  <c r="A107" i="21"/>
  <c r="AG106" i="21"/>
  <c r="AF106" i="21"/>
  <c r="AJ106" i="21" s="1"/>
  <c r="AI106" i="21" s="1"/>
  <c r="A106" i="21"/>
  <c r="AF105" i="21"/>
  <c r="AJ105" i="21" s="1"/>
  <c r="A105" i="21"/>
  <c r="AF104" i="21"/>
  <c r="AJ104" i="21" s="1"/>
  <c r="A104" i="21"/>
  <c r="AF103" i="21"/>
  <c r="AJ103" i="21" s="1"/>
  <c r="AI103" i="21" s="1"/>
  <c r="A103" i="21"/>
  <c r="AF102" i="21"/>
  <c r="AJ102" i="21" s="1"/>
  <c r="AI102" i="21" s="1"/>
  <c r="A102" i="21"/>
  <c r="AF101" i="21"/>
  <c r="A101" i="21"/>
  <c r="AJ100" i="21"/>
  <c r="AI100" i="21" s="1"/>
  <c r="AF100" i="21"/>
  <c r="AG100" i="21" s="1"/>
  <c r="A100" i="21"/>
  <c r="AF99" i="21"/>
  <c r="AJ99" i="21" s="1"/>
  <c r="AI99" i="21" s="1"/>
  <c r="A99" i="21"/>
  <c r="AG98" i="21"/>
  <c r="AF98" i="21"/>
  <c r="AJ98" i="21" s="1"/>
  <c r="AI98" i="21" s="1"/>
  <c r="A98" i="21"/>
  <c r="AF97" i="21"/>
  <c r="A97" i="21"/>
  <c r="AJ96" i="21"/>
  <c r="AI96" i="21" s="1"/>
  <c r="AF96" i="21"/>
  <c r="AG96" i="21" s="1"/>
  <c r="A96" i="21"/>
  <c r="AF95" i="21"/>
  <c r="AJ95" i="21" s="1"/>
  <c r="AI95" i="21" s="1"/>
  <c r="A95" i="21"/>
  <c r="AF94" i="21"/>
  <c r="AJ94" i="21" s="1"/>
  <c r="AI94" i="21" s="1"/>
  <c r="A94" i="21"/>
  <c r="AF93" i="21"/>
  <c r="A93" i="21"/>
  <c r="AJ92" i="21"/>
  <c r="AI92" i="21" s="1"/>
  <c r="AF92" i="21"/>
  <c r="AG92" i="21" s="1"/>
  <c r="A92" i="21"/>
  <c r="AF91" i="21"/>
  <c r="AJ91" i="21" s="1"/>
  <c r="AI91" i="21" s="1"/>
  <c r="A91" i="21"/>
  <c r="AG90" i="21"/>
  <c r="AF90" i="21"/>
  <c r="AJ90" i="21" s="1"/>
  <c r="AI90" i="21" s="1"/>
  <c r="A90" i="21"/>
  <c r="AF89" i="21"/>
  <c r="A89" i="21"/>
  <c r="AJ88" i="21"/>
  <c r="AI88" i="21" s="1"/>
  <c r="AF88" i="21"/>
  <c r="AG88" i="21" s="1"/>
  <c r="A88" i="21"/>
  <c r="AF87" i="21"/>
  <c r="AJ87" i="21" s="1"/>
  <c r="AI87" i="21" s="1"/>
  <c r="A87" i="21"/>
  <c r="AF86" i="21"/>
  <c r="AJ86" i="21" s="1"/>
  <c r="AI86" i="21" s="1"/>
  <c r="A86" i="21"/>
  <c r="AF85" i="21"/>
  <c r="A85" i="21"/>
  <c r="AJ84" i="21"/>
  <c r="AI84" i="21" s="1"/>
  <c r="AF84" i="21"/>
  <c r="AG84" i="21" s="1"/>
  <c r="A84" i="21"/>
  <c r="AF83" i="21"/>
  <c r="AJ83" i="21" s="1"/>
  <c r="AI83" i="21" s="1"/>
  <c r="A83" i="21"/>
  <c r="AG82" i="21"/>
  <c r="AF82" i="21"/>
  <c r="AJ82" i="21" s="1"/>
  <c r="AI82" i="21" s="1"/>
  <c r="A82" i="21"/>
  <c r="AF81" i="21"/>
  <c r="A81" i="21"/>
  <c r="AJ80" i="21"/>
  <c r="AI80" i="21" s="1"/>
  <c r="AF80" i="21"/>
  <c r="AG80" i="21" s="1"/>
  <c r="A80" i="21"/>
  <c r="AF79" i="21"/>
  <c r="AJ79" i="21" s="1"/>
  <c r="AI79" i="21" s="1"/>
  <c r="A79" i="21"/>
  <c r="AF78" i="21"/>
  <c r="AJ78" i="21" s="1"/>
  <c r="AI78" i="21" s="1"/>
  <c r="A78" i="21"/>
  <c r="AF77" i="21"/>
  <c r="A77" i="21"/>
  <c r="AJ76" i="21"/>
  <c r="AI76" i="21" s="1"/>
  <c r="AF76" i="21"/>
  <c r="AG76" i="21" s="1"/>
  <c r="A76" i="21"/>
  <c r="AF75" i="21"/>
  <c r="A75" i="21"/>
  <c r="AG74" i="21"/>
  <c r="AF74" i="21"/>
  <c r="AJ74" i="21" s="1"/>
  <c r="AI74" i="21" s="1"/>
  <c r="A74" i="21"/>
  <c r="AF73" i="21"/>
  <c r="A73" i="21"/>
  <c r="AJ72" i="21"/>
  <c r="AI72" i="21" s="1"/>
  <c r="AF72" i="21"/>
  <c r="AG72" i="21" s="1"/>
  <c r="A72" i="21"/>
  <c r="AF71" i="21"/>
  <c r="AJ71" i="21" s="1"/>
  <c r="AI71" i="21" s="1"/>
  <c r="A71" i="21"/>
  <c r="AF70" i="21"/>
  <c r="AJ70" i="21" s="1"/>
  <c r="AI70" i="21" s="1"/>
  <c r="A70" i="21"/>
  <c r="AF69" i="21"/>
  <c r="A69" i="21"/>
  <c r="AJ68" i="21"/>
  <c r="AI68" i="21" s="1"/>
  <c r="AF68" i="21"/>
  <c r="AG68" i="21" s="1"/>
  <c r="A68" i="21"/>
  <c r="AF67" i="21"/>
  <c r="AJ67" i="21" s="1"/>
  <c r="AI67" i="21" s="1"/>
  <c r="A67" i="21"/>
  <c r="AG66" i="21"/>
  <c r="AF66" i="21"/>
  <c r="AJ66" i="21" s="1"/>
  <c r="AI66" i="21" s="1"/>
  <c r="A66" i="21"/>
  <c r="AF65" i="21"/>
  <c r="A65" i="21"/>
  <c r="AJ64" i="21"/>
  <c r="AI64" i="21" s="1"/>
  <c r="AF64" i="21"/>
  <c r="AG64" i="21" s="1"/>
  <c r="A64" i="21"/>
  <c r="AF63" i="21"/>
  <c r="AJ63" i="21" s="1"/>
  <c r="AI63" i="21" s="1"/>
  <c r="A63" i="21"/>
  <c r="AF62" i="21"/>
  <c r="AJ62" i="21" s="1"/>
  <c r="AI62" i="21" s="1"/>
  <c r="A62" i="21"/>
  <c r="AF61" i="21"/>
  <c r="A61" i="21"/>
  <c r="AJ60" i="21"/>
  <c r="AI60" i="21" s="1"/>
  <c r="AF60" i="21"/>
  <c r="AG60" i="21" s="1"/>
  <c r="A60" i="21"/>
  <c r="AF59" i="21"/>
  <c r="AJ59" i="21" s="1"/>
  <c r="AI59" i="21" s="1"/>
  <c r="A59" i="21"/>
  <c r="AG58" i="21"/>
  <c r="AF58" i="21"/>
  <c r="AJ58" i="21" s="1"/>
  <c r="AI58" i="21" s="1"/>
  <c r="A58" i="21"/>
  <c r="AF57" i="21"/>
  <c r="A57" i="21"/>
  <c r="AJ56" i="21"/>
  <c r="AI56" i="21" s="1"/>
  <c r="AF56" i="21"/>
  <c r="AG56" i="21" s="1"/>
  <c r="A56" i="21"/>
  <c r="AF55" i="21"/>
  <c r="A55" i="21"/>
  <c r="AF54" i="21"/>
  <c r="AJ54" i="21" s="1"/>
  <c r="AI54" i="21" s="1"/>
  <c r="A54" i="21"/>
  <c r="AF53" i="21"/>
  <c r="AJ53" i="21" s="1"/>
  <c r="A53" i="21"/>
  <c r="AF52" i="21"/>
  <c r="A52" i="21"/>
  <c r="AF51" i="21"/>
  <c r="AJ51" i="21" s="1"/>
  <c r="A51" i="21"/>
  <c r="AG50" i="21"/>
  <c r="AF50" i="21"/>
  <c r="AJ50" i="21" s="1"/>
  <c r="AI50" i="21" s="1"/>
  <c r="A50" i="21"/>
  <c r="AF49" i="21"/>
  <c r="AJ49" i="21" s="1"/>
  <c r="A49" i="21"/>
  <c r="AF48" i="21"/>
  <c r="AJ48" i="21" s="1"/>
  <c r="A48" i="21"/>
  <c r="AF47" i="21"/>
  <c r="AJ47" i="21" s="1"/>
  <c r="A47" i="21"/>
  <c r="AF46" i="21"/>
  <c r="AJ46" i="21" s="1"/>
  <c r="A46" i="21"/>
  <c r="AF45" i="21"/>
  <c r="AJ45" i="21" s="1"/>
  <c r="AI45" i="21" s="1"/>
  <c r="A45" i="21"/>
  <c r="AF44" i="21"/>
  <c r="AJ44" i="21" s="1"/>
  <c r="A44" i="21"/>
  <c r="AG43" i="21"/>
  <c r="AF43" i="21"/>
  <c r="AJ43" i="21" s="1"/>
  <c r="AI43" i="21" s="1"/>
  <c r="A43" i="21"/>
  <c r="AF42" i="21"/>
  <c r="AJ42" i="21" s="1"/>
  <c r="A42" i="21"/>
  <c r="AG41" i="21"/>
  <c r="AF41" i="21"/>
  <c r="AJ41" i="21" s="1"/>
  <c r="AI41" i="21" s="1"/>
  <c r="A41" i="21"/>
  <c r="AJ40" i="21"/>
  <c r="AI40" i="21" s="1"/>
  <c r="AG40" i="21"/>
  <c r="AF40" i="21"/>
  <c r="A40" i="21"/>
  <c r="AF39" i="21"/>
  <c r="AJ39" i="21" s="1"/>
  <c r="AI39" i="21" s="1"/>
  <c r="A39" i="21"/>
  <c r="AF38" i="21"/>
  <c r="A38" i="21"/>
  <c r="AG37" i="21"/>
  <c r="AF37" i="21"/>
  <c r="AJ37" i="21" s="1"/>
  <c r="AI37" i="21" s="1"/>
  <c r="A37" i="21"/>
  <c r="AG36" i="21"/>
  <c r="AF36" i="21"/>
  <c r="AJ36" i="21" s="1"/>
  <c r="AI36" i="21" s="1"/>
  <c r="A36" i="21"/>
  <c r="AF35" i="21"/>
  <c r="A35" i="21"/>
  <c r="AF34" i="21"/>
  <c r="A34" i="21"/>
  <c r="AF33" i="21"/>
  <c r="AJ33" i="21" s="1"/>
  <c r="AI33" i="21" s="1"/>
  <c r="A33" i="21"/>
  <c r="AF32" i="21"/>
  <c r="AJ32" i="21" s="1"/>
  <c r="AI32" i="21" s="1"/>
  <c r="A32" i="21"/>
  <c r="AF31" i="21"/>
  <c r="AJ31" i="21" s="1"/>
  <c r="AI31" i="21" s="1"/>
  <c r="A31" i="21"/>
  <c r="AJ30" i="21"/>
  <c r="AI30" i="21" s="1"/>
  <c r="AF30" i="21"/>
  <c r="AG30" i="21" s="1"/>
  <c r="A30" i="21"/>
  <c r="AF29" i="21"/>
  <c r="AJ29" i="21" s="1"/>
  <c r="AI29" i="21" s="1"/>
  <c r="A29" i="21"/>
  <c r="AF28" i="21"/>
  <c r="AJ28" i="21" s="1"/>
  <c r="AI28" i="21" s="1"/>
  <c r="A28" i="21"/>
  <c r="AJ27" i="21"/>
  <c r="AI27" i="21" s="1"/>
  <c r="AG27" i="21"/>
  <c r="AF27" i="21"/>
  <c r="A27" i="21"/>
  <c r="AF26" i="21"/>
  <c r="AJ26" i="21" s="1"/>
  <c r="AI26" i="21" s="1"/>
  <c r="A26" i="21"/>
  <c r="AF25" i="21"/>
  <c r="AJ25" i="21" s="1"/>
  <c r="AI25" i="21" s="1"/>
  <c r="A25" i="21"/>
  <c r="AG24" i="21"/>
  <c r="AF24" i="21"/>
  <c r="AJ24" i="21" s="1"/>
  <c r="AI24" i="21" s="1"/>
  <c r="A24" i="21"/>
  <c r="AF23" i="21"/>
  <c r="AG23" i="21" s="1"/>
  <c r="A23" i="21"/>
  <c r="AJ22" i="21"/>
  <c r="AI22" i="21" s="1"/>
  <c r="AF22" i="21"/>
  <c r="AG22" i="21" s="1"/>
  <c r="A22" i="21"/>
  <c r="AJ21" i="21"/>
  <c r="AF21" i="21"/>
  <c r="A21" i="21"/>
  <c r="AF20" i="21"/>
  <c r="AG20" i="21" s="1"/>
  <c r="A20" i="21"/>
  <c r="AF19" i="21"/>
  <c r="AJ19" i="21" s="1"/>
  <c r="A19" i="21"/>
  <c r="AJ18" i="21"/>
  <c r="AF18" i="21"/>
  <c r="A18" i="21"/>
  <c r="AK17" i="21"/>
  <c r="AJ17" i="21"/>
  <c r="AF17" i="21"/>
  <c r="A17" i="21"/>
  <c r="AF16" i="21"/>
  <c r="AJ16" i="21" s="1"/>
  <c r="A16" i="21"/>
  <c r="AF15" i="21"/>
  <c r="AJ15" i="21" s="1"/>
  <c r="A15" i="21"/>
  <c r="AF14" i="21"/>
  <c r="AJ14" i="21" s="1"/>
  <c r="AI14" i="21" s="1"/>
  <c r="A14" i="21"/>
  <c r="AF13" i="21"/>
  <c r="AJ13" i="21" s="1"/>
  <c r="A13" i="21"/>
  <c r="AF12" i="21"/>
  <c r="AJ12" i="21" s="1"/>
  <c r="A12" i="21"/>
  <c r="AJ11" i="21"/>
  <c r="AF11" i="21"/>
  <c r="A11" i="21"/>
  <c r="AF10" i="21"/>
  <c r="A10" i="21"/>
  <c r="AF9" i="21"/>
  <c r="AJ9" i="21" s="1"/>
  <c r="A9" i="21"/>
  <c r="AF8" i="21"/>
  <c r="AJ8" i="21" s="1"/>
  <c r="A8" i="21"/>
  <c r="AJ7" i="21"/>
  <c r="AF7" i="21"/>
  <c r="A7" i="21"/>
  <c r="AF6" i="21"/>
  <c r="AG6" i="21" s="1"/>
  <c r="A6" i="21"/>
  <c r="AF5" i="21"/>
  <c r="AG5" i="21" s="1"/>
  <c r="A5" i="21"/>
  <c r="AF4" i="21"/>
  <c r="AJ4" i="21" s="1"/>
  <c r="AI4" i="21" s="1"/>
  <c r="A4" i="21"/>
  <c r="AF3" i="21"/>
  <c r="A3" i="21"/>
  <c r="AG2" i="21"/>
  <c r="AF2" i="21"/>
  <c r="AJ2" i="21" s="1"/>
  <c r="AI2" i="21" s="1"/>
  <c r="A2" i="21"/>
  <c r="H403" i="20"/>
  <c r="AH435" i="20"/>
  <c r="AE435" i="20"/>
  <c r="AD435" i="20"/>
  <c r="AC435" i="20"/>
  <c r="AB435" i="20"/>
  <c r="AA435" i="20"/>
  <c r="Z435" i="20"/>
  <c r="Y435" i="20"/>
  <c r="X435" i="20"/>
  <c r="W435" i="20"/>
  <c r="V435" i="20"/>
  <c r="U435" i="20"/>
  <c r="T435" i="20"/>
  <c r="S435" i="20"/>
  <c r="R435" i="20"/>
  <c r="Q435" i="20"/>
  <c r="P435" i="20"/>
  <c r="O435" i="20"/>
  <c r="N435" i="20"/>
  <c r="M435" i="20"/>
  <c r="L435" i="20"/>
  <c r="K435" i="20"/>
  <c r="J435" i="20"/>
  <c r="I435" i="20"/>
  <c r="H435" i="20"/>
  <c r="G435" i="20"/>
  <c r="F435" i="20"/>
  <c r="AH434" i="20"/>
  <c r="AE434" i="20"/>
  <c r="AD434" i="20"/>
  <c r="AC434" i="20"/>
  <c r="AB434" i="20"/>
  <c r="AA434" i="20"/>
  <c r="Z434" i="20"/>
  <c r="Y434" i="20"/>
  <c r="X434" i="20"/>
  <c r="W434" i="20"/>
  <c r="V434" i="20"/>
  <c r="U434" i="20"/>
  <c r="T434" i="20"/>
  <c r="S434" i="20"/>
  <c r="R434" i="20"/>
  <c r="Q434" i="20"/>
  <c r="P434" i="20"/>
  <c r="O434" i="20"/>
  <c r="N434" i="20"/>
  <c r="M434" i="20"/>
  <c r="L434" i="20"/>
  <c r="K434" i="20"/>
  <c r="J434" i="20"/>
  <c r="I434" i="20"/>
  <c r="H434" i="20"/>
  <c r="G434" i="20"/>
  <c r="F434" i="20"/>
  <c r="AH433" i="20"/>
  <c r="AD433" i="20"/>
  <c r="AC433" i="20"/>
  <c r="AB433" i="20"/>
  <c r="AA433" i="20"/>
  <c r="Z433" i="20"/>
  <c r="Y433" i="20"/>
  <c r="X433" i="20"/>
  <c r="W433" i="20"/>
  <c r="V433" i="20"/>
  <c r="U433" i="20"/>
  <c r="T433" i="20"/>
  <c r="S433" i="20"/>
  <c r="R433" i="20"/>
  <c r="Q433" i="20"/>
  <c r="P433" i="20"/>
  <c r="O433" i="20"/>
  <c r="N433" i="20"/>
  <c r="M433" i="20"/>
  <c r="L433" i="20"/>
  <c r="K433" i="20"/>
  <c r="J433" i="20"/>
  <c r="I433" i="20"/>
  <c r="H433" i="20"/>
  <c r="G433" i="20"/>
  <c r="F433" i="20"/>
  <c r="AH432" i="20"/>
  <c r="AE432" i="20"/>
  <c r="AD432" i="20"/>
  <c r="AC432" i="20"/>
  <c r="AB432" i="20"/>
  <c r="AA432" i="20"/>
  <c r="Z432" i="20"/>
  <c r="Y432" i="20"/>
  <c r="X432" i="20"/>
  <c r="W432" i="20"/>
  <c r="V432" i="20"/>
  <c r="U432" i="20"/>
  <c r="T432" i="20"/>
  <c r="S432" i="20"/>
  <c r="R432" i="20"/>
  <c r="Q432" i="20"/>
  <c r="P432" i="20"/>
  <c r="O432" i="20"/>
  <c r="N432" i="20"/>
  <c r="M432" i="20"/>
  <c r="L432" i="20"/>
  <c r="K432" i="20"/>
  <c r="J432" i="20"/>
  <c r="I432" i="20"/>
  <c r="H432" i="20"/>
  <c r="G432" i="20"/>
  <c r="F432" i="20"/>
  <c r="AH431" i="20"/>
  <c r="AH436" i="20" s="1"/>
  <c r="AE431" i="20"/>
  <c r="AD431" i="20"/>
  <c r="AC431" i="20"/>
  <c r="AB431" i="20"/>
  <c r="AB436" i="20" s="1"/>
  <c r="AA431" i="20"/>
  <c r="AA436" i="20" s="1"/>
  <c r="Z431" i="20"/>
  <c r="Y431" i="20"/>
  <c r="X431" i="20"/>
  <c r="X436" i="20" s="1"/>
  <c r="W431" i="20"/>
  <c r="W436" i="20" s="1"/>
  <c r="V431" i="20"/>
  <c r="U431" i="20"/>
  <c r="T431" i="20"/>
  <c r="T436" i="20" s="1"/>
  <c r="S431" i="20"/>
  <c r="S436" i="20" s="1"/>
  <c r="R431" i="20"/>
  <c r="Q431" i="20"/>
  <c r="P431" i="20"/>
  <c r="P436" i="20" s="1"/>
  <c r="O431" i="20"/>
  <c r="O436" i="20" s="1"/>
  <c r="N431" i="20"/>
  <c r="M431" i="20"/>
  <c r="L431" i="20"/>
  <c r="L436" i="20" s="1"/>
  <c r="K431" i="20"/>
  <c r="K436" i="20" s="1"/>
  <c r="J431" i="20"/>
  <c r="I431" i="20"/>
  <c r="H431" i="20"/>
  <c r="H436" i="20" s="1"/>
  <c r="G431" i="20"/>
  <c r="G436" i="20" s="1"/>
  <c r="F431" i="20"/>
  <c r="AH429" i="20"/>
  <c r="AE429" i="20"/>
  <c r="AD429" i="20"/>
  <c r="AC429" i="20"/>
  <c r="AB429" i="20"/>
  <c r="AA429" i="20"/>
  <c r="Z429" i="20"/>
  <c r="Y429" i="20"/>
  <c r="X429" i="20"/>
  <c r="W429" i="20"/>
  <c r="V429" i="20"/>
  <c r="U429" i="20"/>
  <c r="T429" i="20"/>
  <c r="S429" i="20"/>
  <c r="R429" i="20"/>
  <c r="Q429" i="20"/>
  <c r="P429" i="20"/>
  <c r="O429" i="20"/>
  <c r="N429" i="20"/>
  <c r="M429" i="20"/>
  <c r="L429" i="20"/>
  <c r="K429" i="20"/>
  <c r="J429" i="20"/>
  <c r="I429" i="20"/>
  <c r="H429" i="20"/>
  <c r="G429" i="20"/>
  <c r="F429" i="20"/>
  <c r="AH428" i="20"/>
  <c r="AE428" i="20"/>
  <c r="AD428" i="20"/>
  <c r="AC428" i="20"/>
  <c r="AB428" i="20"/>
  <c r="AA428" i="20"/>
  <c r="Z428" i="20"/>
  <c r="Y428" i="20"/>
  <c r="X428" i="20"/>
  <c r="W428" i="20"/>
  <c r="V428" i="20"/>
  <c r="U428" i="20"/>
  <c r="T428" i="20"/>
  <c r="S428" i="20"/>
  <c r="R428" i="20"/>
  <c r="Q428" i="20"/>
  <c r="P428" i="20"/>
  <c r="O428" i="20"/>
  <c r="N428" i="20"/>
  <c r="M428" i="20"/>
  <c r="L428" i="20"/>
  <c r="K428" i="20"/>
  <c r="J428" i="20"/>
  <c r="I428" i="20"/>
  <c r="H428" i="20"/>
  <c r="G428" i="20"/>
  <c r="F428" i="20"/>
  <c r="AH427" i="20"/>
  <c r="AE427" i="20"/>
  <c r="AD427" i="20"/>
  <c r="AC427" i="20"/>
  <c r="AB427" i="20"/>
  <c r="AA427" i="20"/>
  <c r="Z427" i="20"/>
  <c r="Y427" i="20"/>
  <c r="X427" i="20"/>
  <c r="W427" i="20"/>
  <c r="V427" i="20"/>
  <c r="U427" i="20"/>
  <c r="T427" i="20"/>
  <c r="S427" i="20"/>
  <c r="R427" i="20"/>
  <c r="Q427" i="20"/>
  <c r="P427" i="20"/>
  <c r="O427" i="20"/>
  <c r="N427" i="20"/>
  <c r="M427" i="20"/>
  <c r="L427" i="20"/>
  <c r="K427" i="20"/>
  <c r="J427" i="20"/>
  <c r="I427" i="20"/>
  <c r="H427" i="20"/>
  <c r="G427" i="20"/>
  <c r="F427" i="20"/>
  <c r="AH426" i="20"/>
  <c r="AE426" i="20"/>
  <c r="AD426" i="20"/>
  <c r="AC426" i="20"/>
  <c r="AB426" i="20"/>
  <c r="AA426" i="20"/>
  <c r="Z426" i="20"/>
  <c r="Y426" i="20"/>
  <c r="X426" i="20"/>
  <c r="W426" i="20"/>
  <c r="V426" i="20"/>
  <c r="U426" i="20"/>
  <c r="T426" i="20"/>
  <c r="S426" i="20"/>
  <c r="R426" i="20"/>
  <c r="Q426" i="20"/>
  <c r="P426" i="20"/>
  <c r="O426" i="20"/>
  <c r="N426" i="20"/>
  <c r="M426" i="20"/>
  <c r="L426" i="20"/>
  <c r="K426" i="20"/>
  <c r="J426" i="20"/>
  <c r="I426" i="20"/>
  <c r="H426" i="20"/>
  <c r="G426" i="20"/>
  <c r="F426" i="20"/>
  <c r="AH425" i="20"/>
  <c r="AH430" i="20" s="1"/>
  <c r="AE425" i="20"/>
  <c r="AE430" i="20" s="1"/>
  <c r="AD425" i="20"/>
  <c r="AC425" i="20"/>
  <c r="AB425" i="20"/>
  <c r="AA425" i="20"/>
  <c r="AA430" i="20" s="1"/>
  <c r="Z425" i="20"/>
  <c r="Y425" i="20"/>
  <c r="X425" i="20"/>
  <c r="W425" i="20"/>
  <c r="W430" i="20" s="1"/>
  <c r="V425" i="20"/>
  <c r="U425" i="20"/>
  <c r="T425" i="20"/>
  <c r="S425" i="20"/>
  <c r="S430" i="20" s="1"/>
  <c r="R425" i="20"/>
  <c r="Q425" i="20"/>
  <c r="P425" i="20"/>
  <c r="O425" i="20"/>
  <c r="O430" i="20" s="1"/>
  <c r="N425" i="20"/>
  <c r="M425" i="20"/>
  <c r="L425" i="20"/>
  <c r="K425" i="20"/>
  <c r="K430" i="20" s="1"/>
  <c r="J425" i="20"/>
  <c r="I425" i="20"/>
  <c r="H425" i="20"/>
  <c r="G425" i="20"/>
  <c r="G430" i="20" s="1"/>
  <c r="F425" i="20"/>
  <c r="AH423" i="20"/>
  <c r="AE423" i="20"/>
  <c r="AD423" i="20"/>
  <c r="AC423" i="20"/>
  <c r="AB423" i="20"/>
  <c r="AA423" i="20"/>
  <c r="Z423" i="20"/>
  <c r="Y423" i="20"/>
  <c r="X423" i="20"/>
  <c r="W423" i="20"/>
  <c r="V423" i="20"/>
  <c r="U423" i="20"/>
  <c r="T423" i="20"/>
  <c r="S423" i="20"/>
  <c r="R423" i="20"/>
  <c r="Q423" i="20"/>
  <c r="P423" i="20"/>
  <c r="O423" i="20"/>
  <c r="N423" i="20"/>
  <c r="M423" i="20"/>
  <c r="L423" i="20"/>
  <c r="K423" i="20"/>
  <c r="J423" i="20"/>
  <c r="I423" i="20"/>
  <c r="H423" i="20"/>
  <c r="G423" i="20"/>
  <c r="F423" i="20"/>
  <c r="AH422" i="20"/>
  <c r="AE422" i="20"/>
  <c r="AD422" i="20"/>
  <c r="AC422" i="20"/>
  <c r="AB422" i="20"/>
  <c r="AA422" i="20"/>
  <c r="Z422" i="20"/>
  <c r="Y422" i="20"/>
  <c r="X422" i="20"/>
  <c r="W422" i="20"/>
  <c r="V422" i="20"/>
  <c r="U422" i="20"/>
  <c r="T422" i="20"/>
  <c r="S422" i="20"/>
  <c r="R422" i="20"/>
  <c r="Q422" i="20"/>
  <c r="P422" i="20"/>
  <c r="O422" i="20"/>
  <c r="N422" i="20"/>
  <c r="M422" i="20"/>
  <c r="L422" i="20"/>
  <c r="K422" i="20"/>
  <c r="J422" i="20"/>
  <c r="I422" i="20"/>
  <c r="H422" i="20"/>
  <c r="G422" i="20"/>
  <c r="F422" i="20"/>
  <c r="AH421" i="20"/>
  <c r="AE421" i="20"/>
  <c r="AD421" i="20"/>
  <c r="AC421" i="20"/>
  <c r="AB421" i="20"/>
  <c r="AA421" i="20"/>
  <c r="Z421" i="20"/>
  <c r="Y421" i="20"/>
  <c r="X421" i="20"/>
  <c r="W421" i="20"/>
  <c r="V421" i="20"/>
  <c r="U421" i="20"/>
  <c r="T421" i="20"/>
  <c r="S421" i="20"/>
  <c r="R421" i="20"/>
  <c r="Q421" i="20"/>
  <c r="P421" i="20"/>
  <c r="O421" i="20"/>
  <c r="N421" i="20"/>
  <c r="M421" i="20"/>
  <c r="L421" i="20"/>
  <c r="K421" i="20"/>
  <c r="J421" i="20"/>
  <c r="I421" i="20"/>
  <c r="H421" i="20"/>
  <c r="G421" i="20"/>
  <c r="F421" i="20"/>
  <c r="AH420" i="20"/>
  <c r="AE420" i="20"/>
  <c r="AD420" i="20"/>
  <c r="AC420" i="20"/>
  <c r="AB420" i="20"/>
  <c r="AA420" i="20"/>
  <c r="Z420" i="20"/>
  <c r="Y420" i="20"/>
  <c r="X420" i="20"/>
  <c r="W420" i="20"/>
  <c r="V420" i="20"/>
  <c r="U420" i="20"/>
  <c r="T420" i="20"/>
  <c r="S420" i="20"/>
  <c r="R420" i="20"/>
  <c r="Q420" i="20"/>
  <c r="P420" i="20"/>
  <c r="O420" i="20"/>
  <c r="N420" i="20"/>
  <c r="M420" i="20"/>
  <c r="L420" i="20"/>
  <c r="K420" i="20"/>
  <c r="J420" i="20"/>
  <c r="I420" i="20"/>
  <c r="H420" i="20"/>
  <c r="G420" i="20"/>
  <c r="F420" i="20"/>
  <c r="AH419" i="20"/>
  <c r="AE419" i="20"/>
  <c r="AD419" i="20"/>
  <c r="AD424" i="20" s="1"/>
  <c r="AC419" i="20"/>
  <c r="AB419" i="20"/>
  <c r="AA419" i="20"/>
  <c r="Z419" i="20"/>
  <c r="Z424" i="20" s="1"/>
  <c r="Y419" i="20"/>
  <c r="X419" i="20"/>
  <c r="W419" i="20"/>
  <c r="V419" i="20"/>
  <c r="V424" i="20" s="1"/>
  <c r="U419" i="20"/>
  <c r="T419" i="20"/>
  <c r="S419" i="20"/>
  <c r="R419" i="20"/>
  <c r="R424" i="20" s="1"/>
  <c r="Q419" i="20"/>
  <c r="P419" i="20"/>
  <c r="O419" i="20"/>
  <c r="N419" i="20"/>
  <c r="N424" i="20" s="1"/>
  <c r="M419" i="20"/>
  <c r="L419" i="20"/>
  <c r="K419" i="20"/>
  <c r="J419" i="20"/>
  <c r="J424" i="20" s="1"/>
  <c r="I419" i="20"/>
  <c r="H419" i="20"/>
  <c r="G419" i="20"/>
  <c r="F419" i="20"/>
  <c r="AH417" i="20"/>
  <c r="AE417" i="20"/>
  <c r="AD417" i="20"/>
  <c r="AC417" i="20"/>
  <c r="AB417" i="20"/>
  <c r="AA417" i="20"/>
  <c r="Z417" i="20"/>
  <c r="Y417" i="20"/>
  <c r="X417" i="20"/>
  <c r="W417" i="20"/>
  <c r="V417" i="20"/>
  <c r="U417" i="20"/>
  <c r="T417" i="20"/>
  <c r="S417" i="20"/>
  <c r="R417" i="20"/>
  <c r="Q417" i="20"/>
  <c r="P417" i="20"/>
  <c r="O417" i="20"/>
  <c r="N417" i="20"/>
  <c r="M417" i="20"/>
  <c r="L417" i="20"/>
  <c r="K417" i="20"/>
  <c r="J417" i="20"/>
  <c r="I417" i="20"/>
  <c r="H417" i="20"/>
  <c r="G417" i="20"/>
  <c r="F417" i="20"/>
  <c r="AH416" i="20"/>
  <c r="AE416" i="20"/>
  <c r="AD416" i="20"/>
  <c r="AC416" i="20"/>
  <c r="AB416" i="20"/>
  <c r="AA416" i="20"/>
  <c r="Z416" i="20"/>
  <c r="Y416" i="20"/>
  <c r="X416" i="20"/>
  <c r="W416" i="20"/>
  <c r="V416" i="20"/>
  <c r="U416" i="20"/>
  <c r="T416" i="20"/>
  <c r="S416" i="20"/>
  <c r="R416" i="20"/>
  <c r="Q416" i="20"/>
  <c r="P416" i="20"/>
  <c r="O416" i="20"/>
  <c r="N416" i="20"/>
  <c r="M416" i="20"/>
  <c r="L416" i="20"/>
  <c r="K416" i="20"/>
  <c r="J416" i="20"/>
  <c r="I416" i="20"/>
  <c r="H416" i="20"/>
  <c r="G416" i="20"/>
  <c r="F416" i="20"/>
  <c r="AH415" i="20"/>
  <c r="AE415" i="20"/>
  <c r="AD415" i="20"/>
  <c r="AC415" i="20"/>
  <c r="AB415" i="20"/>
  <c r="AA415" i="20"/>
  <c r="Z415" i="20"/>
  <c r="Y415" i="20"/>
  <c r="X415" i="20"/>
  <c r="W415" i="20"/>
  <c r="V415" i="20"/>
  <c r="U415" i="20"/>
  <c r="T415" i="20"/>
  <c r="S415" i="20"/>
  <c r="R415" i="20"/>
  <c r="Q415" i="20"/>
  <c r="P415" i="20"/>
  <c r="O415" i="20"/>
  <c r="N415" i="20"/>
  <c r="M415" i="20"/>
  <c r="L415" i="20"/>
  <c r="K415" i="20"/>
  <c r="J415" i="20"/>
  <c r="I415" i="20"/>
  <c r="H415" i="20"/>
  <c r="G415" i="20"/>
  <c r="F415" i="20"/>
  <c r="AH414" i="20"/>
  <c r="AE414" i="20"/>
  <c r="AD414" i="20"/>
  <c r="AC414" i="20"/>
  <c r="AB414" i="20"/>
  <c r="AA414" i="20"/>
  <c r="Z414" i="20"/>
  <c r="Y414" i="20"/>
  <c r="X414" i="20"/>
  <c r="W414" i="20"/>
  <c r="V414" i="20"/>
  <c r="U414" i="20"/>
  <c r="T414" i="20"/>
  <c r="S414" i="20"/>
  <c r="R414" i="20"/>
  <c r="Q414" i="20"/>
  <c r="P414" i="20"/>
  <c r="O414" i="20"/>
  <c r="N414" i="20"/>
  <c r="M414" i="20"/>
  <c r="L414" i="20"/>
  <c r="J414" i="20"/>
  <c r="I414" i="20"/>
  <c r="H414" i="20"/>
  <c r="G414" i="20"/>
  <c r="F414" i="20"/>
  <c r="AH413" i="20"/>
  <c r="AE413" i="20"/>
  <c r="AD413" i="20"/>
  <c r="AC413" i="20"/>
  <c r="AB413" i="20"/>
  <c r="AA413" i="20"/>
  <c r="Z413" i="20"/>
  <c r="Y413" i="20"/>
  <c r="X413" i="20"/>
  <c r="W413" i="20"/>
  <c r="V413" i="20"/>
  <c r="T413" i="20"/>
  <c r="S413" i="20"/>
  <c r="R413" i="20"/>
  <c r="Q413" i="20"/>
  <c r="P413" i="20"/>
  <c r="O413" i="20"/>
  <c r="N413" i="20"/>
  <c r="M413" i="20"/>
  <c r="L413" i="20"/>
  <c r="J413" i="20"/>
  <c r="I413" i="20"/>
  <c r="H413" i="20"/>
  <c r="G413" i="20"/>
  <c r="F413" i="20"/>
  <c r="AH412" i="20"/>
  <c r="AH418" i="20" s="1"/>
  <c r="AE412" i="20"/>
  <c r="AD412" i="20"/>
  <c r="AC412" i="20"/>
  <c r="AC418" i="20" s="1"/>
  <c r="AB412" i="20"/>
  <c r="AA412" i="20"/>
  <c r="Z412" i="20"/>
  <c r="Y412" i="20"/>
  <c r="Y418" i="20" s="1"/>
  <c r="X412" i="20"/>
  <c r="W412" i="20"/>
  <c r="V412" i="20"/>
  <c r="U412" i="20"/>
  <c r="T412" i="20"/>
  <c r="S412" i="20"/>
  <c r="R412" i="20"/>
  <c r="Q412" i="20"/>
  <c r="Q418" i="20" s="1"/>
  <c r="P412" i="20"/>
  <c r="O412" i="20"/>
  <c r="N412" i="20"/>
  <c r="M412" i="20"/>
  <c r="M418" i="20" s="1"/>
  <c r="L412" i="20"/>
  <c r="K412" i="20"/>
  <c r="J412" i="20"/>
  <c r="I412" i="20"/>
  <c r="I418" i="20" s="1"/>
  <c r="H412" i="20"/>
  <c r="G412" i="20"/>
  <c r="F412" i="20"/>
  <c r="AH410" i="20"/>
  <c r="AE410" i="20"/>
  <c r="AD410" i="20"/>
  <c r="AC410" i="20"/>
  <c r="AB410" i="20"/>
  <c r="AA410" i="20"/>
  <c r="Z410" i="20"/>
  <c r="Y410" i="20"/>
  <c r="X410" i="20"/>
  <c r="W410" i="20"/>
  <c r="V410" i="20"/>
  <c r="U410" i="20"/>
  <c r="T410" i="20"/>
  <c r="S410" i="20"/>
  <c r="R410" i="20"/>
  <c r="Q410" i="20"/>
  <c r="P410" i="20"/>
  <c r="O410" i="20"/>
  <c r="N410" i="20"/>
  <c r="M410" i="20"/>
  <c r="L410" i="20"/>
  <c r="K410" i="20"/>
  <c r="J410" i="20"/>
  <c r="I410" i="20"/>
  <c r="H410" i="20"/>
  <c r="G410" i="20"/>
  <c r="F410" i="20"/>
  <c r="AH409" i="20"/>
  <c r="AE409" i="20"/>
  <c r="AD409" i="20"/>
  <c r="AC409" i="20"/>
  <c r="AB409" i="20"/>
  <c r="AA409" i="20"/>
  <c r="Z409" i="20"/>
  <c r="Y409" i="20"/>
  <c r="X409" i="20"/>
  <c r="W409" i="20"/>
  <c r="V409" i="20"/>
  <c r="U409" i="20"/>
  <c r="T409" i="20"/>
  <c r="S409" i="20"/>
  <c r="R409" i="20"/>
  <c r="Q409" i="20"/>
  <c r="P409" i="20"/>
  <c r="O409" i="20"/>
  <c r="N409" i="20"/>
  <c r="M409" i="20"/>
  <c r="L409" i="20"/>
  <c r="K409" i="20"/>
  <c r="J409" i="20"/>
  <c r="I409" i="20"/>
  <c r="H409" i="20"/>
  <c r="G409" i="20"/>
  <c r="F409" i="20"/>
  <c r="AH408" i="20"/>
  <c r="AE408" i="20"/>
  <c r="AD408" i="20"/>
  <c r="AC408" i="20"/>
  <c r="AB408" i="20"/>
  <c r="AA408" i="20"/>
  <c r="Z408" i="20"/>
  <c r="Y408" i="20"/>
  <c r="X408" i="20"/>
  <c r="W408" i="20"/>
  <c r="V408" i="20"/>
  <c r="U408" i="20"/>
  <c r="T408" i="20"/>
  <c r="S408" i="20"/>
  <c r="R408" i="20"/>
  <c r="Q408" i="20"/>
  <c r="P408" i="20"/>
  <c r="O408" i="20"/>
  <c r="N408" i="20"/>
  <c r="M408" i="20"/>
  <c r="L408" i="20"/>
  <c r="K408" i="20"/>
  <c r="J408" i="20"/>
  <c r="I408" i="20"/>
  <c r="H408" i="20"/>
  <c r="G408" i="20"/>
  <c r="F408" i="20"/>
  <c r="AH407" i="20"/>
  <c r="AE407" i="20"/>
  <c r="AD407" i="20"/>
  <c r="AC407" i="20"/>
  <c r="AB407" i="20"/>
  <c r="AA407" i="20"/>
  <c r="Z407" i="20"/>
  <c r="Y407" i="20"/>
  <c r="X407" i="20"/>
  <c r="W407" i="20"/>
  <c r="V407" i="20"/>
  <c r="U407" i="20"/>
  <c r="T407" i="20"/>
  <c r="S407" i="20"/>
  <c r="R407" i="20"/>
  <c r="Q407" i="20"/>
  <c r="P407" i="20"/>
  <c r="O407" i="20"/>
  <c r="N407" i="20"/>
  <c r="M407" i="20"/>
  <c r="L407" i="20"/>
  <c r="K407" i="20"/>
  <c r="I407" i="20"/>
  <c r="H407" i="20"/>
  <c r="G407" i="20"/>
  <c r="F407" i="20"/>
  <c r="AH406" i="20"/>
  <c r="AE406" i="20"/>
  <c r="AD406" i="20"/>
  <c r="AC406" i="20"/>
  <c r="AB406" i="20"/>
  <c r="AA406" i="20"/>
  <c r="Z406" i="20"/>
  <c r="Y406" i="20"/>
  <c r="X406" i="20"/>
  <c r="W406" i="20"/>
  <c r="V406" i="20"/>
  <c r="U406" i="20"/>
  <c r="T406" i="20"/>
  <c r="S406" i="20"/>
  <c r="R406" i="20"/>
  <c r="Q406" i="20"/>
  <c r="P406" i="20"/>
  <c r="O406" i="20"/>
  <c r="N406" i="20"/>
  <c r="M406" i="20"/>
  <c r="L406" i="20"/>
  <c r="K406" i="20"/>
  <c r="J406" i="20"/>
  <c r="I406" i="20"/>
  <c r="H406" i="20"/>
  <c r="G406" i="20"/>
  <c r="F406" i="20"/>
  <c r="AH405" i="20"/>
  <c r="AH411" i="20" s="1"/>
  <c r="AE405" i="20"/>
  <c r="AD405" i="20"/>
  <c r="AD411" i="20" s="1"/>
  <c r="AC405" i="20"/>
  <c r="AB405" i="20"/>
  <c r="AA405" i="20"/>
  <c r="Z405" i="20"/>
  <c r="Z411" i="20" s="1"/>
  <c r="Y405" i="20"/>
  <c r="X405" i="20"/>
  <c r="W405" i="20"/>
  <c r="V405" i="20"/>
  <c r="U405" i="20"/>
  <c r="T405" i="20"/>
  <c r="S405" i="20"/>
  <c r="R405" i="20"/>
  <c r="R411" i="20" s="1"/>
  <c r="Q405" i="20"/>
  <c r="P405" i="20"/>
  <c r="O405" i="20"/>
  <c r="N405" i="20"/>
  <c r="N411" i="20" s="1"/>
  <c r="M405" i="20"/>
  <c r="L405" i="20"/>
  <c r="K405" i="20"/>
  <c r="J405" i="20"/>
  <c r="I405" i="20"/>
  <c r="H405" i="20"/>
  <c r="G405" i="20"/>
  <c r="F405" i="20"/>
  <c r="X403" i="20"/>
  <c r="G403" i="20"/>
  <c r="AH402" i="20"/>
  <c r="AG402" i="20" s="1"/>
  <c r="AH401" i="20"/>
  <c r="AD401" i="20"/>
  <c r="AC401" i="20"/>
  <c r="AB401" i="20"/>
  <c r="AA401" i="20"/>
  <c r="Z401" i="20"/>
  <c r="Y401" i="20"/>
  <c r="Y403" i="20" s="1"/>
  <c r="X401" i="20"/>
  <c r="V401" i="20"/>
  <c r="T401" i="20"/>
  <c r="S401" i="20"/>
  <c r="S403" i="20" s="1"/>
  <c r="R401" i="20"/>
  <c r="Q401" i="20"/>
  <c r="P401" i="20"/>
  <c r="O401" i="20"/>
  <c r="N401" i="20"/>
  <c r="M401" i="20"/>
  <c r="L401" i="20"/>
  <c r="I401" i="20"/>
  <c r="H401" i="20"/>
  <c r="G401" i="20"/>
  <c r="F401" i="20"/>
  <c r="AG400" i="20"/>
  <c r="AF400" i="20"/>
  <c r="AJ400" i="20" s="1"/>
  <c r="AI400" i="20" s="1"/>
  <c r="A400" i="20"/>
  <c r="AF399" i="20"/>
  <c r="AJ399" i="20" s="1"/>
  <c r="AI399" i="20" s="1"/>
  <c r="A399" i="20"/>
  <c r="AG398" i="20"/>
  <c r="AF398" i="20"/>
  <c r="AJ398" i="20" s="1"/>
  <c r="AI398" i="20" s="1"/>
  <c r="A398" i="20"/>
  <c r="AI397" i="20"/>
  <c r="AG397" i="20"/>
  <c r="AF397" i="20"/>
  <c r="AJ397" i="20" s="1"/>
  <c r="A397" i="20"/>
  <c r="AF396" i="20"/>
  <c r="AJ396" i="20" s="1"/>
  <c r="A396" i="20"/>
  <c r="AF395" i="20"/>
  <c r="AJ395" i="20" s="1"/>
  <c r="A395" i="20"/>
  <c r="AJ394" i="20"/>
  <c r="AF394" i="20"/>
  <c r="A394" i="20"/>
  <c r="AJ393" i="20"/>
  <c r="AF393" i="20"/>
  <c r="A393" i="20"/>
  <c r="AF392" i="20"/>
  <c r="AJ392" i="20" s="1"/>
  <c r="A392" i="20"/>
  <c r="AG391" i="20"/>
  <c r="AF391" i="20"/>
  <c r="AJ391" i="20" s="1"/>
  <c r="AI391" i="20" s="1"/>
  <c r="A391" i="20"/>
  <c r="AJ390" i="20"/>
  <c r="AI390" i="20" s="1"/>
  <c r="AG390" i="20"/>
  <c r="AF390" i="20"/>
  <c r="A390" i="20"/>
  <c r="AF389" i="20"/>
  <c r="A389" i="20"/>
  <c r="AG388" i="20"/>
  <c r="AF388" i="20"/>
  <c r="AJ388" i="20" s="1"/>
  <c r="AI388" i="20" s="1"/>
  <c r="A388" i="20"/>
  <c r="AI387" i="20"/>
  <c r="AG387" i="20"/>
  <c r="AF387" i="20"/>
  <c r="AJ387" i="20" s="1"/>
  <c r="A387" i="20"/>
  <c r="AJ386" i="20"/>
  <c r="AI386" i="20" s="1"/>
  <c r="AG386" i="20"/>
  <c r="AF386" i="20"/>
  <c r="A386" i="20"/>
  <c r="AJ385" i="20"/>
  <c r="AI385" i="20" s="1"/>
  <c r="AF385" i="20"/>
  <c r="AG385" i="20" s="1"/>
  <c r="A385" i="20"/>
  <c r="AG384" i="20"/>
  <c r="AF384" i="20"/>
  <c r="AJ384" i="20" s="1"/>
  <c r="AI384" i="20" s="1"/>
  <c r="A384" i="20"/>
  <c r="AF383" i="20"/>
  <c r="AJ383" i="20" s="1"/>
  <c r="AI383" i="20" s="1"/>
  <c r="A383" i="20"/>
  <c r="AF382" i="20"/>
  <c r="AJ382" i="20" s="1"/>
  <c r="AI382" i="20" s="1"/>
  <c r="A382" i="20"/>
  <c r="AF381" i="20"/>
  <c r="A381" i="20"/>
  <c r="AG380" i="20"/>
  <c r="AF380" i="20"/>
  <c r="AJ380" i="20" s="1"/>
  <c r="AI380" i="20" s="1"/>
  <c r="A380" i="20"/>
  <c r="AF379" i="20"/>
  <c r="AJ379" i="20" s="1"/>
  <c r="AI379" i="20" s="1"/>
  <c r="AE433" i="20"/>
  <c r="A379" i="20"/>
  <c r="AF378" i="20"/>
  <c r="AG378" i="20" s="1"/>
  <c r="A378" i="20"/>
  <c r="AF377" i="20"/>
  <c r="A377" i="20"/>
  <c r="AG376" i="20"/>
  <c r="AF376" i="20"/>
  <c r="AJ376" i="20" s="1"/>
  <c r="AI376" i="20" s="1"/>
  <c r="A376" i="20"/>
  <c r="AJ375" i="20"/>
  <c r="AI375" i="20" s="1"/>
  <c r="AG375" i="20"/>
  <c r="AF375" i="20"/>
  <c r="A375" i="20"/>
  <c r="AF374" i="20"/>
  <c r="A374" i="20"/>
  <c r="AF373" i="20"/>
  <c r="A373" i="20"/>
  <c r="AF372" i="20"/>
  <c r="A372" i="20"/>
  <c r="AJ371" i="20"/>
  <c r="AI371" i="20" s="1"/>
  <c r="AF371" i="20"/>
  <c r="AG371" i="20" s="1"/>
  <c r="A371" i="20"/>
  <c r="AJ370" i="20"/>
  <c r="AF370" i="20"/>
  <c r="A370" i="20"/>
  <c r="AJ369" i="20"/>
  <c r="AI369" i="20" s="1"/>
  <c r="AG369" i="20"/>
  <c r="AF369" i="20"/>
  <c r="A369" i="20"/>
  <c r="AF368" i="20"/>
  <c r="AG368" i="20" s="1"/>
  <c r="A368" i="20"/>
  <c r="AF367" i="20"/>
  <c r="AJ367" i="20" s="1"/>
  <c r="AI367" i="20" s="1"/>
  <c r="A367" i="20"/>
  <c r="AG366" i="20"/>
  <c r="AF366" i="20"/>
  <c r="AJ366" i="20" s="1"/>
  <c r="AI366" i="20" s="1"/>
  <c r="A366" i="20"/>
  <c r="AG365" i="20"/>
  <c r="AF365" i="20"/>
  <c r="AJ365" i="20" s="1"/>
  <c r="AI365" i="20" s="1"/>
  <c r="A365" i="20"/>
  <c r="AF364" i="20"/>
  <c r="A364" i="20"/>
  <c r="AG363" i="20"/>
  <c r="AF363" i="20"/>
  <c r="AJ363" i="20" s="1"/>
  <c r="AI363" i="20" s="1"/>
  <c r="A363" i="20"/>
  <c r="AG362" i="20"/>
  <c r="AF362" i="20"/>
  <c r="AJ362" i="20" s="1"/>
  <c r="AI362" i="20" s="1"/>
  <c r="A362" i="20"/>
  <c r="AJ361" i="20"/>
  <c r="AI361" i="20"/>
  <c r="AG361" i="20"/>
  <c r="AF361" i="20"/>
  <c r="A361" i="20"/>
  <c r="AJ360" i="20"/>
  <c r="AF360" i="20"/>
  <c r="A360" i="20"/>
  <c r="AF359" i="20"/>
  <c r="AJ359" i="20" s="1"/>
  <c r="A359" i="20"/>
  <c r="AF358" i="20"/>
  <c r="AJ358" i="20" s="1"/>
  <c r="A358" i="20"/>
  <c r="AF357" i="20"/>
  <c r="AJ357" i="20" s="1"/>
  <c r="AI357" i="20" s="1"/>
  <c r="A357" i="20"/>
  <c r="AF356" i="20"/>
  <c r="AJ356" i="20" s="1"/>
  <c r="A356" i="20"/>
  <c r="AJ355" i="20"/>
  <c r="AF355" i="20"/>
  <c r="A355" i="20"/>
  <c r="AF354" i="20"/>
  <c r="AJ354" i="20" s="1"/>
  <c r="A354" i="20"/>
  <c r="AF353" i="20"/>
  <c r="AJ353" i="20" s="1"/>
  <c r="AI353" i="20" s="1"/>
  <c r="A353" i="20"/>
  <c r="AF352" i="20"/>
  <c r="AG352" i="20" s="1"/>
  <c r="A352" i="20"/>
  <c r="AF351" i="20"/>
  <c r="A351" i="20"/>
  <c r="AF350" i="20"/>
  <c r="AJ350" i="20" s="1"/>
  <c r="AI350" i="20" s="1"/>
  <c r="A350" i="20"/>
  <c r="AF349" i="20"/>
  <c r="AG349" i="20" s="1"/>
  <c r="A349" i="20"/>
  <c r="AF348" i="20"/>
  <c r="A348" i="20"/>
  <c r="AG347" i="20"/>
  <c r="AF347" i="20"/>
  <c r="AJ347" i="20" s="1"/>
  <c r="AI347" i="20" s="1"/>
  <c r="A347" i="20"/>
  <c r="AI346" i="20"/>
  <c r="AG346" i="20"/>
  <c r="AF346" i="20"/>
  <c r="AJ346" i="20" s="1"/>
  <c r="A346" i="20"/>
  <c r="AJ345" i="20"/>
  <c r="AI345" i="20" s="1"/>
  <c r="AG345" i="20"/>
  <c r="AF345" i="20"/>
  <c r="A345" i="20"/>
  <c r="AF344" i="20"/>
  <c r="AG344" i="20" s="1"/>
  <c r="A344" i="20"/>
  <c r="AF343" i="20"/>
  <c r="AJ343" i="20" s="1"/>
  <c r="AI343" i="20" s="1"/>
  <c r="A343" i="20"/>
  <c r="AG342" i="20"/>
  <c r="AF342" i="20"/>
  <c r="AJ342" i="20" s="1"/>
  <c r="AI342" i="20" s="1"/>
  <c r="A342" i="20"/>
  <c r="AI341" i="20"/>
  <c r="AG341" i="20"/>
  <c r="AF341" i="20"/>
  <c r="AJ341" i="20" s="1"/>
  <c r="A341" i="20"/>
  <c r="AJ340" i="20"/>
  <c r="AI340" i="20" s="1"/>
  <c r="AF340" i="20"/>
  <c r="AG340" i="20" s="1"/>
  <c r="A340" i="20"/>
  <c r="AF339" i="20"/>
  <c r="AJ339" i="20" s="1"/>
  <c r="AI339" i="20" s="1"/>
  <c r="A339" i="20"/>
  <c r="AG338" i="20"/>
  <c r="AF338" i="20"/>
  <c r="AJ338" i="20" s="1"/>
  <c r="AI338" i="20" s="1"/>
  <c r="A338" i="20"/>
  <c r="AJ337" i="20"/>
  <c r="AI337" i="20" s="1"/>
  <c r="AG337" i="20"/>
  <c r="AF337" i="20"/>
  <c r="A337" i="20"/>
  <c r="AJ336" i="20"/>
  <c r="AI336" i="20" s="1"/>
  <c r="AF336" i="20"/>
  <c r="AG336" i="20" s="1"/>
  <c r="A336" i="20"/>
  <c r="AF335" i="20"/>
  <c r="A335" i="20"/>
  <c r="AG334" i="20"/>
  <c r="AF334" i="20"/>
  <c r="AJ334" i="20" s="1"/>
  <c r="AI334" i="20" s="1"/>
  <c r="A334" i="20"/>
  <c r="AJ333" i="20"/>
  <c r="AI333" i="20" s="1"/>
  <c r="AG333" i="20"/>
  <c r="AF333" i="20"/>
  <c r="A333" i="20"/>
  <c r="AF332" i="20"/>
  <c r="A332" i="20"/>
  <c r="AF331" i="20"/>
  <c r="A331" i="20"/>
  <c r="AF330" i="20"/>
  <c r="AJ330" i="20" s="1"/>
  <c r="AI330" i="20" s="1"/>
  <c r="A330" i="20"/>
  <c r="AF329" i="20"/>
  <c r="A329" i="20"/>
  <c r="AJ328" i="20"/>
  <c r="AI328" i="20" s="1"/>
  <c r="AF328" i="20"/>
  <c r="AG328" i="20" s="1"/>
  <c r="A328" i="20"/>
  <c r="AF327" i="20"/>
  <c r="AJ327" i="20" s="1"/>
  <c r="AI327" i="20" s="1"/>
  <c r="A327" i="20"/>
  <c r="AJ326" i="20"/>
  <c r="AI326" i="20" s="1"/>
  <c r="AG326" i="20"/>
  <c r="AF326" i="20"/>
  <c r="A326" i="20"/>
  <c r="AF325" i="20"/>
  <c r="AG325" i="20" s="1"/>
  <c r="A325" i="20"/>
  <c r="AJ324" i="20"/>
  <c r="AI324" i="20" s="1"/>
  <c r="AF324" i="20"/>
  <c r="AG324" i="20" s="1"/>
  <c r="A324" i="20"/>
  <c r="AF323" i="20"/>
  <c r="A323" i="20"/>
  <c r="AF322" i="20"/>
  <c r="AG322" i="20" s="1"/>
  <c r="A322" i="20"/>
  <c r="AF321" i="20"/>
  <c r="AJ321" i="20" s="1"/>
  <c r="AI321" i="20" s="1"/>
  <c r="A321" i="20"/>
  <c r="AJ320" i="20"/>
  <c r="AF320" i="20"/>
  <c r="A320" i="20"/>
  <c r="AF319" i="20"/>
  <c r="A319" i="20"/>
  <c r="AF318" i="20"/>
  <c r="A318" i="20"/>
  <c r="AG317" i="20"/>
  <c r="AF317" i="20"/>
  <c r="AJ317" i="20" s="1"/>
  <c r="AI317" i="20" s="1"/>
  <c r="A317" i="20"/>
  <c r="AF316" i="20"/>
  <c r="AJ316" i="20" s="1"/>
  <c r="A316" i="20"/>
  <c r="AF315" i="20"/>
  <c r="AJ315" i="20" s="1"/>
  <c r="A315" i="20"/>
  <c r="AF314" i="20"/>
  <c r="AJ314" i="20" s="1"/>
  <c r="A314" i="20"/>
  <c r="AF313" i="20"/>
  <c r="AJ313" i="20" s="1"/>
  <c r="A313" i="20"/>
  <c r="AJ312" i="20"/>
  <c r="AF312" i="20"/>
  <c r="A312" i="20"/>
  <c r="AF311" i="20"/>
  <c r="AJ311" i="20" s="1"/>
  <c r="A311" i="20"/>
  <c r="AF310" i="20"/>
  <c r="AJ310" i="20" s="1"/>
  <c r="A310" i="20"/>
  <c r="AJ309" i="20"/>
  <c r="AF309" i="20"/>
  <c r="A309" i="20"/>
  <c r="AJ308" i="20"/>
  <c r="AF308" i="20"/>
  <c r="A308" i="20"/>
  <c r="AI307" i="20"/>
  <c r="AG307" i="20"/>
  <c r="AF307" i="20"/>
  <c r="AJ307" i="20" s="1"/>
  <c r="A307" i="20"/>
  <c r="AJ306" i="20"/>
  <c r="AI306" i="20" s="1"/>
  <c r="AG306" i="20"/>
  <c r="AF306" i="20"/>
  <c r="A306" i="20"/>
  <c r="AJ305" i="20"/>
  <c r="AI305" i="20" s="1"/>
  <c r="AF305" i="20"/>
  <c r="AG305" i="20" s="1"/>
  <c r="A305" i="20"/>
  <c r="AJ304" i="20"/>
  <c r="AI304" i="20" s="1"/>
  <c r="AG304" i="20"/>
  <c r="AF304" i="20"/>
  <c r="A304" i="20"/>
  <c r="AI303" i="20"/>
  <c r="AG303" i="20"/>
  <c r="AF303" i="20"/>
  <c r="AJ303" i="20" s="1"/>
  <c r="A303" i="20"/>
  <c r="AJ302" i="20"/>
  <c r="AI302" i="20" s="1"/>
  <c r="AG302" i="20"/>
  <c r="AF302" i="20"/>
  <c r="A302" i="20"/>
  <c r="AF301" i="20"/>
  <c r="A301" i="20"/>
  <c r="AF300" i="20"/>
  <c r="A300" i="20"/>
  <c r="AF299" i="20"/>
  <c r="A299" i="20"/>
  <c r="AF298" i="20"/>
  <c r="AG298" i="20" s="1"/>
  <c r="A298" i="20"/>
  <c r="AF297" i="20"/>
  <c r="AJ297" i="20" s="1"/>
  <c r="A297" i="20"/>
  <c r="AJ296" i="20"/>
  <c r="AI296" i="20" s="1"/>
  <c r="AG296" i="20"/>
  <c r="AF296" i="20"/>
  <c r="A296" i="20"/>
  <c r="AF295" i="20"/>
  <c r="AJ295" i="20" s="1"/>
  <c r="A295" i="20"/>
  <c r="AJ294" i="20"/>
  <c r="AI294" i="20" s="1"/>
  <c r="AF294" i="20"/>
  <c r="AG294" i="20" s="1"/>
  <c r="A294" i="20"/>
  <c r="AF293" i="20"/>
  <c r="A293" i="20"/>
  <c r="AF292" i="20"/>
  <c r="AJ292" i="20" s="1"/>
  <c r="AI292" i="20" s="1"/>
  <c r="A292" i="20"/>
  <c r="AF291" i="20"/>
  <c r="A291" i="20"/>
  <c r="AG290" i="20"/>
  <c r="AF290" i="20"/>
  <c r="AJ290" i="20" s="1"/>
  <c r="AI290" i="20" s="1"/>
  <c r="A290" i="20"/>
  <c r="AF289" i="20"/>
  <c r="A289" i="20"/>
  <c r="AG288" i="20"/>
  <c r="AF288" i="20"/>
  <c r="AJ288" i="20" s="1"/>
  <c r="AI288" i="20" s="1"/>
  <c r="A288" i="20"/>
  <c r="AF287" i="20"/>
  <c r="AJ287" i="20" s="1"/>
  <c r="A287" i="20"/>
  <c r="AF286" i="20"/>
  <c r="AJ286" i="20" s="1"/>
  <c r="AI286" i="20" s="1"/>
  <c r="A286" i="20"/>
  <c r="AF285" i="20"/>
  <c r="AJ285" i="20" s="1"/>
  <c r="AI285" i="20" s="1"/>
  <c r="A285" i="20"/>
  <c r="AF284" i="20"/>
  <c r="AJ284" i="20" s="1"/>
  <c r="A284" i="20"/>
  <c r="AF283" i="20"/>
  <c r="AJ283" i="20" s="1"/>
  <c r="A283" i="20"/>
  <c r="AJ282" i="20"/>
  <c r="AF282" i="20"/>
  <c r="A282" i="20"/>
  <c r="AF281" i="20"/>
  <c r="A281" i="20"/>
  <c r="AF280" i="20"/>
  <c r="A280" i="20"/>
  <c r="AF279" i="20"/>
  <c r="AJ279" i="20" s="1"/>
  <c r="A279" i="20"/>
  <c r="AJ278" i="20"/>
  <c r="AF278" i="20"/>
  <c r="A278" i="20"/>
  <c r="AF277" i="20"/>
  <c r="AJ277" i="20" s="1"/>
  <c r="A277" i="20"/>
  <c r="AF276" i="20"/>
  <c r="AJ276" i="20" s="1"/>
  <c r="AI276" i="20" s="1"/>
  <c r="A276" i="20"/>
  <c r="AF275" i="20"/>
  <c r="AJ275" i="20" s="1"/>
  <c r="A275" i="20"/>
  <c r="AJ274" i="20"/>
  <c r="AI274" i="20" s="1"/>
  <c r="AG274" i="20"/>
  <c r="AF274" i="20"/>
  <c r="A274" i="20"/>
  <c r="AF273" i="20"/>
  <c r="AJ273" i="20" s="1"/>
  <c r="A273" i="20"/>
  <c r="AF272" i="20"/>
  <c r="AJ272" i="20" s="1"/>
  <c r="AI272" i="20" s="1"/>
  <c r="A272" i="20"/>
  <c r="AF271" i="20"/>
  <c r="AJ271" i="20" s="1"/>
  <c r="A271" i="20"/>
  <c r="AJ270" i="20"/>
  <c r="AI270" i="20" s="1"/>
  <c r="AG270" i="20"/>
  <c r="AF270" i="20"/>
  <c r="A270" i="20"/>
  <c r="AF269" i="20"/>
  <c r="A269" i="20"/>
  <c r="AJ268" i="20"/>
  <c r="AI268" i="20" s="1"/>
  <c r="AF268" i="20"/>
  <c r="AG268" i="20" s="1"/>
  <c r="A268" i="20"/>
  <c r="AF267" i="20"/>
  <c r="A267" i="20"/>
  <c r="AF266" i="20"/>
  <c r="AG266" i="20" s="1"/>
  <c r="A266" i="20"/>
  <c r="AJ265" i="20"/>
  <c r="AI265" i="20" s="1"/>
  <c r="AF265" i="20"/>
  <c r="AG265" i="20" s="1"/>
  <c r="A265" i="20"/>
  <c r="AJ264" i="20"/>
  <c r="AI264" i="20" s="1"/>
  <c r="AG264" i="20"/>
  <c r="AF264" i="20"/>
  <c r="A264" i="20"/>
  <c r="AI263" i="20"/>
  <c r="AG263" i="20"/>
  <c r="AF263" i="20"/>
  <c r="AJ263" i="20" s="1"/>
  <c r="A263" i="20"/>
  <c r="AJ262" i="20"/>
  <c r="AI262" i="20" s="1"/>
  <c r="AG262" i="20"/>
  <c r="AF262" i="20"/>
  <c r="A262" i="20"/>
  <c r="AF261" i="20"/>
  <c r="A261" i="20"/>
  <c r="AF260" i="20"/>
  <c r="A260" i="20"/>
  <c r="AF259" i="20"/>
  <c r="A259" i="20"/>
  <c r="AF258" i="20"/>
  <c r="AJ258" i="20" s="1"/>
  <c r="AI258" i="20" s="1"/>
  <c r="A258" i="20"/>
  <c r="AF257" i="20"/>
  <c r="A257" i="20"/>
  <c r="AG256" i="20"/>
  <c r="AF256" i="20"/>
  <c r="AJ256" i="20" s="1"/>
  <c r="AI256" i="20" s="1"/>
  <c r="A256" i="20"/>
  <c r="AF255" i="20"/>
  <c r="AJ255" i="20" s="1"/>
  <c r="AI255" i="20" s="1"/>
  <c r="A255" i="20"/>
  <c r="AF254" i="20"/>
  <c r="AJ254" i="20" s="1"/>
  <c r="AI254" i="20" s="1"/>
  <c r="A254" i="20"/>
  <c r="AF253" i="20"/>
  <c r="AG253" i="20" s="1"/>
  <c r="A253" i="20"/>
  <c r="AG252" i="20"/>
  <c r="AF252" i="20"/>
  <c r="AJ252" i="20" s="1"/>
  <c r="AI252" i="20" s="1"/>
  <c r="A252" i="20"/>
  <c r="AG251" i="20"/>
  <c r="AF251" i="20"/>
  <c r="AJ251" i="20" s="1"/>
  <c r="AI251" i="20" s="1"/>
  <c r="A251" i="20"/>
  <c r="AF250" i="20"/>
  <c r="AJ250" i="20" s="1"/>
  <c r="AI250" i="20" s="1"/>
  <c r="A250" i="20"/>
  <c r="AF249" i="20"/>
  <c r="AJ249" i="20" s="1"/>
  <c r="AI249" i="20" s="1"/>
  <c r="A249" i="20"/>
  <c r="AJ248" i="20"/>
  <c r="AI248" i="20" s="1"/>
  <c r="AF248" i="20"/>
  <c r="AG248" i="20" s="1"/>
  <c r="A248" i="20"/>
  <c r="AF247" i="20"/>
  <c r="A247" i="20"/>
  <c r="AF246" i="20"/>
  <c r="AG246" i="20" s="1"/>
  <c r="A246" i="20"/>
  <c r="AF245" i="20"/>
  <c r="A245" i="20"/>
  <c r="AF244" i="20"/>
  <c r="A244" i="20"/>
  <c r="AF243" i="20"/>
  <c r="A243" i="20"/>
  <c r="AJ242" i="20"/>
  <c r="AI242" i="20" s="1"/>
  <c r="AG242" i="20"/>
  <c r="AF242" i="20"/>
  <c r="A242" i="20"/>
  <c r="AF241" i="20"/>
  <c r="A241" i="20"/>
  <c r="AG240" i="20"/>
  <c r="AF240" i="20"/>
  <c r="AJ240" i="20" s="1"/>
  <c r="AI240" i="20" s="1"/>
  <c r="A240" i="20"/>
  <c r="AG239" i="20"/>
  <c r="AF239" i="20"/>
  <c r="AJ239" i="20" s="1"/>
  <c r="AI239" i="20" s="1"/>
  <c r="A239" i="20"/>
  <c r="AJ238" i="20"/>
  <c r="AI238" i="20"/>
  <c r="AG238" i="20"/>
  <c r="AF238" i="20"/>
  <c r="A238" i="20"/>
  <c r="AJ237" i="20"/>
  <c r="AI237" i="20" s="1"/>
  <c r="AF237" i="20"/>
  <c r="AG237" i="20" s="1"/>
  <c r="A237" i="20"/>
  <c r="AJ236" i="20"/>
  <c r="AI236" i="20" s="1"/>
  <c r="AG236" i="20"/>
  <c r="AF236" i="20"/>
  <c r="A236" i="20"/>
  <c r="AI235" i="20"/>
  <c r="AG235" i="20"/>
  <c r="AF235" i="20"/>
  <c r="AJ235" i="20" s="1"/>
  <c r="A235" i="20"/>
  <c r="AJ234" i="20"/>
  <c r="AI234" i="20" s="1"/>
  <c r="AG234" i="20"/>
  <c r="AF234" i="20"/>
  <c r="A234" i="20"/>
  <c r="AF233" i="20"/>
  <c r="AG233" i="20" s="1"/>
  <c r="A233" i="20"/>
  <c r="AF232" i="20"/>
  <c r="AJ232" i="20" s="1"/>
  <c r="AI232" i="20" s="1"/>
  <c r="A232" i="20"/>
  <c r="AG231" i="20"/>
  <c r="AF231" i="20"/>
  <c r="AJ231" i="20" s="1"/>
  <c r="AI231" i="20" s="1"/>
  <c r="A231" i="20"/>
  <c r="AG230" i="20"/>
  <c r="AF230" i="20"/>
  <c r="AJ230" i="20" s="1"/>
  <c r="AI230" i="20" s="1"/>
  <c r="A230" i="20"/>
  <c r="AF229" i="20"/>
  <c r="A229" i="20"/>
  <c r="AF228" i="20"/>
  <c r="A228" i="20"/>
  <c r="AF227" i="20"/>
  <c r="A227" i="20"/>
  <c r="AJ226" i="20"/>
  <c r="AI226" i="20" s="1"/>
  <c r="AG226" i="20"/>
  <c r="AF226" i="20"/>
  <c r="A226" i="20"/>
  <c r="AF225" i="20"/>
  <c r="A225" i="20"/>
  <c r="AF224" i="20"/>
  <c r="AG224" i="20" s="1"/>
  <c r="A224" i="20"/>
  <c r="AG223" i="20"/>
  <c r="AF223" i="20"/>
  <c r="AJ223" i="20" s="1"/>
  <c r="AI223" i="20" s="1"/>
  <c r="A223" i="20"/>
  <c r="AJ222" i="20"/>
  <c r="AI222" i="20" s="1"/>
  <c r="AF222" i="20"/>
  <c r="AG222" i="20" s="1"/>
  <c r="A222" i="20"/>
  <c r="AJ221" i="20"/>
  <c r="AI221" i="20" s="1"/>
  <c r="AF221" i="20"/>
  <c r="AG221" i="20" s="1"/>
  <c r="A221" i="20"/>
  <c r="AJ220" i="20"/>
  <c r="AI220" i="20" s="1"/>
  <c r="AG220" i="20"/>
  <c r="AF220" i="20"/>
  <c r="A220" i="20"/>
  <c r="AF219" i="20"/>
  <c r="AJ219" i="20" s="1"/>
  <c r="A219" i="20"/>
  <c r="AF218" i="20"/>
  <c r="AJ218" i="20" s="1"/>
  <c r="A218" i="20"/>
  <c r="AJ217" i="20"/>
  <c r="AF217" i="20"/>
  <c r="A217" i="20"/>
  <c r="AJ216" i="20"/>
  <c r="AI216" i="20" s="1"/>
  <c r="AG216" i="20"/>
  <c r="AF216" i="20"/>
  <c r="A216" i="20"/>
  <c r="AF215" i="20"/>
  <c r="AG215" i="20" s="1"/>
  <c r="A215" i="20"/>
  <c r="AJ214" i="20"/>
  <c r="AF214" i="20"/>
  <c r="A214" i="20"/>
  <c r="AF213" i="20"/>
  <c r="AJ213" i="20" s="1"/>
  <c r="AI213" i="20" s="1"/>
  <c r="A213" i="20"/>
  <c r="AF212" i="20"/>
  <c r="AG212" i="20" s="1"/>
  <c r="A212" i="20"/>
  <c r="AF211" i="20"/>
  <c r="A211" i="20"/>
  <c r="AF210" i="20"/>
  <c r="A210" i="20"/>
  <c r="AF209" i="20"/>
  <c r="AG209" i="20" s="1"/>
  <c r="A209" i="20"/>
  <c r="AF208" i="20"/>
  <c r="A208" i="20"/>
  <c r="AF207" i="20"/>
  <c r="AG207" i="20" s="1"/>
  <c r="A207" i="20"/>
  <c r="AF206" i="20"/>
  <c r="A206" i="20"/>
  <c r="AJ205" i="20"/>
  <c r="AI205" i="20" s="1"/>
  <c r="AG205" i="20"/>
  <c r="AF205" i="20"/>
  <c r="A205" i="20"/>
  <c r="AF204" i="20"/>
  <c r="A204" i="20"/>
  <c r="AG203" i="20"/>
  <c r="AF203" i="20"/>
  <c r="AJ203" i="20" s="1"/>
  <c r="AI203" i="20" s="1"/>
  <c r="A203" i="20"/>
  <c r="AF202" i="20"/>
  <c r="A202" i="20"/>
  <c r="AF201" i="20"/>
  <c r="AJ201" i="20" s="1"/>
  <c r="AI201" i="20" s="1"/>
  <c r="A201" i="20"/>
  <c r="AF200" i="20"/>
  <c r="A200" i="20"/>
  <c r="AF199" i="20"/>
  <c r="AG199" i="20" s="1"/>
  <c r="A199" i="20"/>
  <c r="AF198" i="20"/>
  <c r="A198" i="20"/>
  <c r="AJ197" i="20"/>
  <c r="AI197" i="20" s="1"/>
  <c r="AF197" i="20"/>
  <c r="AG197" i="20" s="1"/>
  <c r="A197" i="20"/>
  <c r="AF196" i="20"/>
  <c r="A196" i="20"/>
  <c r="AF195" i="20"/>
  <c r="A195" i="20"/>
  <c r="AF194" i="20"/>
  <c r="A194" i="20"/>
  <c r="AJ193" i="20"/>
  <c r="AI193" i="20" s="1"/>
  <c r="AG193" i="20"/>
  <c r="AF193" i="20"/>
  <c r="A193" i="20"/>
  <c r="AF192" i="20"/>
  <c r="A192" i="20"/>
  <c r="AJ191" i="20"/>
  <c r="AI191" i="20" s="1"/>
  <c r="AF191" i="20"/>
  <c r="AG191" i="20" s="1"/>
  <c r="A191" i="20"/>
  <c r="AF190" i="20"/>
  <c r="A190" i="20"/>
  <c r="AG189" i="20"/>
  <c r="AF189" i="20"/>
  <c r="AJ189" i="20" s="1"/>
  <c r="AI189" i="20" s="1"/>
  <c r="A189" i="20"/>
  <c r="AF188" i="20"/>
  <c r="A188" i="20"/>
  <c r="AG187" i="20"/>
  <c r="AF187" i="20"/>
  <c r="AJ187" i="20" s="1"/>
  <c r="AI187" i="20" s="1"/>
  <c r="A187" i="20"/>
  <c r="AF186" i="20"/>
  <c r="A186" i="20"/>
  <c r="AF185" i="20"/>
  <c r="AG185" i="20" s="1"/>
  <c r="A185" i="20"/>
  <c r="AF184" i="20"/>
  <c r="A184" i="20"/>
  <c r="AF183" i="20"/>
  <c r="A183" i="20"/>
  <c r="AF182" i="20"/>
  <c r="A182" i="20"/>
  <c r="AJ181" i="20"/>
  <c r="AI181" i="20" s="1"/>
  <c r="AG181" i="20"/>
  <c r="AF181" i="20"/>
  <c r="A181" i="20"/>
  <c r="AF180" i="20"/>
  <c r="A180" i="20"/>
  <c r="AF179" i="20"/>
  <c r="AJ179" i="20" s="1"/>
  <c r="AI179" i="20" s="1"/>
  <c r="A179" i="20"/>
  <c r="AF178" i="20"/>
  <c r="AJ178" i="20" s="1"/>
  <c r="A178" i="20"/>
  <c r="AG177" i="20"/>
  <c r="AF177" i="20"/>
  <c r="AJ177" i="20" s="1"/>
  <c r="AI177" i="20" s="1"/>
  <c r="A177" i="20"/>
  <c r="AF176" i="20"/>
  <c r="AJ176" i="20" s="1"/>
  <c r="A176" i="20"/>
  <c r="AF175" i="20"/>
  <c r="A175" i="20"/>
  <c r="AJ174" i="20"/>
  <c r="AF174" i="20"/>
  <c r="A174" i="20"/>
  <c r="AI173" i="20"/>
  <c r="AG173" i="20"/>
  <c r="AF173" i="20"/>
  <c r="AJ173" i="20" s="1"/>
  <c r="A173" i="20"/>
  <c r="AJ172" i="20"/>
  <c r="AI172" i="20"/>
  <c r="AG172" i="20"/>
  <c r="AF172" i="20"/>
  <c r="A172" i="20"/>
  <c r="AJ171" i="20"/>
  <c r="AI171" i="20" s="1"/>
  <c r="AF171" i="20"/>
  <c r="A171" i="20"/>
  <c r="AF170" i="20"/>
  <c r="AG170" i="20" s="1"/>
  <c r="A170" i="20"/>
  <c r="AF169" i="20"/>
  <c r="A169" i="20"/>
  <c r="AJ168" i="20"/>
  <c r="AI168" i="20" s="1"/>
  <c r="AG168" i="20"/>
  <c r="AF168" i="20"/>
  <c r="A168" i="20"/>
  <c r="AF167" i="20"/>
  <c r="A167" i="20"/>
  <c r="AJ166" i="20"/>
  <c r="AF166" i="20"/>
  <c r="A166" i="20"/>
  <c r="AF165" i="20"/>
  <c r="AG165" i="20" s="1"/>
  <c r="A165" i="20"/>
  <c r="AF164" i="20"/>
  <c r="AJ164" i="20" s="1"/>
  <c r="A164" i="20"/>
  <c r="AJ163" i="20"/>
  <c r="AI163" i="20" s="1"/>
  <c r="AF163" i="20"/>
  <c r="AG163" i="20" s="1"/>
  <c r="A163" i="20"/>
  <c r="AJ162" i="20"/>
  <c r="AF162" i="20"/>
  <c r="A162" i="20"/>
  <c r="AF161" i="20"/>
  <c r="AG161" i="20" s="1"/>
  <c r="A161" i="20"/>
  <c r="AF160" i="20"/>
  <c r="AJ160" i="20" s="1"/>
  <c r="A160" i="20"/>
  <c r="AF159" i="20"/>
  <c r="AJ159" i="20" s="1"/>
  <c r="A159" i="20"/>
  <c r="AF158" i="20"/>
  <c r="AJ158" i="20" s="1"/>
  <c r="A158" i="20"/>
  <c r="AF157" i="20"/>
  <c r="AJ157" i="20" s="1"/>
  <c r="A157" i="20"/>
  <c r="AG156" i="20"/>
  <c r="AF156" i="20"/>
  <c r="AJ156" i="20" s="1"/>
  <c r="AI156" i="20" s="1"/>
  <c r="A156" i="20"/>
  <c r="AF155" i="20"/>
  <c r="AJ155" i="20" s="1"/>
  <c r="A155" i="20"/>
  <c r="AJ154" i="20"/>
  <c r="AF154" i="20"/>
  <c r="A154" i="20"/>
  <c r="AJ153" i="20"/>
  <c r="AF153" i="20"/>
  <c r="A153" i="20"/>
  <c r="AF152" i="20"/>
  <c r="AJ152" i="20" s="1"/>
  <c r="A152" i="20"/>
  <c r="AF151" i="20"/>
  <c r="A151" i="20"/>
  <c r="AJ150" i="20"/>
  <c r="AI150" i="20" s="1"/>
  <c r="AG150" i="20"/>
  <c r="AF150" i="20"/>
  <c r="A150" i="20"/>
  <c r="AF149" i="20"/>
  <c r="AJ149" i="20" s="1"/>
  <c r="A149" i="20"/>
  <c r="AF148" i="20"/>
  <c r="AJ148" i="20" s="1"/>
  <c r="AI148" i="20" s="1"/>
  <c r="A148" i="20"/>
  <c r="AF147" i="20"/>
  <c r="AJ147" i="20" s="1"/>
  <c r="A147" i="20"/>
  <c r="AF146" i="20"/>
  <c r="AJ146" i="20" s="1"/>
  <c r="A146" i="20"/>
  <c r="AF145" i="20"/>
  <c r="AJ145" i="20" s="1"/>
  <c r="AI145" i="20" s="1"/>
  <c r="A145" i="20"/>
  <c r="AF144" i="20"/>
  <c r="AJ144" i="20" s="1"/>
  <c r="A144" i="20"/>
  <c r="AF143" i="20"/>
  <c r="AJ143" i="20" s="1"/>
  <c r="A143" i="20"/>
  <c r="AF142" i="20"/>
  <c r="AG142" i="20" s="1"/>
  <c r="A142" i="20"/>
  <c r="AF141" i="20"/>
  <c r="AJ141" i="20" s="1"/>
  <c r="A141" i="20"/>
  <c r="AJ140" i="20"/>
  <c r="AF140" i="20"/>
  <c r="A140" i="20"/>
  <c r="AF139" i="20"/>
  <c r="A139" i="20"/>
  <c r="AF138" i="20"/>
  <c r="AJ138" i="20" s="1"/>
  <c r="A138" i="20"/>
  <c r="AF137" i="20"/>
  <c r="AJ137" i="20" s="1"/>
  <c r="A137" i="20"/>
  <c r="AF136" i="20"/>
  <c r="AG136" i="20" s="1"/>
  <c r="A136" i="20"/>
  <c r="AJ135" i="20"/>
  <c r="AF135" i="20"/>
  <c r="A135" i="20"/>
  <c r="AF134" i="20"/>
  <c r="AG134" i="20" s="1"/>
  <c r="A134" i="20"/>
  <c r="AF133" i="20"/>
  <c r="AJ133" i="20" s="1"/>
  <c r="A133" i="20"/>
  <c r="AJ132" i="20"/>
  <c r="AF132" i="20"/>
  <c r="A132" i="20"/>
  <c r="AJ131" i="20"/>
  <c r="AI131" i="20" s="1"/>
  <c r="AF131" i="20"/>
  <c r="AG131" i="20" s="1"/>
  <c r="A131" i="20"/>
  <c r="AJ130" i="20"/>
  <c r="AF130" i="20"/>
  <c r="A130" i="20"/>
  <c r="AF129" i="20"/>
  <c r="AJ129" i="20" s="1"/>
  <c r="A129" i="20"/>
  <c r="AF128" i="20"/>
  <c r="AJ128" i="20" s="1"/>
  <c r="AI128" i="20" s="1"/>
  <c r="A128" i="20"/>
  <c r="AJ127" i="20"/>
  <c r="AF127" i="20"/>
  <c r="A127" i="20"/>
  <c r="AF126" i="20"/>
  <c r="AJ126" i="20" s="1"/>
  <c r="A126" i="20"/>
  <c r="AG125" i="20"/>
  <c r="AF125" i="20"/>
  <c r="AJ125" i="20" s="1"/>
  <c r="AI125" i="20" s="1"/>
  <c r="A125" i="20"/>
  <c r="AF124" i="20"/>
  <c r="AJ124" i="20" s="1"/>
  <c r="A124" i="20"/>
  <c r="AF123" i="20"/>
  <c r="AJ123" i="20" s="1"/>
  <c r="A123" i="20"/>
  <c r="AJ122" i="20"/>
  <c r="AI122" i="20" s="1"/>
  <c r="AF122" i="20"/>
  <c r="A122" i="20"/>
  <c r="AJ121" i="20"/>
  <c r="AI121" i="20" s="1"/>
  <c r="AG121" i="20"/>
  <c r="AF121" i="20"/>
  <c r="A121" i="20"/>
  <c r="AI120" i="20"/>
  <c r="AG120" i="20"/>
  <c r="AF120" i="20"/>
  <c r="AJ120" i="20" s="1"/>
  <c r="A120" i="20"/>
  <c r="AJ119" i="20"/>
  <c r="AI119" i="20" s="1"/>
  <c r="AG119" i="20"/>
  <c r="AF119" i="20"/>
  <c r="A119" i="20"/>
  <c r="AJ118" i="20"/>
  <c r="AI118" i="20" s="1"/>
  <c r="AF118" i="20"/>
  <c r="AG118" i="20" s="1"/>
  <c r="A118" i="20"/>
  <c r="AJ117" i="20"/>
  <c r="AI117" i="20" s="1"/>
  <c r="AG117" i="20"/>
  <c r="AF117" i="20"/>
  <c r="A117" i="20"/>
  <c r="AI116" i="20"/>
  <c r="AG116" i="20"/>
  <c r="AF116" i="20"/>
  <c r="AJ116" i="20" s="1"/>
  <c r="A116" i="20"/>
  <c r="AJ115" i="20"/>
  <c r="AI115" i="20" s="1"/>
  <c r="AG115" i="20"/>
  <c r="AF115" i="20"/>
  <c r="A115" i="20"/>
  <c r="AF114" i="20"/>
  <c r="AJ114" i="20" s="1"/>
  <c r="A114" i="20"/>
  <c r="AF113" i="20"/>
  <c r="AG113" i="20" s="1"/>
  <c r="A113" i="20"/>
  <c r="AF112" i="20"/>
  <c r="AG112" i="20" s="1"/>
  <c r="A112" i="20"/>
  <c r="AF111" i="20"/>
  <c r="AJ111" i="20" s="1"/>
  <c r="AI111" i="20" s="1"/>
  <c r="A111" i="20"/>
  <c r="AF110" i="20"/>
  <c r="AJ110" i="20" s="1"/>
  <c r="AI110" i="20" s="1"/>
  <c r="A110" i="20"/>
  <c r="AJ109" i="20"/>
  <c r="AI109" i="20" s="1"/>
  <c r="AG109" i="20"/>
  <c r="AF109" i="20"/>
  <c r="A109" i="20"/>
  <c r="AF108" i="20"/>
  <c r="AJ108" i="20" s="1"/>
  <c r="AI108" i="20" s="1"/>
  <c r="A108" i="20"/>
  <c r="AF107" i="20"/>
  <c r="AF416" i="20" s="1"/>
  <c r="AG416" i="20" s="1"/>
  <c r="A107" i="20"/>
  <c r="AF106" i="20"/>
  <c r="AG106" i="20" s="1"/>
  <c r="A106" i="20"/>
  <c r="AF105" i="20"/>
  <c r="AJ105" i="20" s="1"/>
  <c r="A105" i="20"/>
  <c r="AF104" i="20"/>
  <c r="AJ104" i="20" s="1"/>
  <c r="A104" i="20"/>
  <c r="AF103" i="20"/>
  <c r="AJ103" i="20" s="1"/>
  <c r="AI103" i="20" s="1"/>
  <c r="A103" i="20"/>
  <c r="AF102" i="20"/>
  <c r="AG102" i="20" s="1"/>
  <c r="A102" i="20"/>
  <c r="AF101" i="20"/>
  <c r="AJ101" i="20" s="1"/>
  <c r="AI101" i="20" s="1"/>
  <c r="A101" i="20"/>
  <c r="AF100" i="20"/>
  <c r="AJ100" i="20" s="1"/>
  <c r="AI100" i="20" s="1"/>
  <c r="A100" i="20"/>
  <c r="AF99" i="20"/>
  <c r="AJ99" i="20" s="1"/>
  <c r="AI99" i="20" s="1"/>
  <c r="A99" i="20"/>
  <c r="AF98" i="20"/>
  <c r="AJ98" i="20" s="1"/>
  <c r="AI98" i="20" s="1"/>
  <c r="A98" i="20"/>
  <c r="AF97" i="20"/>
  <c r="AG97" i="20" s="1"/>
  <c r="A97" i="20"/>
  <c r="AF96" i="20"/>
  <c r="AG96" i="20" s="1"/>
  <c r="A96" i="20"/>
  <c r="AF95" i="20"/>
  <c r="AJ95" i="20" s="1"/>
  <c r="AI95" i="20" s="1"/>
  <c r="A95" i="20"/>
  <c r="AF94" i="20"/>
  <c r="AJ94" i="20" s="1"/>
  <c r="AI94" i="20" s="1"/>
  <c r="A94" i="20"/>
  <c r="AG93" i="20"/>
  <c r="AF93" i="20"/>
  <c r="AJ93" i="20" s="1"/>
  <c r="AI93" i="20" s="1"/>
  <c r="A93" i="20"/>
  <c r="AF92" i="20"/>
  <c r="AG92" i="20" s="1"/>
  <c r="A92" i="20"/>
  <c r="AF91" i="20"/>
  <c r="AG91" i="20" s="1"/>
  <c r="A91" i="20"/>
  <c r="AI90" i="20"/>
  <c r="AF90" i="20"/>
  <c r="AJ90" i="20" s="1"/>
  <c r="A90" i="20"/>
  <c r="AJ89" i="20"/>
  <c r="AI89" i="20" s="1"/>
  <c r="AG89" i="20"/>
  <c r="AF89" i="20"/>
  <c r="A89" i="20"/>
  <c r="AJ88" i="20"/>
  <c r="AI88" i="20" s="1"/>
  <c r="AF88" i="20"/>
  <c r="AG88" i="20" s="1"/>
  <c r="A88" i="20"/>
  <c r="AJ87" i="20"/>
  <c r="AI87" i="20" s="1"/>
  <c r="AG87" i="20"/>
  <c r="AF87" i="20"/>
  <c r="A87" i="20"/>
  <c r="AI86" i="20"/>
  <c r="AG86" i="20"/>
  <c r="AF86" i="20"/>
  <c r="AJ86" i="20" s="1"/>
  <c r="A86" i="20"/>
  <c r="AJ85" i="20"/>
  <c r="AI85" i="20" s="1"/>
  <c r="AF85" i="20"/>
  <c r="AG85" i="20" s="1"/>
  <c r="A85" i="20"/>
  <c r="AF84" i="20"/>
  <c r="AG84" i="20" s="1"/>
  <c r="A84" i="20"/>
  <c r="AF83" i="20"/>
  <c r="AJ83" i="20" s="1"/>
  <c r="AI83" i="20" s="1"/>
  <c r="A83" i="20"/>
  <c r="AF82" i="20"/>
  <c r="AJ82" i="20" s="1"/>
  <c r="AI82" i="20" s="1"/>
  <c r="A82" i="20"/>
  <c r="AF81" i="20"/>
  <c r="A81" i="20"/>
  <c r="AI80" i="20"/>
  <c r="AF80" i="20"/>
  <c r="AJ80" i="20" s="1"/>
  <c r="A80" i="20"/>
  <c r="AJ79" i="20"/>
  <c r="AI79" i="20" s="1"/>
  <c r="AF79" i="20"/>
  <c r="AG79" i="20" s="1"/>
  <c r="A79" i="20"/>
  <c r="AJ78" i="20"/>
  <c r="AI78" i="20" s="1"/>
  <c r="AG78" i="20"/>
  <c r="AF78" i="20"/>
  <c r="A78" i="20"/>
  <c r="AI77" i="20"/>
  <c r="AG77" i="20"/>
  <c r="AF77" i="20"/>
  <c r="AJ77" i="20" s="1"/>
  <c r="A77" i="20"/>
  <c r="AJ76" i="20"/>
  <c r="AI76" i="20" s="1"/>
  <c r="AF76" i="20"/>
  <c r="AG76" i="20" s="1"/>
  <c r="A76" i="20"/>
  <c r="AF75" i="20"/>
  <c r="A75" i="20"/>
  <c r="AF74" i="20"/>
  <c r="A74" i="20"/>
  <c r="AF73" i="20"/>
  <c r="A73" i="20"/>
  <c r="AJ72" i="20"/>
  <c r="AI72" i="20" s="1"/>
  <c r="AG72" i="20"/>
  <c r="AF72" i="20"/>
  <c r="A72" i="20"/>
  <c r="AF71" i="20"/>
  <c r="AG71" i="20" s="1"/>
  <c r="A71" i="20"/>
  <c r="AG70" i="20"/>
  <c r="AF70" i="20"/>
  <c r="AJ70" i="20" s="1"/>
  <c r="AI70" i="20" s="1"/>
  <c r="A70" i="20"/>
  <c r="AG69" i="20"/>
  <c r="AF69" i="20"/>
  <c r="AJ69" i="20" s="1"/>
  <c r="AI69" i="20" s="1"/>
  <c r="A69" i="20"/>
  <c r="A68" i="20"/>
  <c r="AI67" i="20"/>
  <c r="AG67" i="20"/>
  <c r="AF67" i="20"/>
  <c r="AJ67" i="20" s="1"/>
  <c r="A67" i="20"/>
  <c r="AJ66" i="20"/>
  <c r="AI66" i="20" s="1"/>
  <c r="AF66" i="20"/>
  <c r="AG66" i="20" s="1"/>
  <c r="A66" i="20"/>
  <c r="AF65" i="20"/>
  <c r="A65" i="20"/>
  <c r="AF64" i="20"/>
  <c r="A64" i="20"/>
  <c r="A63" i="20"/>
  <c r="AF62" i="20"/>
  <c r="AJ62" i="20" s="1"/>
  <c r="AI62" i="20" s="1"/>
  <c r="A62" i="20"/>
  <c r="AF61" i="20"/>
  <c r="AG61" i="20" s="1"/>
  <c r="A61" i="20"/>
  <c r="AG60" i="20"/>
  <c r="AF60" i="20"/>
  <c r="AJ60" i="20" s="1"/>
  <c r="AI60" i="20" s="1"/>
  <c r="A60" i="20"/>
  <c r="AF59" i="20"/>
  <c r="AJ59" i="20" s="1"/>
  <c r="AI59" i="20" s="1"/>
  <c r="A59" i="20"/>
  <c r="AG58" i="20"/>
  <c r="AF58" i="20"/>
  <c r="AJ58" i="20" s="1"/>
  <c r="AI58" i="20" s="1"/>
  <c r="A58" i="20"/>
  <c r="AF57" i="20"/>
  <c r="AG57" i="20" s="1"/>
  <c r="A57" i="20"/>
  <c r="AF56" i="20"/>
  <c r="AG56" i="20" s="1"/>
  <c r="A56" i="20"/>
  <c r="AF55" i="20"/>
  <c r="A55" i="20"/>
  <c r="AJ54" i="20"/>
  <c r="AI54" i="20" s="1"/>
  <c r="AG54" i="20"/>
  <c r="AF54" i="20"/>
  <c r="A54" i="20"/>
  <c r="AF53" i="20"/>
  <c r="AJ53" i="20" s="1"/>
  <c r="A53" i="20"/>
  <c r="AF52" i="20"/>
  <c r="AJ52" i="20" s="1"/>
  <c r="AI52" i="20" s="1"/>
  <c r="A52" i="20"/>
  <c r="AF51" i="20"/>
  <c r="AJ51" i="20" s="1"/>
  <c r="A51" i="20"/>
  <c r="AJ50" i="20"/>
  <c r="AI50" i="20" s="1"/>
  <c r="AG50" i="20"/>
  <c r="AF50" i="20"/>
  <c r="A50" i="20"/>
  <c r="AF49" i="20"/>
  <c r="AJ49" i="20" s="1"/>
  <c r="A49" i="20"/>
  <c r="AJ48" i="20"/>
  <c r="AF48" i="20"/>
  <c r="A48" i="20"/>
  <c r="AF47" i="20"/>
  <c r="AJ47" i="20" s="1"/>
  <c r="A47" i="20"/>
  <c r="AF46" i="20"/>
  <c r="AJ46" i="20" s="1"/>
  <c r="A46" i="20"/>
  <c r="AJ45" i="20"/>
  <c r="AI45" i="20" s="1"/>
  <c r="AF45" i="20"/>
  <c r="AG45" i="20" s="1"/>
  <c r="A45" i="20"/>
  <c r="AJ44" i="20"/>
  <c r="AF44" i="20"/>
  <c r="A44" i="20"/>
  <c r="AF43" i="20"/>
  <c r="AG43" i="20" s="1"/>
  <c r="A43" i="20"/>
  <c r="AJ42" i="20"/>
  <c r="AF42" i="20"/>
  <c r="A42" i="20"/>
  <c r="AF41" i="20"/>
  <c r="A41" i="20"/>
  <c r="AF40" i="20"/>
  <c r="A40" i="20"/>
  <c r="AF39" i="20"/>
  <c r="A39" i="20"/>
  <c r="AF38" i="20"/>
  <c r="AJ38" i="20" s="1"/>
  <c r="AI38" i="20" s="1"/>
  <c r="A38" i="20"/>
  <c r="AF37" i="20"/>
  <c r="AG37" i="20" s="1"/>
  <c r="A37" i="20"/>
  <c r="AG36" i="20"/>
  <c r="AF36" i="20"/>
  <c r="AJ36" i="20" s="1"/>
  <c r="AI36" i="20" s="1"/>
  <c r="A36" i="20"/>
  <c r="AF35" i="20"/>
  <c r="AG35" i="20" s="1"/>
  <c r="A35" i="20"/>
  <c r="AF34" i="20"/>
  <c r="A34" i="20"/>
  <c r="AF33" i="20"/>
  <c r="A33" i="20"/>
  <c r="AF32" i="20"/>
  <c r="AJ32" i="20" s="1"/>
  <c r="AI32" i="20" s="1"/>
  <c r="A32" i="20"/>
  <c r="AF31" i="20"/>
  <c r="AJ31" i="20" s="1"/>
  <c r="AI31" i="20" s="1"/>
  <c r="A31" i="20"/>
  <c r="AG30" i="20"/>
  <c r="AF30" i="20"/>
  <c r="AJ30" i="20" s="1"/>
  <c r="AI30" i="20" s="1"/>
  <c r="A30" i="20"/>
  <c r="AG29" i="20"/>
  <c r="AF29" i="20"/>
  <c r="AJ29" i="20" s="1"/>
  <c r="AI29" i="20" s="1"/>
  <c r="A29" i="20"/>
  <c r="AJ28" i="20"/>
  <c r="AI28" i="20"/>
  <c r="AG28" i="20"/>
  <c r="AF28" i="20"/>
  <c r="A28" i="20"/>
  <c r="AJ27" i="20"/>
  <c r="AI27" i="20" s="1"/>
  <c r="AF27" i="20"/>
  <c r="AG27" i="20" s="1"/>
  <c r="A27" i="20"/>
  <c r="AF26" i="20"/>
  <c r="AF407" i="20" s="1"/>
  <c r="A26" i="20"/>
  <c r="AG25" i="20"/>
  <c r="AF25" i="20"/>
  <c r="AJ25" i="20" s="1"/>
  <c r="AI25" i="20" s="1"/>
  <c r="A25" i="20"/>
  <c r="AF24" i="20"/>
  <c r="A24" i="20"/>
  <c r="AF23" i="20"/>
  <c r="A23" i="20"/>
  <c r="AF22" i="20"/>
  <c r="A22" i="20"/>
  <c r="AJ21" i="20"/>
  <c r="AF21" i="20"/>
  <c r="A21" i="20"/>
  <c r="AF20" i="20"/>
  <c r="A20" i="20"/>
  <c r="AF19" i="20"/>
  <c r="AJ19" i="20" s="1"/>
  <c r="A19" i="20"/>
  <c r="AF18" i="20"/>
  <c r="AJ18" i="20" s="1"/>
  <c r="A18" i="20"/>
  <c r="AK17" i="20"/>
  <c r="AF17" i="20"/>
  <c r="AJ17" i="20" s="1"/>
  <c r="A17" i="20"/>
  <c r="AF16" i="20"/>
  <c r="AJ16" i="20" s="1"/>
  <c r="A16" i="20"/>
  <c r="AF15" i="20"/>
  <c r="AJ15" i="20" s="1"/>
  <c r="A15" i="20"/>
  <c r="AJ14" i="20"/>
  <c r="AI14" i="20" s="1"/>
  <c r="AG14" i="20"/>
  <c r="AF14" i="20"/>
  <c r="A14" i="20"/>
  <c r="AF13" i="20"/>
  <c r="AJ13" i="20" s="1"/>
  <c r="A13" i="20"/>
  <c r="AJ12" i="20"/>
  <c r="AF12" i="20"/>
  <c r="A12" i="20"/>
  <c r="AF11" i="20"/>
  <c r="AJ11" i="20" s="1"/>
  <c r="A11" i="20"/>
  <c r="AF10" i="20"/>
  <c r="AJ10" i="20" s="1"/>
  <c r="A10" i="20"/>
  <c r="AF9" i="20"/>
  <c r="AJ9" i="20" s="1"/>
  <c r="A9" i="20"/>
  <c r="AF8" i="20"/>
  <c r="AJ8" i="20" s="1"/>
  <c r="A8" i="20"/>
  <c r="AF7" i="20"/>
  <c r="AJ7" i="20" s="1"/>
  <c r="A7" i="20"/>
  <c r="AJ6" i="20"/>
  <c r="AI6" i="20" s="1"/>
  <c r="AG6" i="20"/>
  <c r="AF6" i="20"/>
  <c r="A6" i="20"/>
  <c r="AF5" i="20"/>
  <c r="A5" i="20"/>
  <c r="AF4" i="20"/>
  <c r="AJ4" i="20" s="1"/>
  <c r="AI4" i="20" s="1"/>
  <c r="A4" i="20"/>
  <c r="AF3" i="20"/>
  <c r="AG3" i="20" s="1"/>
  <c r="A3" i="20"/>
  <c r="AJ2" i="20"/>
  <c r="AG2" i="20"/>
  <c r="AF2" i="20"/>
  <c r="A2" i="20"/>
  <c r="J424" i="21" l="1"/>
  <c r="N424" i="21"/>
  <c r="R424" i="21"/>
  <c r="V424" i="21"/>
  <c r="Z424" i="21"/>
  <c r="AD424" i="21"/>
  <c r="G430" i="21"/>
  <c r="K430" i="21"/>
  <c r="O430" i="21"/>
  <c r="I436" i="21"/>
  <c r="M436" i="21"/>
  <c r="Q436" i="21"/>
  <c r="U436" i="21"/>
  <c r="Y436" i="21"/>
  <c r="AC436" i="21"/>
  <c r="AJ5" i="21"/>
  <c r="AI5" i="21" s="1"/>
  <c r="AG45" i="21"/>
  <c r="AG54" i="21"/>
  <c r="AG62" i="21"/>
  <c r="AG70" i="21"/>
  <c r="AG78" i="21"/>
  <c r="AG86" i="21"/>
  <c r="AG94" i="21"/>
  <c r="AG102" i="21"/>
  <c r="AG168" i="21"/>
  <c r="AG197" i="21"/>
  <c r="AJ221" i="21"/>
  <c r="AI221" i="21" s="1"/>
  <c r="AG226" i="21"/>
  <c r="AJ234" i="21"/>
  <c r="AI234" i="21" s="1"/>
  <c r="AG240" i="21"/>
  <c r="AG262" i="21"/>
  <c r="AG270" i="21"/>
  <c r="AG274" i="21"/>
  <c r="AG298" i="21"/>
  <c r="AG317" i="21"/>
  <c r="AG341" i="21"/>
  <c r="AJ364" i="21"/>
  <c r="AI364" i="21" s="1"/>
  <c r="AG369" i="21"/>
  <c r="AG379" i="21"/>
  <c r="AJ400" i="21"/>
  <c r="AI400" i="21" s="1"/>
  <c r="K403" i="21"/>
  <c r="S403" i="21"/>
  <c r="AB403" i="21"/>
  <c r="H411" i="21"/>
  <c r="L411" i="21"/>
  <c r="P411" i="21"/>
  <c r="T411" i="21"/>
  <c r="X411" i="21"/>
  <c r="AB411" i="21"/>
  <c r="J418" i="21"/>
  <c r="N418" i="21"/>
  <c r="R418" i="21"/>
  <c r="V418" i="21"/>
  <c r="Z418" i="21"/>
  <c r="AD418" i="21"/>
  <c r="H424" i="21"/>
  <c r="L424" i="21"/>
  <c r="P424" i="21"/>
  <c r="T424" i="21"/>
  <c r="X424" i="21"/>
  <c r="AB424" i="21"/>
  <c r="I430" i="21"/>
  <c r="M430" i="21"/>
  <c r="Q430" i="21"/>
  <c r="U430" i="21"/>
  <c r="Y430" i="21"/>
  <c r="AC430" i="21"/>
  <c r="J436" i="21"/>
  <c r="N436" i="21"/>
  <c r="R436" i="21"/>
  <c r="V436" i="21"/>
  <c r="Z436" i="21"/>
  <c r="AD436" i="21"/>
  <c r="AF435" i="21"/>
  <c r="I411" i="21"/>
  <c r="M411" i="21"/>
  <c r="Q411" i="21"/>
  <c r="U411" i="21"/>
  <c r="Y411" i="21"/>
  <c r="AC411" i="21"/>
  <c r="K418" i="21"/>
  <c r="O418" i="21"/>
  <c r="S418" i="21"/>
  <c r="W418" i="21"/>
  <c r="AA418" i="21"/>
  <c r="AE418" i="21"/>
  <c r="H418" i="21"/>
  <c r="L418" i="21"/>
  <c r="P418" i="21"/>
  <c r="T418" i="21"/>
  <c r="X418" i="21"/>
  <c r="AB418" i="21"/>
  <c r="I424" i="21"/>
  <c r="M424" i="21"/>
  <c r="Q424" i="21"/>
  <c r="U424" i="21"/>
  <c r="Y424" i="21"/>
  <c r="AC424" i="21"/>
  <c r="J430" i="21"/>
  <c r="N430" i="21"/>
  <c r="R430" i="21"/>
  <c r="V430" i="21"/>
  <c r="Z430" i="21"/>
  <c r="AD430" i="21"/>
  <c r="G436" i="21"/>
  <c r="K436" i="21"/>
  <c r="O436" i="21"/>
  <c r="S436" i="21"/>
  <c r="W436" i="21"/>
  <c r="AA436" i="21"/>
  <c r="AE436" i="21"/>
  <c r="AJ61" i="21"/>
  <c r="AI61" i="21" s="1"/>
  <c r="AG61" i="21"/>
  <c r="AJ69" i="21"/>
  <c r="AI69" i="21" s="1"/>
  <c r="AG69" i="21"/>
  <c r="AJ108" i="21"/>
  <c r="AI108" i="21" s="1"/>
  <c r="AG108" i="21"/>
  <c r="AJ177" i="21"/>
  <c r="AI177" i="21" s="1"/>
  <c r="AG177" i="21"/>
  <c r="AJ235" i="21"/>
  <c r="AI235" i="21" s="1"/>
  <c r="AG235" i="21"/>
  <c r="AJ239" i="21"/>
  <c r="AI239" i="21" s="1"/>
  <c r="AG239" i="21"/>
  <c r="AJ256" i="21"/>
  <c r="AI256" i="21" s="1"/>
  <c r="AG256" i="21"/>
  <c r="AJ322" i="21"/>
  <c r="AI322" i="21" s="1"/>
  <c r="AG322" i="21"/>
  <c r="AG340" i="21"/>
  <c r="AJ340" i="21"/>
  <c r="AI340" i="21" s="1"/>
  <c r="AJ347" i="21"/>
  <c r="AI347" i="21" s="1"/>
  <c r="AG347" i="21"/>
  <c r="AG352" i="21"/>
  <c r="AJ352" i="21"/>
  <c r="AI352" i="21" s="1"/>
  <c r="AJ367" i="21"/>
  <c r="AI367" i="21" s="1"/>
  <c r="AG367" i="21"/>
  <c r="AJ77" i="21"/>
  <c r="AI77" i="21" s="1"/>
  <c r="AG77" i="21"/>
  <c r="AJ3" i="21"/>
  <c r="AI3" i="21" s="1"/>
  <c r="AG3" i="21"/>
  <c r="AJ20" i="21"/>
  <c r="AI20" i="21" s="1"/>
  <c r="AF410" i="21"/>
  <c r="AG410" i="21" s="1"/>
  <c r="AF413" i="21"/>
  <c r="AG413" i="21" s="1"/>
  <c r="AJ116" i="21"/>
  <c r="AI116" i="21" s="1"/>
  <c r="AG181" i="21"/>
  <c r="AJ181" i="21"/>
  <c r="AI181" i="21" s="1"/>
  <c r="AG215" i="21"/>
  <c r="AJ215" i="21"/>
  <c r="AI215" i="21" s="1"/>
  <c r="AJ246" i="21"/>
  <c r="AI246" i="21" s="1"/>
  <c r="AJ267" i="21"/>
  <c r="AI267" i="21" s="1"/>
  <c r="AG267" i="21"/>
  <c r="AJ268" i="21"/>
  <c r="AI268" i="21" s="1"/>
  <c r="AJ285" i="21"/>
  <c r="AI285" i="21" s="1"/>
  <c r="AG285" i="21"/>
  <c r="AJ288" i="21"/>
  <c r="AI288" i="21" s="1"/>
  <c r="AJ290" i="21"/>
  <c r="AI290" i="21" s="1"/>
  <c r="AG290" i="21"/>
  <c r="AJ307" i="21"/>
  <c r="AI307" i="21" s="1"/>
  <c r="AG307" i="21"/>
  <c r="AJ375" i="21"/>
  <c r="AI375" i="21" s="1"/>
  <c r="AG378" i="21"/>
  <c r="AJ378" i="21"/>
  <c r="AI378" i="21" s="1"/>
  <c r="AJ385" i="21"/>
  <c r="AI385" i="21" s="1"/>
  <c r="AG385" i="21"/>
  <c r="AG390" i="21"/>
  <c r="AJ390" i="21"/>
  <c r="AI390" i="21" s="1"/>
  <c r="AJ85" i="21"/>
  <c r="AI85" i="21" s="1"/>
  <c r="AG85" i="21"/>
  <c r="AJ93" i="21"/>
  <c r="AI93" i="21" s="1"/>
  <c r="AG93" i="21"/>
  <c r="AJ101" i="21"/>
  <c r="AI101" i="21" s="1"/>
  <c r="AG101" i="21"/>
  <c r="AG139" i="21"/>
  <c r="AJ139" i="21"/>
  <c r="AI139" i="21" s="1"/>
  <c r="AF419" i="21"/>
  <c r="AJ151" i="21"/>
  <c r="AI151" i="21" s="1"/>
  <c r="AG151" i="21"/>
  <c r="AG161" i="21"/>
  <c r="AJ161" i="21"/>
  <c r="AI161" i="21" s="1"/>
  <c r="AJ201" i="21"/>
  <c r="AI201" i="21" s="1"/>
  <c r="AG201" i="21"/>
  <c r="AJ211" i="21"/>
  <c r="AI211" i="21" s="1"/>
  <c r="AG211" i="21"/>
  <c r="AG237" i="21"/>
  <c r="AJ237" i="21"/>
  <c r="AI237" i="21" s="1"/>
  <c r="AJ254" i="21"/>
  <c r="AI254" i="21" s="1"/>
  <c r="AG254" i="21"/>
  <c r="AJ280" i="21"/>
  <c r="AI280" i="21" s="1"/>
  <c r="AG280" i="21"/>
  <c r="AJ324" i="21"/>
  <c r="AI324" i="21" s="1"/>
  <c r="AG324" i="21"/>
  <c r="AJ330" i="21"/>
  <c r="AI330" i="21" s="1"/>
  <c r="AG330" i="21"/>
  <c r="AJ338" i="21"/>
  <c r="AI338" i="21" s="1"/>
  <c r="AG338" i="21"/>
  <c r="AG345" i="21"/>
  <c r="AJ345" i="21"/>
  <c r="AI345" i="21" s="1"/>
  <c r="AG365" i="21"/>
  <c r="AJ365" i="21"/>
  <c r="AI365" i="21" s="1"/>
  <c r="AJ6" i="21"/>
  <c r="AI6" i="21" s="1"/>
  <c r="AJ38" i="21"/>
  <c r="AI38" i="21" s="1"/>
  <c r="AG38" i="21"/>
  <c r="AJ52" i="21"/>
  <c r="AI52" i="21" s="1"/>
  <c r="AG52" i="21"/>
  <c r="AJ57" i="21"/>
  <c r="AI57" i="21" s="1"/>
  <c r="AG57" i="21"/>
  <c r="AJ65" i="21"/>
  <c r="AI65" i="21" s="1"/>
  <c r="AG65" i="21"/>
  <c r="AJ73" i="21"/>
  <c r="AI73" i="21" s="1"/>
  <c r="AG73" i="21"/>
  <c r="AJ81" i="21"/>
  <c r="AI81" i="21" s="1"/>
  <c r="AG81" i="21"/>
  <c r="AJ89" i="21"/>
  <c r="AI89" i="21" s="1"/>
  <c r="AG89" i="21"/>
  <c r="AJ97" i="21"/>
  <c r="AI97" i="21" s="1"/>
  <c r="AG97" i="21"/>
  <c r="AJ23" i="21"/>
  <c r="AI23" i="21" s="1"/>
  <c r="AG28" i="21"/>
  <c r="AG31" i="21"/>
  <c r="AG32" i="21"/>
  <c r="AF409" i="21"/>
  <c r="AJ34" i="21"/>
  <c r="AF414" i="21"/>
  <c r="AG414" i="21" s="1"/>
  <c r="AJ112" i="21"/>
  <c r="AI112" i="21" s="1"/>
  <c r="AG112" i="21"/>
  <c r="AJ117" i="21"/>
  <c r="AI117" i="21" s="1"/>
  <c r="AG117" i="21"/>
  <c r="AJ122" i="21"/>
  <c r="AI122" i="21" s="1"/>
  <c r="AJ131" i="21"/>
  <c r="AI131" i="21" s="1"/>
  <c r="AG131" i="21"/>
  <c r="AJ142" i="21"/>
  <c r="AI142" i="21" s="1"/>
  <c r="AG142" i="21"/>
  <c r="AJ156" i="21"/>
  <c r="AI156" i="21" s="1"/>
  <c r="AG222" i="21"/>
  <c r="AJ222" i="21"/>
  <c r="AI222" i="21" s="1"/>
  <c r="AJ247" i="21"/>
  <c r="AI247" i="21" s="1"/>
  <c r="AG247" i="21"/>
  <c r="AJ248" i="21"/>
  <c r="AI248" i="21" s="1"/>
  <c r="AJ266" i="21"/>
  <c r="AI266" i="21" s="1"/>
  <c r="AG269" i="21"/>
  <c r="AJ269" i="21"/>
  <c r="AI269" i="21" s="1"/>
  <c r="AJ306" i="21"/>
  <c r="AI306" i="21" s="1"/>
  <c r="AJ376" i="21"/>
  <c r="AI376" i="21" s="1"/>
  <c r="AG376" i="21"/>
  <c r="AJ377" i="21"/>
  <c r="AI377" i="21" s="1"/>
  <c r="AG383" i="21"/>
  <c r="AJ383" i="21"/>
  <c r="AI383" i="21" s="1"/>
  <c r="AJ397" i="21"/>
  <c r="AI397" i="21" s="1"/>
  <c r="AF406" i="21"/>
  <c r="AG406" i="21" s="1"/>
  <c r="AJ399" i="21"/>
  <c r="AI399" i="21" s="1"/>
  <c r="F418" i="21"/>
  <c r="F436" i="21"/>
  <c r="F430" i="21"/>
  <c r="F411" i="20"/>
  <c r="F424" i="20"/>
  <c r="G11" i="4"/>
  <c r="E37" i="4"/>
  <c r="G3" i="4"/>
  <c r="AG419" i="21"/>
  <c r="AJ169" i="21"/>
  <c r="AI169" i="21" s="1"/>
  <c r="AG169" i="21"/>
  <c r="AG225" i="21"/>
  <c r="AJ225" i="21"/>
  <c r="AI225" i="21" s="1"/>
  <c r="AG241" i="21"/>
  <c r="AJ241" i="21"/>
  <c r="AI241" i="21" s="1"/>
  <c r="AG257" i="21"/>
  <c r="AJ257" i="21"/>
  <c r="AI257" i="21" s="1"/>
  <c r="AJ299" i="21"/>
  <c r="AI299" i="21" s="1"/>
  <c r="AG299" i="21"/>
  <c r="AG301" i="21"/>
  <c r="AJ301" i="21"/>
  <c r="AI301" i="21" s="1"/>
  <c r="AG325" i="21"/>
  <c r="AJ325" i="21"/>
  <c r="AI325" i="21" s="1"/>
  <c r="AG4" i="21"/>
  <c r="AJ10" i="21"/>
  <c r="AG14" i="21"/>
  <c r="AG25" i="21"/>
  <c r="AF407" i="21"/>
  <c r="AG29" i="21"/>
  <c r="AG33" i="21"/>
  <c r="AG35" i="21"/>
  <c r="AG39" i="21"/>
  <c r="AG55" i="21"/>
  <c r="AG59" i="21"/>
  <c r="AG63" i="21"/>
  <c r="AG67" i="21"/>
  <c r="AG71" i="21"/>
  <c r="AG75" i="21"/>
  <c r="AG79" i="21"/>
  <c r="AG83" i="21"/>
  <c r="AG87" i="21"/>
  <c r="AG91" i="21"/>
  <c r="AG95" i="21"/>
  <c r="AG99" i="21"/>
  <c r="AG103" i="21"/>
  <c r="AF415" i="21"/>
  <c r="AG415" i="21" s="1"/>
  <c r="AJ107" i="21"/>
  <c r="AG109" i="21"/>
  <c r="AG113" i="21"/>
  <c r="AG115" i="21"/>
  <c r="AG119" i="21"/>
  <c r="AG120" i="21"/>
  <c r="AJ125" i="21"/>
  <c r="AI125" i="21" s="1"/>
  <c r="AG128" i="21"/>
  <c r="AG145" i="21"/>
  <c r="AG167" i="21"/>
  <c r="AJ167" i="21"/>
  <c r="AI167" i="21" s="1"/>
  <c r="AJ175" i="21"/>
  <c r="AI175" i="21" s="1"/>
  <c r="AG175" i="21"/>
  <c r="AG179" i="21"/>
  <c r="AG183" i="21"/>
  <c r="AJ183" i="21"/>
  <c r="AI183" i="21" s="1"/>
  <c r="AG187" i="21"/>
  <c r="AJ191" i="21"/>
  <c r="AI191" i="21" s="1"/>
  <c r="AJ209" i="21"/>
  <c r="AI209" i="21" s="1"/>
  <c r="AF422" i="21"/>
  <c r="AG422" i="21" s="1"/>
  <c r="AG213" i="21"/>
  <c r="AF423" i="21"/>
  <c r="AJ423" i="21" s="1"/>
  <c r="AF425" i="21"/>
  <c r="AJ224" i="21"/>
  <c r="AI224" i="21" s="1"/>
  <c r="AJ228" i="21"/>
  <c r="AI228" i="21" s="1"/>
  <c r="AG228" i="21"/>
  <c r="AJ244" i="21"/>
  <c r="AI244" i="21" s="1"/>
  <c r="AG244" i="21"/>
  <c r="AJ260" i="21"/>
  <c r="AI260" i="21" s="1"/>
  <c r="AG260" i="21"/>
  <c r="AG281" i="21"/>
  <c r="AJ281" i="21"/>
  <c r="AI281" i="21" s="1"/>
  <c r="AG318" i="21"/>
  <c r="AG328" i="21"/>
  <c r="AJ328" i="21"/>
  <c r="AI328" i="21" s="1"/>
  <c r="AG332" i="21"/>
  <c r="AJ332" i="21"/>
  <c r="AI332" i="21" s="1"/>
  <c r="AG348" i="21"/>
  <c r="AJ348" i="21"/>
  <c r="AI348" i="21" s="1"/>
  <c r="AG386" i="21"/>
  <c r="AJ386" i="21"/>
  <c r="AI386" i="21" s="1"/>
  <c r="AF405" i="21"/>
  <c r="AJ405" i="21" s="1"/>
  <c r="AF401" i="21"/>
  <c r="AG26" i="21"/>
  <c r="AF408" i="21"/>
  <c r="AJ121" i="21"/>
  <c r="AI121" i="21" s="1"/>
  <c r="AJ163" i="21"/>
  <c r="AI163" i="21" s="1"/>
  <c r="AF421" i="21"/>
  <c r="AG171" i="21"/>
  <c r="AF428" i="21"/>
  <c r="AJ428" i="21" s="1"/>
  <c r="AJ300" i="21"/>
  <c r="AI300" i="21" s="1"/>
  <c r="AG300" i="21"/>
  <c r="AG336" i="21"/>
  <c r="AJ336" i="21"/>
  <c r="AI336" i="21" s="1"/>
  <c r="AF433" i="21"/>
  <c r="AJ433" i="21" s="1"/>
  <c r="AG374" i="21"/>
  <c r="AJ374" i="21"/>
  <c r="AI374" i="21" s="1"/>
  <c r="AJ35" i="21"/>
  <c r="AI35" i="21" s="1"/>
  <c r="AF412" i="21"/>
  <c r="AJ412" i="21" s="1"/>
  <c r="AJ55" i="21"/>
  <c r="AI55" i="21" s="1"/>
  <c r="AJ75" i="21"/>
  <c r="AI75" i="21" s="1"/>
  <c r="AF417" i="21"/>
  <c r="AJ115" i="21"/>
  <c r="AI115" i="21" s="1"/>
  <c r="AJ195" i="21"/>
  <c r="AI195" i="21" s="1"/>
  <c r="AG195" i="21"/>
  <c r="AJ227" i="21"/>
  <c r="AI227" i="21" s="1"/>
  <c r="AG227" i="21"/>
  <c r="AG229" i="21"/>
  <c r="AJ229" i="21"/>
  <c r="AI229" i="21" s="1"/>
  <c r="AJ243" i="21"/>
  <c r="AI243" i="21" s="1"/>
  <c r="AG243" i="21"/>
  <c r="AG245" i="21"/>
  <c r="AJ245" i="21"/>
  <c r="AI245" i="21" s="1"/>
  <c r="AJ259" i="21"/>
  <c r="AI259" i="21" s="1"/>
  <c r="AG259" i="21"/>
  <c r="AF427" i="21"/>
  <c r="AJ427" i="21" s="1"/>
  <c r="AG261" i="21"/>
  <c r="AJ261" i="21"/>
  <c r="AI261" i="21" s="1"/>
  <c r="AG319" i="21"/>
  <c r="AJ319" i="21"/>
  <c r="AI319" i="21" s="1"/>
  <c r="AJ327" i="21"/>
  <c r="AI327" i="21" s="1"/>
  <c r="AG327" i="21"/>
  <c r="AJ331" i="21"/>
  <c r="AI331" i="21" s="1"/>
  <c r="AG331" i="21"/>
  <c r="AJ350" i="21"/>
  <c r="AI350" i="21" s="1"/>
  <c r="AG350" i="21"/>
  <c r="AJ388" i="21"/>
  <c r="AI388" i="21" s="1"/>
  <c r="AG388" i="21"/>
  <c r="AF426" i="21"/>
  <c r="AG249" i="21"/>
  <c r="AF429" i="21"/>
  <c r="AJ429" i="21" s="1"/>
  <c r="AJ289" i="21"/>
  <c r="AG368" i="21"/>
  <c r="AJ368" i="21"/>
  <c r="AI368" i="21" s="1"/>
  <c r="AF434" i="21"/>
  <c r="AJ434" i="21" s="1"/>
  <c r="AG382" i="21"/>
  <c r="M403" i="21"/>
  <c r="Z403" i="21"/>
  <c r="F403" i="21"/>
  <c r="J403" i="21"/>
  <c r="R403" i="21"/>
  <c r="V403" i="21"/>
  <c r="AA403" i="21"/>
  <c r="AD403" i="21"/>
  <c r="AF431" i="21"/>
  <c r="AG321" i="21"/>
  <c r="AJ334" i="21"/>
  <c r="AI334" i="21" s="1"/>
  <c r="AG334" i="21"/>
  <c r="AJ372" i="21"/>
  <c r="AI372" i="21" s="1"/>
  <c r="AG372" i="21"/>
  <c r="AJ398" i="21"/>
  <c r="AI398" i="21" s="1"/>
  <c r="AG398" i="21"/>
  <c r="AE403" i="21"/>
  <c r="AJ410" i="21"/>
  <c r="AI410" i="21" s="1"/>
  <c r="AJ406" i="21"/>
  <c r="AI406" i="21" s="1"/>
  <c r="AJ409" i="21"/>
  <c r="AF420" i="21"/>
  <c r="AG399" i="21"/>
  <c r="AC403" i="21"/>
  <c r="AJ401" i="21"/>
  <c r="AI401" i="21" s="1"/>
  <c r="H403" i="21"/>
  <c r="L403" i="21"/>
  <c r="P403" i="21"/>
  <c r="T403" i="21"/>
  <c r="Y403" i="21"/>
  <c r="AJ402" i="21"/>
  <c r="F411" i="21"/>
  <c r="F437" i="21" s="1"/>
  <c r="F438" i="21" s="1"/>
  <c r="J411" i="21"/>
  <c r="J437" i="21" s="1"/>
  <c r="J438" i="21" s="1"/>
  <c r="N411" i="21"/>
  <c r="R411" i="21"/>
  <c r="V411" i="21"/>
  <c r="V437" i="21" s="1"/>
  <c r="V438" i="21" s="1"/>
  <c r="Z411" i="21"/>
  <c r="Z437" i="21" s="1"/>
  <c r="Z438" i="21" s="1"/>
  <c r="AD411" i="21"/>
  <c r="AJ413" i="21"/>
  <c r="AI413" i="21" s="1"/>
  <c r="AL418" i="21"/>
  <c r="I437" i="21"/>
  <c r="I438" i="21" s="1"/>
  <c r="M437" i="21"/>
  <c r="M438" i="21" s="1"/>
  <c r="Q437" i="21"/>
  <c r="Q438" i="21" s="1"/>
  <c r="U437" i="21"/>
  <c r="U438" i="21" s="1"/>
  <c r="Y437" i="21"/>
  <c r="Y438" i="21" s="1"/>
  <c r="AC437" i="21"/>
  <c r="AC438" i="21" s="1"/>
  <c r="AF432" i="21"/>
  <c r="AJ432" i="21" s="1"/>
  <c r="S438" i="21"/>
  <c r="AH411" i="21"/>
  <c r="AH437" i="21" s="1"/>
  <c r="G418" i="21"/>
  <c r="G437" i="21" s="1"/>
  <c r="G438" i="21" s="1"/>
  <c r="AJ419" i="21"/>
  <c r="N437" i="21"/>
  <c r="N438" i="21" s="1"/>
  <c r="R437" i="21"/>
  <c r="R438" i="21" s="1"/>
  <c r="AD437" i="21"/>
  <c r="AD438" i="21" s="1"/>
  <c r="K437" i="21"/>
  <c r="K438" i="21" s="1"/>
  <c r="O437" i="21"/>
  <c r="O438" i="21" s="1"/>
  <c r="S437" i="21"/>
  <c r="W437" i="21"/>
  <c r="W438" i="21" s="1"/>
  <c r="AA437" i="21"/>
  <c r="AA438" i="21" s="1"/>
  <c r="AE437" i="21"/>
  <c r="AE438" i="21" s="1"/>
  <c r="AH418" i="21"/>
  <c r="AJ416" i="21"/>
  <c r="AI416" i="21" s="1"/>
  <c r="AJ426" i="21"/>
  <c r="H437" i="21"/>
  <c r="H438" i="21" s="1"/>
  <c r="L437" i="21"/>
  <c r="L438" i="21" s="1"/>
  <c r="P437" i="21"/>
  <c r="P438" i="21" s="1"/>
  <c r="T437" i="21"/>
  <c r="T438" i="21" s="1"/>
  <c r="X437" i="21"/>
  <c r="X438" i="21" s="1"/>
  <c r="AB437" i="21"/>
  <c r="AB438" i="21" s="1"/>
  <c r="AJ435" i="21"/>
  <c r="AH424" i="21"/>
  <c r="AJ425" i="21"/>
  <c r="L403" i="20"/>
  <c r="AJ247" i="20"/>
  <c r="AI247" i="20" s="1"/>
  <c r="AG247" i="20"/>
  <c r="AJ280" i="20"/>
  <c r="AI280" i="20" s="1"/>
  <c r="AG280" i="20"/>
  <c r="AJ323" i="20"/>
  <c r="AI323" i="20" s="1"/>
  <c r="AG323" i="20"/>
  <c r="AJ373" i="20"/>
  <c r="AI373" i="20" s="1"/>
  <c r="AG373" i="20"/>
  <c r="V411" i="20"/>
  <c r="AG4" i="20"/>
  <c r="AJ26" i="20"/>
  <c r="AI26" i="20" s="1"/>
  <c r="AG32" i="20"/>
  <c r="AG38" i="20"/>
  <c r="AJ57" i="20"/>
  <c r="AI57" i="20" s="1"/>
  <c r="AG59" i="20"/>
  <c r="AG62" i="20"/>
  <c r="AJ92" i="20"/>
  <c r="AI92" i="20" s="1"/>
  <c r="AJ96" i="20"/>
  <c r="AI96" i="20" s="1"/>
  <c r="G411" i="20"/>
  <c r="O411" i="20"/>
  <c r="W411" i="20"/>
  <c r="AE411" i="20"/>
  <c r="AG52" i="20"/>
  <c r="AJ56" i="20"/>
  <c r="AI56" i="20" s="1"/>
  <c r="AJ91" i="20"/>
  <c r="AI91" i="20" s="1"/>
  <c r="AG100" i="20"/>
  <c r="AG101" i="20"/>
  <c r="AG103" i="20"/>
  <c r="AJ107" i="20"/>
  <c r="AJ113" i="20"/>
  <c r="AI113" i="20" s="1"/>
  <c r="AG148" i="20"/>
  <c r="AJ185" i="20"/>
  <c r="AI185" i="20" s="1"/>
  <c r="AG201" i="20"/>
  <c r="AJ209" i="20"/>
  <c r="AI209" i="20" s="1"/>
  <c r="AJ211" i="20"/>
  <c r="AI211" i="20" s="1"/>
  <c r="AG211" i="20"/>
  <c r="AJ212" i="20"/>
  <c r="AI212" i="20" s="1"/>
  <c r="AJ215" i="20"/>
  <c r="AI215" i="20" s="1"/>
  <c r="AG232" i="20"/>
  <c r="AJ246" i="20"/>
  <c r="AI246" i="20" s="1"/>
  <c r="AJ253" i="20"/>
  <c r="AI253" i="20" s="1"/>
  <c r="AG272" i="20"/>
  <c r="AG276" i="20"/>
  <c r="AG286" i="20"/>
  <c r="AJ298" i="20"/>
  <c r="AI298" i="20" s="1"/>
  <c r="AJ322" i="20"/>
  <c r="AI322" i="20" s="1"/>
  <c r="AJ325" i="20"/>
  <c r="AI325" i="20" s="1"/>
  <c r="AG327" i="20"/>
  <c r="AG330" i="20"/>
  <c r="AG343" i="20"/>
  <c r="AJ349" i="20"/>
  <c r="AI349" i="20" s="1"/>
  <c r="AJ352" i="20"/>
  <c r="AI352" i="20" s="1"/>
  <c r="AG367" i="20"/>
  <c r="AJ378" i="20"/>
  <c r="AI378" i="20" s="1"/>
  <c r="AG379" i="20"/>
  <c r="AG382" i="20"/>
  <c r="F403" i="20"/>
  <c r="N403" i="20"/>
  <c r="R403" i="20"/>
  <c r="V403" i="20"/>
  <c r="AA403" i="20"/>
  <c r="AJ134" i="20"/>
  <c r="AI134" i="20" s="1"/>
  <c r="AJ142" i="20"/>
  <c r="AI142" i="20" s="1"/>
  <c r="AG145" i="20"/>
  <c r="AJ161" i="20"/>
  <c r="AI161" i="20" s="1"/>
  <c r="AG179" i="20"/>
  <c r="AJ199" i="20"/>
  <c r="AI199" i="20" s="1"/>
  <c r="AJ233" i="20"/>
  <c r="AI233" i="20" s="1"/>
  <c r="AG250" i="20"/>
  <c r="AG254" i="20"/>
  <c r="AG255" i="20"/>
  <c r="AG258" i="20"/>
  <c r="AJ266" i="20"/>
  <c r="AI266" i="20" s="1"/>
  <c r="AG269" i="20"/>
  <c r="AJ269" i="20"/>
  <c r="AI269" i="20" s="1"/>
  <c r="AG292" i="20"/>
  <c r="AJ331" i="20"/>
  <c r="AI331" i="20" s="1"/>
  <c r="AG331" i="20"/>
  <c r="AJ344" i="20"/>
  <c r="AI344" i="20" s="1"/>
  <c r="AG350" i="20"/>
  <c r="AG353" i="20"/>
  <c r="AG357" i="20"/>
  <c r="AG364" i="20"/>
  <c r="AJ364" i="20"/>
  <c r="AI364" i="20" s="1"/>
  <c r="AJ368" i="20"/>
  <c r="AI368" i="20" s="1"/>
  <c r="AJ372" i="20"/>
  <c r="AI372" i="20" s="1"/>
  <c r="AG372" i="20"/>
  <c r="AG383" i="20"/>
  <c r="K411" i="20"/>
  <c r="S411" i="20"/>
  <c r="AA411" i="20"/>
  <c r="AJ102" i="20"/>
  <c r="AI102" i="20" s="1"/>
  <c r="AJ267" i="20"/>
  <c r="AI267" i="20" s="1"/>
  <c r="AG267" i="20"/>
  <c r="AJ318" i="20"/>
  <c r="AI318" i="20" s="1"/>
  <c r="AG318" i="20"/>
  <c r="AG329" i="20"/>
  <c r="AJ329" i="20"/>
  <c r="AI329" i="20" s="1"/>
  <c r="AG381" i="20"/>
  <c r="AJ381" i="20"/>
  <c r="AI381" i="20" s="1"/>
  <c r="AC411" i="20"/>
  <c r="F418" i="20"/>
  <c r="J418" i="20"/>
  <c r="N418" i="20"/>
  <c r="R418" i="20"/>
  <c r="V418" i="20"/>
  <c r="Z418" i="20"/>
  <c r="AD418" i="20"/>
  <c r="G424" i="20"/>
  <c r="K424" i="20"/>
  <c r="O424" i="20"/>
  <c r="S424" i="20"/>
  <c r="W424" i="20"/>
  <c r="AA424" i="20"/>
  <c r="AE424" i="20"/>
  <c r="H430" i="20"/>
  <c r="L430" i="20"/>
  <c r="P430" i="20"/>
  <c r="T430" i="20"/>
  <c r="X430" i="20"/>
  <c r="AB430" i="20"/>
  <c r="I436" i="20"/>
  <c r="M436" i="20"/>
  <c r="Q436" i="20"/>
  <c r="U436" i="20"/>
  <c r="Y436" i="20"/>
  <c r="AC436" i="20"/>
  <c r="O403" i="20"/>
  <c r="AB403" i="20"/>
  <c r="G418" i="20"/>
  <c r="O418" i="20"/>
  <c r="S418" i="20"/>
  <c r="W418" i="20"/>
  <c r="AA418" i="20"/>
  <c r="AE418" i="20"/>
  <c r="H424" i="20"/>
  <c r="L424" i="20"/>
  <c r="P424" i="20"/>
  <c r="T424" i="20"/>
  <c r="X424" i="20"/>
  <c r="AB424" i="20"/>
  <c r="I430" i="20"/>
  <c r="M430" i="20"/>
  <c r="Q430" i="20"/>
  <c r="U430" i="20"/>
  <c r="Y430" i="20"/>
  <c r="AC430" i="20"/>
  <c r="F436" i="20"/>
  <c r="J436" i="20"/>
  <c r="N436" i="20"/>
  <c r="R436" i="20"/>
  <c r="V436" i="20"/>
  <c r="Z436" i="20"/>
  <c r="AD436" i="20"/>
  <c r="H418" i="20"/>
  <c r="L418" i="20"/>
  <c r="P418" i="20"/>
  <c r="T418" i="20"/>
  <c r="X418" i="20"/>
  <c r="AB418" i="20"/>
  <c r="I424" i="20"/>
  <c r="M424" i="20"/>
  <c r="Q424" i="20"/>
  <c r="U424" i="20"/>
  <c r="Y424" i="20"/>
  <c r="AC424" i="20"/>
  <c r="F430" i="20"/>
  <c r="J430" i="20"/>
  <c r="N430" i="20"/>
  <c r="R430" i="20"/>
  <c r="V430" i="20"/>
  <c r="Z430" i="20"/>
  <c r="AD430" i="20"/>
  <c r="AG24" i="20"/>
  <c r="AJ24" i="20"/>
  <c r="AI24" i="20" s="1"/>
  <c r="AG65" i="20"/>
  <c r="AJ65" i="20"/>
  <c r="AI65" i="20" s="1"/>
  <c r="AF414" i="20"/>
  <c r="AG75" i="20"/>
  <c r="AJ75" i="20"/>
  <c r="AI75" i="20" s="1"/>
  <c r="AJ39" i="20"/>
  <c r="AI39" i="20" s="1"/>
  <c r="AG39" i="20"/>
  <c r="AG41" i="20"/>
  <c r="AJ41" i="20"/>
  <c r="AI41" i="20" s="1"/>
  <c r="AJ22" i="20"/>
  <c r="AI22" i="20" s="1"/>
  <c r="AG22" i="20"/>
  <c r="AF409" i="20"/>
  <c r="AJ409" i="20" s="1"/>
  <c r="AJ34" i="20"/>
  <c r="AJ64" i="20"/>
  <c r="AI64" i="20" s="1"/>
  <c r="AG64" i="20"/>
  <c r="AJ74" i="20"/>
  <c r="AI74" i="20" s="1"/>
  <c r="AG74" i="20"/>
  <c r="AJ33" i="20"/>
  <c r="AI33" i="20" s="1"/>
  <c r="AG33" i="20"/>
  <c r="K413" i="20"/>
  <c r="K401" i="20"/>
  <c r="AF63" i="20"/>
  <c r="AJ73" i="20"/>
  <c r="AI73" i="20" s="1"/>
  <c r="AG73" i="20"/>
  <c r="AI2" i="20"/>
  <c r="AJ23" i="20"/>
  <c r="AI23" i="20" s="1"/>
  <c r="AG23" i="20"/>
  <c r="AJ5" i="20"/>
  <c r="AI5" i="20" s="1"/>
  <c r="AG5" i="20"/>
  <c r="AJ20" i="20"/>
  <c r="AI20" i="20" s="1"/>
  <c r="AG20" i="20"/>
  <c r="AJ40" i="20"/>
  <c r="AI40" i="20" s="1"/>
  <c r="AG40" i="20"/>
  <c r="AG81" i="20"/>
  <c r="AJ81" i="20"/>
  <c r="AI81" i="20" s="1"/>
  <c r="AJ151" i="20"/>
  <c r="AI151" i="20" s="1"/>
  <c r="AG151" i="20"/>
  <c r="AJ195" i="20"/>
  <c r="AI195" i="20" s="1"/>
  <c r="AG195" i="20"/>
  <c r="AJ227" i="20"/>
  <c r="AI227" i="20" s="1"/>
  <c r="AG227" i="20"/>
  <c r="AG229" i="20"/>
  <c r="AJ229" i="20"/>
  <c r="AI229" i="20" s="1"/>
  <c r="AJ243" i="20"/>
  <c r="AI243" i="20" s="1"/>
  <c r="AG243" i="20"/>
  <c r="AG245" i="20"/>
  <c r="AJ245" i="20"/>
  <c r="AI245" i="20" s="1"/>
  <c r="AJ259" i="20"/>
  <c r="AI259" i="20" s="1"/>
  <c r="AG259" i="20"/>
  <c r="AF427" i="20"/>
  <c r="AJ427" i="20" s="1"/>
  <c r="AG261" i="20"/>
  <c r="AJ261" i="20"/>
  <c r="AI261" i="20" s="1"/>
  <c r="AG319" i="20"/>
  <c r="AJ319" i="20"/>
  <c r="AI319" i="20" s="1"/>
  <c r="AG348" i="20"/>
  <c r="AJ348" i="20"/>
  <c r="AI348" i="20" s="1"/>
  <c r="AF433" i="20"/>
  <c r="AJ433" i="20" s="1"/>
  <c r="AG374" i="20"/>
  <c r="AJ374" i="20"/>
  <c r="AI374" i="20" s="1"/>
  <c r="AC403" i="20"/>
  <c r="AF405" i="20"/>
  <c r="AJ3" i="20"/>
  <c r="AI3" i="20" s="1"/>
  <c r="J401" i="20"/>
  <c r="J407" i="20"/>
  <c r="AJ37" i="20"/>
  <c r="AI37" i="20" s="1"/>
  <c r="AJ43" i="20"/>
  <c r="AI43" i="20" s="1"/>
  <c r="AJ61" i="20"/>
  <c r="AI61" i="20" s="1"/>
  <c r="U413" i="20"/>
  <c r="U401" i="20"/>
  <c r="AF68" i="20"/>
  <c r="AJ71" i="20"/>
  <c r="AI71" i="20" s="1"/>
  <c r="AG82" i="20"/>
  <c r="AG83" i="20"/>
  <c r="AG94" i="20"/>
  <c r="AG95" i="20"/>
  <c r="AJ97" i="20"/>
  <c r="AI97" i="20" s="1"/>
  <c r="AG98" i="20"/>
  <c r="AG99" i="20"/>
  <c r="AG110" i="20"/>
  <c r="AG111" i="20"/>
  <c r="AG128" i="20"/>
  <c r="AG139" i="20"/>
  <c r="AJ139" i="20"/>
  <c r="AI139" i="20" s="1"/>
  <c r="AJ165" i="20"/>
  <c r="AI165" i="20" s="1"/>
  <c r="AJ169" i="20"/>
  <c r="AI169" i="20" s="1"/>
  <c r="AG169" i="20"/>
  <c r="AJ170" i="20"/>
  <c r="AI170" i="20" s="1"/>
  <c r="AJ207" i="20"/>
  <c r="AI207" i="20" s="1"/>
  <c r="AG225" i="20"/>
  <c r="AJ225" i="20"/>
  <c r="AI225" i="20" s="1"/>
  <c r="AG241" i="20"/>
  <c r="AJ241" i="20"/>
  <c r="AI241" i="20" s="1"/>
  <c r="AG257" i="20"/>
  <c r="AJ257" i="20"/>
  <c r="AI257" i="20" s="1"/>
  <c r="AG285" i="20"/>
  <c r="AJ299" i="20"/>
  <c r="AI299" i="20" s="1"/>
  <c r="AG299" i="20"/>
  <c r="AG301" i="20"/>
  <c r="AJ301" i="20"/>
  <c r="AI301" i="20" s="1"/>
  <c r="AG339" i="20"/>
  <c r="AJ351" i="20"/>
  <c r="AI351" i="20" s="1"/>
  <c r="AG351" i="20"/>
  <c r="AJ377" i="20"/>
  <c r="AI377" i="20" s="1"/>
  <c r="AG377" i="20"/>
  <c r="P403" i="20"/>
  <c r="AF413" i="20"/>
  <c r="AJ55" i="20"/>
  <c r="AI55" i="20" s="1"/>
  <c r="AJ84" i="20"/>
  <c r="AI84" i="20" s="1"/>
  <c r="AF415" i="20"/>
  <c r="AG415" i="20" s="1"/>
  <c r="AJ106" i="20"/>
  <c r="AI106" i="20" s="1"/>
  <c r="AJ112" i="20"/>
  <c r="AI112" i="20" s="1"/>
  <c r="AF420" i="20"/>
  <c r="AG122" i="20"/>
  <c r="AJ136" i="20"/>
  <c r="AI136" i="20" s="1"/>
  <c r="AG167" i="20"/>
  <c r="AJ167" i="20"/>
  <c r="AI167" i="20" s="1"/>
  <c r="AJ175" i="20"/>
  <c r="AI175" i="20" s="1"/>
  <c r="AG175" i="20"/>
  <c r="AG183" i="20"/>
  <c r="AJ183" i="20"/>
  <c r="AI183" i="20" s="1"/>
  <c r="AF422" i="20"/>
  <c r="AG422" i="20" s="1"/>
  <c r="AG213" i="20"/>
  <c r="AF425" i="20"/>
  <c r="AJ224" i="20"/>
  <c r="AI224" i="20" s="1"/>
  <c r="AJ228" i="20"/>
  <c r="AI228" i="20" s="1"/>
  <c r="AG228" i="20"/>
  <c r="AJ244" i="20"/>
  <c r="AI244" i="20" s="1"/>
  <c r="AG244" i="20"/>
  <c r="AJ260" i="20"/>
  <c r="AI260" i="20" s="1"/>
  <c r="AG260" i="20"/>
  <c r="AG281" i="20"/>
  <c r="AJ281" i="20"/>
  <c r="AI281" i="20" s="1"/>
  <c r="AG332" i="20"/>
  <c r="AJ332" i="20"/>
  <c r="AI332" i="20" s="1"/>
  <c r="AG389" i="20"/>
  <c r="AJ389" i="20"/>
  <c r="AI389" i="20" s="1"/>
  <c r="AJ407" i="20"/>
  <c r="AI407" i="20" s="1"/>
  <c r="AG407" i="20"/>
  <c r="AF406" i="20"/>
  <c r="AG26" i="20"/>
  <c r="AF408" i="20"/>
  <c r="AG408" i="20" s="1"/>
  <c r="AG31" i="20"/>
  <c r="AF410" i="20"/>
  <c r="AG410" i="20" s="1"/>
  <c r="AJ35" i="20"/>
  <c r="AI35" i="20" s="1"/>
  <c r="AG55" i="20"/>
  <c r="AG80" i="20"/>
  <c r="AG90" i="20"/>
  <c r="AF417" i="20"/>
  <c r="AG108" i="20"/>
  <c r="AF421" i="20"/>
  <c r="AG171" i="20"/>
  <c r="AF428" i="20"/>
  <c r="AJ428" i="20" s="1"/>
  <c r="AJ300" i="20"/>
  <c r="AI300" i="20" s="1"/>
  <c r="AG300" i="20"/>
  <c r="AJ335" i="20"/>
  <c r="AI335" i="20" s="1"/>
  <c r="AG335" i="20"/>
  <c r="J403" i="20"/>
  <c r="J411" i="20"/>
  <c r="AF412" i="20"/>
  <c r="K414" i="20"/>
  <c r="K418" i="20" s="1"/>
  <c r="K437" i="20" s="1"/>
  <c r="AF419" i="20"/>
  <c r="AJ419" i="20" s="1"/>
  <c r="AF426" i="20"/>
  <c r="AJ426" i="20" s="1"/>
  <c r="AG249" i="20"/>
  <c r="AF429" i="20"/>
  <c r="AJ429" i="20" s="1"/>
  <c r="AJ289" i="20"/>
  <c r="AF435" i="20"/>
  <c r="AJ435" i="20" s="1"/>
  <c r="AG399" i="20"/>
  <c r="AD403" i="20"/>
  <c r="K403" i="20"/>
  <c r="AH403" i="20"/>
  <c r="AJ402" i="20"/>
  <c r="AF423" i="20"/>
  <c r="AJ423" i="20" s="1"/>
  <c r="T403" i="20"/>
  <c r="AJ410" i="20"/>
  <c r="AI410" i="20" s="1"/>
  <c r="U418" i="20"/>
  <c r="U437" i="20" s="1"/>
  <c r="AJ416" i="20"/>
  <c r="AI416" i="20" s="1"/>
  <c r="T437" i="20"/>
  <c r="T438" i="20" s="1"/>
  <c r="AL418" i="20"/>
  <c r="Q437" i="20"/>
  <c r="Q438" i="20" s="1"/>
  <c r="AC437" i="20"/>
  <c r="AC438" i="20" s="1"/>
  <c r="AF431" i="20"/>
  <c r="AJ431" i="20" s="1"/>
  <c r="AF432" i="20"/>
  <c r="AJ432" i="20" s="1"/>
  <c r="AF434" i="20"/>
  <c r="AJ434" i="20" s="1"/>
  <c r="AA438" i="20"/>
  <c r="AE401" i="20"/>
  <c r="H411" i="20"/>
  <c r="H437" i="20" s="1"/>
  <c r="H438" i="20" s="1"/>
  <c r="L411" i="20"/>
  <c r="L437" i="20" s="1"/>
  <c r="L438" i="20" s="1"/>
  <c r="P411" i="20"/>
  <c r="P437" i="20" s="1"/>
  <c r="P438" i="20" s="1"/>
  <c r="T411" i="20"/>
  <c r="X411" i="20"/>
  <c r="X437" i="20" s="1"/>
  <c r="AB411" i="20"/>
  <c r="AB437" i="20" s="1"/>
  <c r="AB438" i="20" s="1"/>
  <c r="F437" i="20"/>
  <c r="F438" i="20" s="1"/>
  <c r="J437" i="20"/>
  <c r="N437" i="20"/>
  <c r="N438" i="20" s="1"/>
  <c r="R437" i="20"/>
  <c r="R438" i="20" s="1"/>
  <c r="V437" i="20"/>
  <c r="V438" i="20" s="1"/>
  <c r="Z437" i="20"/>
  <c r="Z438" i="20" s="1"/>
  <c r="AD437" i="20"/>
  <c r="AD438" i="20" s="1"/>
  <c r="AG321" i="20"/>
  <c r="I403" i="20"/>
  <c r="M403" i="20"/>
  <c r="Q403" i="20"/>
  <c r="Z403" i="20"/>
  <c r="I411" i="20"/>
  <c r="I437" i="20" s="1"/>
  <c r="I438" i="20" s="1"/>
  <c r="M411" i="20"/>
  <c r="M437" i="20" s="1"/>
  <c r="M438" i="20" s="1"/>
  <c r="Q411" i="20"/>
  <c r="U411" i="20"/>
  <c r="Y411" i="20"/>
  <c r="Y437" i="20" s="1"/>
  <c r="G437" i="20"/>
  <c r="G438" i="20" s="1"/>
  <c r="O437" i="20"/>
  <c r="O438" i="20" s="1"/>
  <c r="S437" i="20"/>
  <c r="S438" i="20" s="1"/>
  <c r="W437" i="20"/>
  <c r="AA437" i="20"/>
  <c r="AE436" i="20"/>
  <c r="AE437" i="20" s="1"/>
  <c r="AH424" i="20"/>
  <c r="AH437" i="20" s="1"/>
  <c r="AJ425" i="20"/>
  <c r="AJ412" i="20"/>
  <c r="AF7" i="1"/>
  <c r="AJ7" i="1"/>
  <c r="AF8" i="1"/>
  <c r="AJ8" i="1"/>
  <c r="AF9" i="1"/>
  <c r="AJ9" i="1"/>
  <c r="A9" i="1"/>
  <c r="A8" i="1"/>
  <c r="A7" i="1"/>
  <c r="AJ414" i="21" l="1"/>
  <c r="AI414" i="21" s="1"/>
  <c r="AJ422" i="21"/>
  <c r="AI422" i="21" s="1"/>
  <c r="AJ415" i="21"/>
  <c r="AI415" i="21" s="1"/>
  <c r="AF436" i="21"/>
  <c r="AJ415" i="20"/>
  <c r="AI415" i="20" s="1"/>
  <c r="AJ408" i="20"/>
  <c r="AI408" i="20" s="1"/>
  <c r="AJ422" i="20"/>
  <c r="AI422" i="20" s="1"/>
  <c r="G37" i="4"/>
  <c r="AJ430" i="21"/>
  <c r="AI412" i="21"/>
  <c r="AI405" i="21"/>
  <c r="AI419" i="21"/>
  <c r="AG408" i="21"/>
  <c r="AJ408" i="21"/>
  <c r="AI408" i="21" s="1"/>
  <c r="AH439" i="21"/>
  <c r="AJ431" i="21"/>
  <c r="AJ436" i="21" s="1"/>
  <c r="AG421" i="21"/>
  <c r="AJ421" i="21"/>
  <c r="AI421" i="21" s="1"/>
  <c r="AJ439" i="21"/>
  <c r="AJ438" i="21" s="1"/>
  <c r="AG420" i="21"/>
  <c r="AJ420" i="21"/>
  <c r="AI420" i="21" s="1"/>
  <c r="AF418" i="21"/>
  <c r="AG412" i="21"/>
  <c r="AF403" i="21"/>
  <c r="AJ403" i="21" s="1"/>
  <c r="AG401" i="21"/>
  <c r="AF430" i="21"/>
  <c r="AG430" i="21" s="1"/>
  <c r="AF437" i="21"/>
  <c r="AF438" i="21" s="1"/>
  <c r="AG417" i="21"/>
  <c r="AJ417" i="21"/>
  <c r="AI417" i="21" s="1"/>
  <c r="AF411" i="21"/>
  <c r="AG411" i="21" s="1"/>
  <c r="AG405" i="21"/>
  <c r="AJ407" i="21"/>
  <c r="AI407" i="21" s="1"/>
  <c r="AG407" i="21"/>
  <c r="AF424" i="21"/>
  <c r="AG424" i="21" s="1"/>
  <c r="AF401" i="20"/>
  <c r="AG401" i="20" s="1"/>
  <c r="AI412" i="20"/>
  <c r="AG417" i="20"/>
  <c r="AJ417" i="20"/>
  <c r="AI417" i="20" s="1"/>
  <c r="U438" i="20"/>
  <c r="AG412" i="20"/>
  <c r="AF418" i="20"/>
  <c r="AG406" i="20"/>
  <c r="AJ406" i="20"/>
  <c r="AI406" i="20" s="1"/>
  <c r="AJ439" i="20"/>
  <c r="AJ438" i="20" s="1"/>
  <c r="K438" i="20"/>
  <c r="AG405" i="20"/>
  <c r="AF411" i="20"/>
  <c r="AG411" i="20" s="1"/>
  <c r="AH439" i="20"/>
  <c r="AG63" i="20"/>
  <c r="AJ63" i="20"/>
  <c r="AI63" i="20" s="1"/>
  <c r="AJ436" i="20"/>
  <c r="U403" i="20"/>
  <c r="AJ430" i="20"/>
  <c r="AI419" i="20"/>
  <c r="AG421" i="20"/>
  <c r="AJ421" i="20"/>
  <c r="AI421" i="20" s="1"/>
  <c r="AG420" i="20"/>
  <c r="AJ420" i="20"/>
  <c r="AI420" i="20" s="1"/>
  <c r="J438" i="20"/>
  <c r="AG413" i="20"/>
  <c r="AJ413" i="20"/>
  <c r="AI413" i="20" s="1"/>
  <c r="AJ405" i="20"/>
  <c r="AE438" i="20"/>
  <c r="AE403" i="20"/>
  <c r="AF436" i="20"/>
  <c r="AF424" i="20"/>
  <c r="AG424" i="20" s="1"/>
  <c r="AG419" i="20"/>
  <c r="AF430" i="20"/>
  <c r="AG430" i="20" s="1"/>
  <c r="AG68" i="20"/>
  <c r="AJ68" i="20"/>
  <c r="AI68" i="20" s="1"/>
  <c r="AG414" i="20"/>
  <c r="AJ414" i="20"/>
  <c r="AI414" i="20" s="1"/>
  <c r="U68" i="1"/>
  <c r="K68" i="1"/>
  <c r="K95" i="1"/>
  <c r="K94" i="1"/>
  <c r="K99" i="1"/>
  <c r="K98" i="1"/>
  <c r="K97" i="1"/>
  <c r="K96" i="1"/>
  <c r="K80" i="1"/>
  <c r="K82" i="1"/>
  <c r="K81" i="1"/>
  <c r="AJ411" i="21" l="1"/>
  <c r="AK436" i="21"/>
  <c r="AJ424" i="21"/>
  <c r="AJ418" i="21"/>
  <c r="AM418" i="21"/>
  <c r="AG418" i="21"/>
  <c r="AK430" i="21"/>
  <c r="AF403" i="20"/>
  <c r="AJ403" i="20" s="1"/>
  <c r="AJ401" i="20"/>
  <c r="AI401" i="20" s="1"/>
  <c r="AJ411" i="20"/>
  <c r="AI405" i="20"/>
  <c r="AJ424" i="20"/>
  <c r="AF437" i="20"/>
  <c r="AF438" i="20" s="1"/>
  <c r="AK436" i="20"/>
  <c r="AK430" i="20"/>
  <c r="AM418" i="20"/>
  <c r="AG418" i="20"/>
  <c r="AJ418" i="20"/>
  <c r="U63" i="1"/>
  <c r="K63" i="1"/>
  <c r="K64" i="1"/>
  <c r="U64" i="1"/>
  <c r="AJ437" i="21" l="1"/>
  <c r="AI424" i="21"/>
  <c r="AK424" i="21"/>
  <c r="AI418" i="21"/>
  <c r="AK418" i="21"/>
  <c r="AK411" i="21"/>
  <c r="AI411" i="21"/>
  <c r="AI424" i="20"/>
  <c r="AK424" i="20"/>
  <c r="AI418" i="20"/>
  <c r="AK418" i="20"/>
  <c r="AJ437" i="20"/>
  <c r="AK411" i="20"/>
  <c r="AI411" i="20"/>
  <c r="Z401" i="1"/>
  <c r="X120" i="14"/>
  <c r="X116" i="14"/>
  <c r="X117" i="14"/>
  <c r="X118" i="14"/>
  <c r="X119" i="14"/>
  <c r="X115" i="14"/>
  <c r="W116" i="14"/>
  <c r="W117" i="14"/>
  <c r="W118" i="14"/>
  <c r="W119" i="14"/>
  <c r="W115" i="14"/>
  <c r="V116" i="14"/>
  <c r="V117" i="14"/>
  <c r="V118" i="14"/>
  <c r="V119" i="14"/>
  <c r="V115" i="14"/>
  <c r="U116" i="14"/>
  <c r="U117" i="14"/>
  <c r="U118" i="14"/>
  <c r="U119" i="14"/>
  <c r="U115" i="14"/>
  <c r="T116" i="14"/>
  <c r="T117" i="14"/>
  <c r="T118" i="14"/>
  <c r="T119" i="14"/>
  <c r="T115" i="14"/>
  <c r="O115" i="14"/>
  <c r="N116" i="14"/>
  <c r="N117" i="14"/>
  <c r="N118" i="14"/>
  <c r="N119" i="14"/>
  <c r="N115" i="14"/>
  <c r="AF85" i="8"/>
  <c r="AF86" i="8"/>
  <c r="AF87" i="8"/>
  <c r="AF88" i="8"/>
  <c r="AF84" i="8"/>
  <c r="AE60" i="8"/>
  <c r="W18" i="8"/>
  <c r="H72" i="15"/>
  <c r="H67" i="15"/>
  <c r="H68" i="15"/>
  <c r="H69" i="15"/>
  <c r="H70" i="15"/>
  <c r="H71" i="15"/>
  <c r="H66" i="15"/>
  <c r="J23" i="9"/>
  <c r="AH111" i="11"/>
  <c r="AH117" i="11"/>
  <c r="AH116" i="11"/>
  <c r="AH115" i="11"/>
  <c r="AH114" i="11"/>
  <c r="AH113" i="11"/>
  <c r="AF117" i="11"/>
  <c r="AF116" i="11"/>
  <c r="AF115" i="11"/>
  <c r="AF114" i="11"/>
  <c r="AF113" i="11"/>
  <c r="G99" i="12"/>
  <c r="H99" i="12"/>
  <c r="I99" i="12"/>
  <c r="J99" i="12"/>
  <c r="K99" i="12"/>
  <c r="L99" i="12"/>
  <c r="M99" i="12"/>
  <c r="N99" i="12"/>
  <c r="O99" i="12"/>
  <c r="P99" i="12"/>
  <c r="Q99" i="12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F99" i="12"/>
  <c r="L80" i="17"/>
  <c r="J80" i="17"/>
  <c r="AK437" i="21" l="1"/>
  <c r="AK437" i="20"/>
  <c r="A3" i="1"/>
  <c r="A4" i="1"/>
  <c r="A5" i="1"/>
  <c r="A6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7" i="19" l="1"/>
  <c r="AF223" i="1" l="1"/>
  <c r="AG223" i="1" s="1"/>
  <c r="AJ223" i="1" l="1"/>
  <c r="AI223" i="1" s="1"/>
  <c r="J126" i="18"/>
  <c r="AH105" i="12"/>
  <c r="J127" i="18" s="1"/>
  <c r="AH104" i="12"/>
  <c r="AH103" i="12"/>
  <c r="J125" i="18" s="1"/>
  <c r="AH102" i="12"/>
  <c r="J124" i="18" s="1"/>
  <c r="AH101" i="12"/>
  <c r="J123" i="18" s="1"/>
  <c r="A91" i="16"/>
  <c r="A92" i="16"/>
  <c r="A93" i="16"/>
  <c r="A94" i="16"/>
  <c r="A95" i="16"/>
  <c r="A90" i="16"/>
  <c r="AH88" i="8"/>
  <c r="AH87" i="8"/>
  <c r="AH86" i="8"/>
  <c r="AH85" i="8"/>
  <c r="AH84" i="8"/>
  <c r="AH431" i="1"/>
  <c r="AH423" i="1"/>
  <c r="AH422" i="1"/>
  <c r="AH421" i="1"/>
  <c r="AH420" i="1"/>
  <c r="AH419" i="1"/>
  <c r="AH417" i="1"/>
  <c r="AH416" i="1"/>
  <c r="AH415" i="1"/>
  <c r="AH414" i="1"/>
  <c r="AH413" i="1"/>
  <c r="AH412" i="1"/>
  <c r="AH410" i="1"/>
  <c r="AH409" i="1"/>
  <c r="AH408" i="1"/>
  <c r="AH407" i="1"/>
  <c r="AH406" i="1"/>
  <c r="AH405" i="1"/>
  <c r="AH435" i="1"/>
  <c r="AH434" i="1"/>
  <c r="AH433" i="1"/>
  <c r="AH432" i="1"/>
  <c r="AH429" i="1"/>
  <c r="AH428" i="1"/>
  <c r="AH427" i="1"/>
  <c r="AH426" i="1"/>
  <c r="AH425" i="1"/>
  <c r="B20" i="13"/>
  <c r="B17" i="13"/>
  <c r="B18" i="13" s="1"/>
  <c r="C16" i="13"/>
  <c r="C15" i="13"/>
  <c r="C14" i="13"/>
  <c r="C13" i="13"/>
  <c r="C12" i="13"/>
  <c r="C11" i="13"/>
  <c r="C10" i="13"/>
  <c r="C9" i="13"/>
  <c r="C8" i="13"/>
  <c r="C7" i="13"/>
  <c r="C6" i="13"/>
  <c r="C5" i="13"/>
  <c r="C4" i="13"/>
  <c r="C3" i="13"/>
  <c r="W113" i="14"/>
  <c r="Q88" i="16"/>
  <c r="I64" i="15"/>
  <c r="K64" i="15"/>
  <c r="I121" i="18"/>
  <c r="K121" i="18"/>
  <c r="U113" i="14"/>
  <c r="S88" i="16"/>
  <c r="V120" i="14" l="1"/>
  <c r="J128" i="18"/>
  <c r="B21" i="13"/>
  <c r="C17" i="13"/>
  <c r="C18" i="13" s="1"/>
  <c r="AE105" i="12" l="1"/>
  <c r="H127" i="18" s="1"/>
  <c r="AD105" i="12"/>
  <c r="AC105" i="12"/>
  <c r="AB105" i="12"/>
  <c r="AA105" i="12"/>
  <c r="Z105" i="12"/>
  <c r="G127" i="18" s="1"/>
  <c r="Y105" i="12"/>
  <c r="X105" i="12"/>
  <c r="F127" i="18" s="1"/>
  <c r="W105" i="12"/>
  <c r="E127" i="18" s="1"/>
  <c r="V105" i="12"/>
  <c r="D127" i="18" s="1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C127" i="18" s="1"/>
  <c r="I105" i="12"/>
  <c r="H105" i="12"/>
  <c r="B127" i="18" s="1"/>
  <c r="I127" i="18" s="1"/>
  <c r="G105" i="12"/>
  <c r="F105" i="12"/>
  <c r="AE104" i="12"/>
  <c r="H126" i="18" s="1"/>
  <c r="AD104" i="12"/>
  <c r="AC104" i="12"/>
  <c r="AB104" i="12"/>
  <c r="AA104" i="12"/>
  <c r="Z104" i="12"/>
  <c r="G126" i="18" s="1"/>
  <c r="Y104" i="12"/>
  <c r="X104" i="12"/>
  <c r="F126" i="18" s="1"/>
  <c r="V104" i="12"/>
  <c r="D126" i="18" s="1"/>
  <c r="U104" i="12"/>
  <c r="T104" i="12"/>
  <c r="S104" i="12"/>
  <c r="R104" i="12"/>
  <c r="Q104" i="12"/>
  <c r="P104" i="12"/>
  <c r="O104" i="12"/>
  <c r="N104" i="12"/>
  <c r="M104" i="12"/>
  <c r="L104" i="12"/>
  <c r="K104" i="12"/>
  <c r="J104" i="12"/>
  <c r="C126" i="18" s="1"/>
  <c r="I104" i="12"/>
  <c r="H104" i="12"/>
  <c r="B126" i="18" s="1"/>
  <c r="G104" i="12"/>
  <c r="F104" i="12"/>
  <c r="AE103" i="12"/>
  <c r="H125" i="18" s="1"/>
  <c r="AD103" i="12"/>
  <c r="AC103" i="12"/>
  <c r="AB103" i="12"/>
  <c r="AA103" i="12"/>
  <c r="Z103" i="12"/>
  <c r="G125" i="18" s="1"/>
  <c r="Y103" i="12"/>
  <c r="X103" i="12"/>
  <c r="F125" i="18" s="1"/>
  <c r="W103" i="12"/>
  <c r="E125" i="18" s="1"/>
  <c r="V103" i="12"/>
  <c r="D125" i="18" s="1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C125" i="18" s="1"/>
  <c r="I103" i="12"/>
  <c r="H103" i="12"/>
  <c r="B125" i="18" s="1"/>
  <c r="G103" i="12"/>
  <c r="F103" i="12"/>
  <c r="AE102" i="12"/>
  <c r="H124" i="18" s="1"/>
  <c r="AD102" i="12"/>
  <c r="AC102" i="12"/>
  <c r="AB102" i="12"/>
  <c r="AA102" i="12"/>
  <c r="Z102" i="12"/>
  <c r="G124" i="18" s="1"/>
  <c r="Y102" i="12"/>
  <c r="X102" i="12"/>
  <c r="F124" i="18" s="1"/>
  <c r="W102" i="12"/>
  <c r="E124" i="18" s="1"/>
  <c r="V102" i="12"/>
  <c r="D124" i="18" s="1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C124" i="18" s="1"/>
  <c r="I102" i="12"/>
  <c r="H102" i="12"/>
  <c r="B124" i="18" s="1"/>
  <c r="G102" i="12"/>
  <c r="F102" i="12"/>
  <c r="AH106" i="12"/>
  <c r="AE101" i="12"/>
  <c r="H123" i="18" s="1"/>
  <c r="H128" i="18" s="1"/>
  <c r="AD101" i="12"/>
  <c r="AC101" i="12"/>
  <c r="AB101" i="12"/>
  <c r="AA101" i="12"/>
  <c r="Z101" i="12"/>
  <c r="G123" i="18" s="1"/>
  <c r="Y101" i="12"/>
  <c r="X101" i="12"/>
  <c r="F123" i="18" s="1"/>
  <c r="F128" i="18" s="1"/>
  <c r="W101" i="12"/>
  <c r="E123" i="18" s="1"/>
  <c r="V101" i="12"/>
  <c r="D123" i="18" s="1"/>
  <c r="D128" i="18" s="1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C123" i="18" s="1"/>
  <c r="C128" i="18" s="1"/>
  <c r="I101" i="12"/>
  <c r="H101" i="12"/>
  <c r="B123" i="18" s="1"/>
  <c r="G101" i="12"/>
  <c r="F101" i="12"/>
  <c r="AH99" i="12"/>
  <c r="AF98" i="12"/>
  <c r="AJ98" i="12" s="1"/>
  <c r="A98" i="12"/>
  <c r="AF97" i="12"/>
  <c r="AG97" i="12" s="1"/>
  <c r="A97" i="12"/>
  <c r="AF96" i="12"/>
  <c r="A96" i="12"/>
  <c r="AF95" i="12"/>
  <c r="AG95" i="12" s="1"/>
  <c r="A95" i="12"/>
  <c r="AF94" i="12"/>
  <c r="AJ94" i="12" s="1"/>
  <c r="A94" i="12"/>
  <c r="AF93" i="12"/>
  <c r="AJ93" i="12" s="1"/>
  <c r="A93" i="12"/>
  <c r="AF92" i="12"/>
  <c r="AJ92" i="12" s="1"/>
  <c r="A92" i="12"/>
  <c r="AF91" i="12"/>
  <c r="AJ91" i="12" s="1"/>
  <c r="A91" i="12"/>
  <c r="AF90" i="12"/>
  <c r="AJ90" i="12" s="1"/>
  <c r="A90" i="12"/>
  <c r="AF89" i="12"/>
  <c r="AJ89" i="12" s="1"/>
  <c r="A89" i="12"/>
  <c r="AF88" i="12"/>
  <c r="AJ88" i="12" s="1"/>
  <c r="A88" i="12"/>
  <c r="AF87" i="12"/>
  <c r="AJ87" i="12" s="1"/>
  <c r="A87" i="12"/>
  <c r="AF86" i="12"/>
  <c r="AJ86" i="12" s="1"/>
  <c r="A86" i="12"/>
  <c r="AF85" i="12"/>
  <c r="A85" i="12"/>
  <c r="AF84" i="12"/>
  <c r="A84" i="12"/>
  <c r="AF83" i="12"/>
  <c r="AJ83" i="12" s="1"/>
  <c r="AI83" i="12" s="1"/>
  <c r="A83" i="12"/>
  <c r="AF82" i="12"/>
  <c r="A82" i="12"/>
  <c r="AF81" i="12"/>
  <c r="AJ81" i="12" s="1"/>
  <c r="AI81" i="12" s="1"/>
  <c r="A81" i="12"/>
  <c r="AF80" i="12"/>
  <c r="AJ80" i="12" s="1"/>
  <c r="AI80" i="12" s="1"/>
  <c r="A80" i="12"/>
  <c r="AF79" i="12"/>
  <c r="AJ79" i="12" s="1"/>
  <c r="AI79" i="12" s="1"/>
  <c r="A79" i="12"/>
  <c r="AF78" i="12"/>
  <c r="AG78" i="12" s="1"/>
  <c r="A78" i="12"/>
  <c r="AF77" i="12"/>
  <c r="AG77" i="12" s="1"/>
  <c r="A77" i="12"/>
  <c r="AF76" i="12"/>
  <c r="AJ76" i="12" s="1"/>
  <c r="AI76" i="12" s="1"/>
  <c r="A76" i="12"/>
  <c r="AF75" i="12"/>
  <c r="AJ75" i="12" s="1"/>
  <c r="A75" i="12"/>
  <c r="AF74" i="12"/>
  <c r="A74" i="12"/>
  <c r="AF73" i="12"/>
  <c r="AJ73" i="12" s="1"/>
  <c r="A73" i="12"/>
  <c r="AF72" i="12"/>
  <c r="A72" i="12"/>
  <c r="AF71" i="12"/>
  <c r="A71" i="12"/>
  <c r="AF70" i="12"/>
  <c r="AJ70" i="12" s="1"/>
  <c r="AI70" i="12" s="1"/>
  <c r="A70" i="12"/>
  <c r="AF69" i="12"/>
  <c r="A69" i="12"/>
  <c r="AF68" i="12"/>
  <c r="AJ68" i="12" s="1"/>
  <c r="AI68" i="12" s="1"/>
  <c r="A68" i="12"/>
  <c r="AF67" i="12"/>
  <c r="AJ67" i="12" s="1"/>
  <c r="A67" i="12"/>
  <c r="AF66" i="12"/>
  <c r="AJ66" i="12" s="1"/>
  <c r="AI66" i="12" s="1"/>
  <c r="A66" i="12"/>
  <c r="AF65" i="12"/>
  <c r="AJ65" i="12" s="1"/>
  <c r="A65" i="12"/>
  <c r="AF64" i="12"/>
  <c r="A64" i="12"/>
  <c r="AF63" i="12"/>
  <c r="AG63" i="12" s="1"/>
  <c r="A63" i="12"/>
  <c r="AF62" i="12"/>
  <c r="AJ62" i="12" s="1"/>
  <c r="A62" i="12"/>
  <c r="AF61" i="12"/>
  <c r="AJ61" i="12" s="1"/>
  <c r="A61" i="12"/>
  <c r="AF60" i="12"/>
  <c r="AJ60" i="12" s="1"/>
  <c r="A60" i="12"/>
  <c r="AF59" i="12"/>
  <c r="A59" i="12"/>
  <c r="AF58" i="12"/>
  <c r="AJ58" i="12" s="1"/>
  <c r="AI58" i="12" s="1"/>
  <c r="A58" i="12"/>
  <c r="AF57" i="12"/>
  <c r="AJ57" i="12" s="1"/>
  <c r="A57" i="12"/>
  <c r="AF56" i="12"/>
  <c r="AJ56" i="12" s="1"/>
  <c r="A56" i="12"/>
  <c r="AF55" i="12"/>
  <c r="AJ55" i="12" s="1"/>
  <c r="A55" i="12"/>
  <c r="AF54" i="12"/>
  <c r="A54" i="12"/>
  <c r="AF53" i="12"/>
  <c r="AJ53" i="12" s="1"/>
  <c r="A53" i="12"/>
  <c r="AF52" i="12"/>
  <c r="AG52" i="12" s="1"/>
  <c r="A52" i="12"/>
  <c r="A51" i="12"/>
  <c r="AF50" i="12"/>
  <c r="AJ50" i="12" s="1"/>
  <c r="AI50" i="12" s="1"/>
  <c r="A50" i="12"/>
  <c r="AF49" i="12"/>
  <c r="AJ49" i="12" s="1"/>
  <c r="A49" i="12"/>
  <c r="AF48" i="12"/>
  <c r="AJ48" i="12" s="1"/>
  <c r="AI48" i="12" s="1"/>
  <c r="A48" i="12"/>
  <c r="AF47" i="12"/>
  <c r="AJ47" i="12" s="1"/>
  <c r="AI47" i="12" s="1"/>
  <c r="A47" i="12"/>
  <c r="AF46" i="12"/>
  <c r="AJ46" i="12" s="1"/>
  <c r="AI46" i="12" s="1"/>
  <c r="A46" i="12"/>
  <c r="AF45" i="12"/>
  <c r="AG45" i="12" s="1"/>
  <c r="A45" i="12"/>
  <c r="AF44" i="12"/>
  <c r="AG44" i="12" s="1"/>
  <c r="A44" i="12"/>
  <c r="AF43" i="12"/>
  <c r="AJ43" i="12" s="1"/>
  <c r="AI43" i="12" s="1"/>
  <c r="A43" i="12"/>
  <c r="AF42" i="12"/>
  <c r="AJ42" i="12" s="1"/>
  <c r="AI42" i="12" s="1"/>
  <c r="A42" i="12"/>
  <c r="AF41" i="12"/>
  <c r="A41" i="12"/>
  <c r="AF40" i="12"/>
  <c r="A40" i="12"/>
  <c r="AF39" i="12"/>
  <c r="A39" i="12"/>
  <c r="AF38" i="12"/>
  <c r="AJ38" i="12" s="1"/>
  <c r="AI38" i="12" s="1"/>
  <c r="A38" i="12"/>
  <c r="AF37" i="12"/>
  <c r="A37" i="12"/>
  <c r="AF36" i="12"/>
  <c r="AJ36" i="12" s="1"/>
  <c r="AI36" i="12" s="1"/>
  <c r="A36" i="12"/>
  <c r="AF35" i="12"/>
  <c r="AJ35" i="12" s="1"/>
  <c r="AI35" i="12" s="1"/>
  <c r="A35" i="12"/>
  <c r="AF34" i="12"/>
  <c r="AG34" i="12" s="1"/>
  <c r="A34" i="12"/>
  <c r="AF33" i="12"/>
  <c r="AG33" i="12" s="1"/>
  <c r="A33" i="12"/>
  <c r="AF32" i="12"/>
  <c r="AJ32" i="12" s="1"/>
  <c r="AI32" i="12" s="1"/>
  <c r="A32" i="12"/>
  <c r="AF31" i="12"/>
  <c r="AJ31" i="12" s="1"/>
  <c r="AI31" i="12" s="1"/>
  <c r="A31" i="12"/>
  <c r="AF30" i="12"/>
  <c r="AJ30" i="12" s="1"/>
  <c r="AI30" i="12" s="1"/>
  <c r="A30" i="12"/>
  <c r="AF29" i="12"/>
  <c r="AG29" i="12" s="1"/>
  <c r="A29" i="12"/>
  <c r="AF28" i="12"/>
  <c r="AG28" i="12" s="1"/>
  <c r="A28" i="12"/>
  <c r="AF27" i="12"/>
  <c r="A27" i="12"/>
  <c r="AF26" i="12"/>
  <c r="AJ26" i="12" s="1"/>
  <c r="AI26" i="12" s="1"/>
  <c r="A26" i="12"/>
  <c r="AF25" i="12"/>
  <c r="A25" i="12"/>
  <c r="AF24" i="12"/>
  <c r="A24" i="12"/>
  <c r="AF23" i="12"/>
  <c r="A23" i="12"/>
  <c r="AF22" i="12"/>
  <c r="AJ22" i="12" s="1"/>
  <c r="AI22" i="12" s="1"/>
  <c r="A22" i="12"/>
  <c r="AF21" i="12"/>
  <c r="AG21" i="12" s="1"/>
  <c r="A21" i="12"/>
  <c r="AF20" i="12"/>
  <c r="A20" i="12"/>
  <c r="AF19" i="12"/>
  <c r="AJ19" i="12" s="1"/>
  <c r="AI19" i="12" s="1"/>
  <c r="A19" i="12"/>
  <c r="AF18" i="12"/>
  <c r="AJ18" i="12" s="1"/>
  <c r="AI18" i="12" s="1"/>
  <c r="A18" i="12"/>
  <c r="AF17" i="12"/>
  <c r="AG17" i="12" s="1"/>
  <c r="A17" i="12"/>
  <c r="AF16" i="12"/>
  <c r="AG16" i="12" s="1"/>
  <c r="A16" i="12"/>
  <c r="AF15" i="12"/>
  <c r="AJ15" i="12" s="1"/>
  <c r="AI15" i="12" s="1"/>
  <c r="A15" i="12"/>
  <c r="AF14" i="12"/>
  <c r="AJ14" i="12" s="1"/>
  <c r="AI14" i="12" s="1"/>
  <c r="A14" i="12"/>
  <c r="AF13" i="12"/>
  <c r="AG13" i="12" s="1"/>
  <c r="A13" i="12"/>
  <c r="AF12" i="12"/>
  <c r="AG12" i="12" s="1"/>
  <c r="A12" i="12"/>
  <c r="AF11" i="12"/>
  <c r="AJ11" i="12" s="1"/>
  <c r="AI11" i="12" s="1"/>
  <c r="A11" i="12"/>
  <c r="AF10" i="12"/>
  <c r="AJ10" i="12" s="1"/>
  <c r="AI10" i="12" s="1"/>
  <c r="A10" i="12"/>
  <c r="AF9" i="12"/>
  <c r="AG9" i="12" s="1"/>
  <c r="A9" i="12"/>
  <c r="AF8" i="12"/>
  <c r="AG8" i="12" s="1"/>
  <c r="A8" i="12"/>
  <c r="AF7" i="12"/>
  <c r="A7" i="12"/>
  <c r="AF6" i="12"/>
  <c r="AG6" i="12" s="1"/>
  <c r="A6" i="12"/>
  <c r="AF5" i="12"/>
  <c r="AG5" i="12" s="1"/>
  <c r="A5" i="12"/>
  <c r="AF4" i="12"/>
  <c r="A4" i="12"/>
  <c r="AF3" i="12"/>
  <c r="AJ3" i="12" s="1"/>
  <c r="AI3" i="12" s="1"/>
  <c r="A3" i="12"/>
  <c r="AF2" i="12"/>
  <c r="AJ2" i="12" s="1"/>
  <c r="AI2" i="12" s="1"/>
  <c r="A2" i="12"/>
  <c r="K86" i="17"/>
  <c r="AE117" i="11"/>
  <c r="I86" i="17" s="1"/>
  <c r="AD117" i="11"/>
  <c r="AC117" i="11"/>
  <c r="AB117" i="11"/>
  <c r="AA117" i="11"/>
  <c r="H86" i="17" s="1"/>
  <c r="Z117" i="11"/>
  <c r="G86" i="17" s="1"/>
  <c r="Y117" i="11"/>
  <c r="F86" i="17" s="1"/>
  <c r="X117" i="11"/>
  <c r="E86" i="17" s="1"/>
  <c r="W117" i="11"/>
  <c r="D86" i="17" s="1"/>
  <c r="V117" i="11"/>
  <c r="C86" i="17" s="1"/>
  <c r="U117" i="11"/>
  <c r="T117" i="11"/>
  <c r="S117" i="11"/>
  <c r="R117" i="11"/>
  <c r="Q117" i="11"/>
  <c r="P117" i="11"/>
  <c r="O117" i="11"/>
  <c r="N117" i="11"/>
  <c r="M117" i="11"/>
  <c r="L117" i="11"/>
  <c r="K117" i="11"/>
  <c r="J117" i="11"/>
  <c r="I117" i="11"/>
  <c r="H117" i="11"/>
  <c r="G117" i="11"/>
  <c r="F117" i="11"/>
  <c r="B86" i="17" s="1"/>
  <c r="K85" i="17"/>
  <c r="AE116" i="11"/>
  <c r="I85" i="17" s="1"/>
  <c r="AD116" i="11"/>
  <c r="AC116" i="11"/>
  <c r="AB116" i="11"/>
  <c r="AA116" i="11"/>
  <c r="H85" i="17" s="1"/>
  <c r="Z116" i="11"/>
  <c r="G85" i="17" s="1"/>
  <c r="Y116" i="11"/>
  <c r="F85" i="17" s="1"/>
  <c r="X116" i="11"/>
  <c r="E85" i="17" s="1"/>
  <c r="W116" i="11"/>
  <c r="D85" i="17" s="1"/>
  <c r="V116" i="11"/>
  <c r="C85" i="17" s="1"/>
  <c r="U116" i="11"/>
  <c r="T116" i="11"/>
  <c r="S116" i="11"/>
  <c r="R116" i="11"/>
  <c r="Q116" i="11"/>
  <c r="P116" i="11"/>
  <c r="O116" i="11"/>
  <c r="N116" i="11"/>
  <c r="M116" i="11"/>
  <c r="L116" i="11"/>
  <c r="K116" i="11"/>
  <c r="J116" i="11"/>
  <c r="I116" i="11"/>
  <c r="H116" i="11"/>
  <c r="G116" i="11"/>
  <c r="F116" i="11"/>
  <c r="B85" i="17" s="1"/>
  <c r="K84" i="17"/>
  <c r="AE115" i="11"/>
  <c r="I84" i="17" s="1"/>
  <c r="AD115" i="11"/>
  <c r="AC115" i="11"/>
  <c r="AB115" i="11"/>
  <c r="AA115" i="11"/>
  <c r="H84" i="17" s="1"/>
  <c r="Z115" i="11"/>
  <c r="G84" i="17" s="1"/>
  <c r="X115" i="11"/>
  <c r="E84" i="17" s="1"/>
  <c r="V115" i="11"/>
  <c r="C84" i="17" s="1"/>
  <c r="U115" i="11"/>
  <c r="T115" i="11"/>
  <c r="S115" i="11"/>
  <c r="R115" i="11"/>
  <c r="Q115" i="11"/>
  <c r="P115" i="11"/>
  <c r="O115" i="11"/>
  <c r="N115" i="11"/>
  <c r="M115" i="11"/>
  <c r="L115" i="11"/>
  <c r="K115" i="11"/>
  <c r="J115" i="11"/>
  <c r="I115" i="11"/>
  <c r="H115" i="11"/>
  <c r="G115" i="11"/>
  <c r="F115" i="11"/>
  <c r="B84" i="17" s="1"/>
  <c r="K83" i="17"/>
  <c r="AE114" i="11"/>
  <c r="I83" i="17" s="1"/>
  <c r="AD114" i="11"/>
  <c r="AC114" i="11"/>
  <c r="AB114" i="11"/>
  <c r="AA114" i="11"/>
  <c r="H83" i="17" s="1"/>
  <c r="Z114" i="11"/>
  <c r="G83" i="17" s="1"/>
  <c r="Y114" i="11"/>
  <c r="F83" i="17" s="1"/>
  <c r="X114" i="11"/>
  <c r="E83" i="17" s="1"/>
  <c r="W114" i="11"/>
  <c r="D83" i="17" s="1"/>
  <c r="V114" i="11"/>
  <c r="C83" i="17" s="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B83" i="17" s="1"/>
  <c r="K82" i="17"/>
  <c r="AE113" i="11"/>
  <c r="I82" i="17" s="1"/>
  <c r="AD113" i="11"/>
  <c r="AC113" i="11"/>
  <c r="AB113" i="11"/>
  <c r="AA113" i="11"/>
  <c r="H82" i="17" s="1"/>
  <c r="Z113" i="11"/>
  <c r="G82" i="17" s="1"/>
  <c r="Y113" i="11"/>
  <c r="F82" i="17" s="1"/>
  <c r="X113" i="11"/>
  <c r="E82" i="17" s="1"/>
  <c r="V113" i="11"/>
  <c r="C82" i="17" s="1"/>
  <c r="U113" i="11"/>
  <c r="T113" i="11"/>
  <c r="S113" i="11"/>
  <c r="R113" i="11"/>
  <c r="Q113" i="11"/>
  <c r="P113" i="11"/>
  <c r="O113" i="11"/>
  <c r="N113" i="11"/>
  <c r="M113" i="11"/>
  <c r="L113" i="11"/>
  <c r="K113" i="11"/>
  <c r="J113" i="11"/>
  <c r="I113" i="11"/>
  <c r="H113" i="11"/>
  <c r="G113" i="11"/>
  <c r="F113" i="11"/>
  <c r="B82" i="17" s="1"/>
  <c r="AD111" i="11"/>
  <c r="AC111" i="11"/>
  <c r="AA111" i="11"/>
  <c r="Z111" i="11"/>
  <c r="X111" i="11"/>
  <c r="V111" i="11"/>
  <c r="U111" i="11"/>
  <c r="T111" i="11"/>
  <c r="S111" i="11"/>
  <c r="R111" i="11"/>
  <c r="Q111" i="11"/>
  <c r="P111" i="11"/>
  <c r="O111" i="11"/>
  <c r="N111" i="11"/>
  <c r="M111" i="11"/>
  <c r="L111" i="11"/>
  <c r="K111" i="11"/>
  <c r="I111" i="11"/>
  <c r="H111" i="11"/>
  <c r="G111" i="11"/>
  <c r="F111" i="11"/>
  <c r="AF110" i="11"/>
  <c r="AG110" i="11" s="1"/>
  <c r="A110" i="11"/>
  <c r="AF109" i="11"/>
  <c r="AJ109" i="11" s="1"/>
  <c r="AI109" i="11" s="1"/>
  <c r="A109" i="11"/>
  <c r="AF108" i="11"/>
  <c r="AJ108" i="11" s="1"/>
  <c r="A108" i="11"/>
  <c r="AF107" i="11"/>
  <c r="A107" i="11"/>
  <c r="AF106" i="11"/>
  <c r="AJ106" i="11" s="1"/>
  <c r="A106" i="11"/>
  <c r="AF105" i="11"/>
  <c r="AJ105" i="11" s="1"/>
  <c r="A105" i="11"/>
  <c r="AF104" i="11"/>
  <c r="AJ104" i="11" s="1"/>
  <c r="A104" i="11"/>
  <c r="AF103" i="11"/>
  <c r="AG103" i="11" s="1"/>
  <c r="A103" i="11"/>
  <c r="AF102" i="11"/>
  <c r="A102" i="11"/>
  <c r="AF101" i="11"/>
  <c r="AJ101" i="11" s="1"/>
  <c r="A101" i="11"/>
  <c r="AF100" i="11"/>
  <c r="AJ100" i="11" s="1"/>
  <c r="AI100" i="11" s="1"/>
  <c r="A100" i="11"/>
  <c r="AF99" i="11"/>
  <c r="AJ99" i="11" s="1"/>
  <c r="AI99" i="11" s="1"/>
  <c r="A99" i="11"/>
  <c r="AF98" i="11"/>
  <c r="AJ98" i="11" s="1"/>
  <c r="AI98" i="11" s="1"/>
  <c r="A98" i="11"/>
  <c r="AF97" i="11"/>
  <c r="A97" i="11"/>
  <c r="AF96" i="11"/>
  <c r="AJ96" i="11" s="1"/>
  <c r="AI96" i="11" s="1"/>
  <c r="A96" i="11"/>
  <c r="AF95" i="11"/>
  <c r="A95" i="11"/>
  <c r="AF94" i="11"/>
  <c r="AJ94" i="11" s="1"/>
  <c r="AI94" i="11" s="1"/>
  <c r="A94" i="11"/>
  <c r="AF93" i="11"/>
  <c r="A93" i="11"/>
  <c r="AF92" i="11"/>
  <c r="A92" i="11"/>
  <c r="AF91" i="11"/>
  <c r="A91" i="11"/>
  <c r="AF90" i="11"/>
  <c r="AJ90" i="11" s="1"/>
  <c r="AI90" i="11" s="1"/>
  <c r="A90" i="11"/>
  <c r="AF89" i="11"/>
  <c r="A89" i="11"/>
  <c r="AF88" i="11"/>
  <c r="A88" i="11"/>
  <c r="AF87" i="11"/>
  <c r="A87" i="11"/>
  <c r="AF86" i="11"/>
  <c r="AJ86" i="11" s="1"/>
  <c r="AI86" i="11" s="1"/>
  <c r="A86" i="11"/>
  <c r="AF85" i="11"/>
  <c r="A85" i="11"/>
  <c r="AF84" i="11"/>
  <c r="A84" i="11"/>
  <c r="AF83" i="11"/>
  <c r="A83" i="11"/>
  <c r="AF82" i="11"/>
  <c r="A82" i="11"/>
  <c r="AF81" i="11"/>
  <c r="A81" i="11"/>
  <c r="AF80" i="11"/>
  <c r="AJ80" i="11" s="1"/>
  <c r="AI80" i="11" s="1"/>
  <c r="A80" i="11"/>
  <c r="AF79" i="11"/>
  <c r="A79" i="11"/>
  <c r="AF78" i="11"/>
  <c r="AJ78" i="11" s="1"/>
  <c r="AI78" i="11" s="1"/>
  <c r="A78" i="11"/>
  <c r="AF77" i="11"/>
  <c r="A77" i="11"/>
  <c r="AF76" i="11"/>
  <c r="A76" i="11"/>
  <c r="AF75" i="11"/>
  <c r="A75" i="11"/>
  <c r="AF74" i="11"/>
  <c r="AJ74" i="11" s="1"/>
  <c r="AI74" i="11" s="1"/>
  <c r="A74" i="11"/>
  <c r="AF73" i="11"/>
  <c r="A73" i="11"/>
  <c r="AF72" i="11"/>
  <c r="AG72" i="11" s="1"/>
  <c r="A72" i="11"/>
  <c r="AF71" i="11"/>
  <c r="A71" i="11"/>
  <c r="AF70" i="11"/>
  <c r="AJ70" i="11" s="1"/>
  <c r="AI70" i="11" s="1"/>
  <c r="A70" i="11"/>
  <c r="AF69" i="11"/>
  <c r="A69" i="11"/>
  <c r="AF68" i="11"/>
  <c r="AG68" i="11" s="1"/>
  <c r="A68" i="11"/>
  <c r="AF67" i="11"/>
  <c r="A67" i="11"/>
  <c r="AF66" i="11"/>
  <c r="AJ66" i="11" s="1"/>
  <c r="AI66" i="11" s="1"/>
  <c r="A66" i="11"/>
  <c r="AF65" i="11"/>
  <c r="A65" i="11"/>
  <c r="AF64" i="11"/>
  <c r="AG64" i="11" s="1"/>
  <c r="A64" i="11"/>
  <c r="AF63" i="11"/>
  <c r="AJ63" i="11" s="1"/>
  <c r="A63" i="11"/>
  <c r="AF62" i="11"/>
  <c r="AG62" i="11" s="1"/>
  <c r="A62" i="11"/>
  <c r="AF61" i="11"/>
  <c r="AJ61" i="11" s="1"/>
  <c r="A61" i="11"/>
  <c r="A60" i="11"/>
  <c r="AF59" i="11"/>
  <c r="AG59" i="11" s="1"/>
  <c r="A59" i="11"/>
  <c r="AF58" i="11"/>
  <c r="AJ58" i="11" s="1"/>
  <c r="AI58" i="11" s="1"/>
  <c r="A58" i="11"/>
  <c r="AF57" i="11"/>
  <c r="AG57" i="11" s="1"/>
  <c r="A57" i="11"/>
  <c r="AF56" i="11"/>
  <c r="AJ56" i="11" s="1"/>
  <c r="AI56" i="11" s="1"/>
  <c r="A56" i="11"/>
  <c r="AF55" i="11"/>
  <c r="AG55" i="11" s="1"/>
  <c r="A55" i="11"/>
  <c r="AF54" i="11"/>
  <c r="AG54" i="11" s="1"/>
  <c r="A54" i="11"/>
  <c r="AF53" i="11"/>
  <c r="AJ53" i="11" s="1"/>
  <c r="A53" i="11"/>
  <c r="AF52" i="11"/>
  <c r="AG52" i="11" s="1"/>
  <c r="A52" i="11"/>
  <c r="AF51" i="11"/>
  <c r="AJ51" i="11" s="1"/>
  <c r="A51" i="11"/>
  <c r="AF50" i="11"/>
  <c r="A50" i="11"/>
  <c r="AF49" i="11"/>
  <c r="AJ49" i="11" s="1"/>
  <c r="A49" i="11"/>
  <c r="AF48" i="11"/>
  <c r="AG48" i="11" s="1"/>
  <c r="A48" i="11"/>
  <c r="AF47" i="11"/>
  <c r="AJ47" i="11" s="1"/>
  <c r="A47" i="11"/>
  <c r="AF46" i="11"/>
  <c r="AJ46" i="11" s="1"/>
  <c r="A46" i="11"/>
  <c r="AF45" i="11"/>
  <c r="AJ45" i="11" s="1"/>
  <c r="A45" i="11"/>
  <c r="AF44" i="11"/>
  <c r="AJ44" i="11" s="1"/>
  <c r="A44" i="11"/>
  <c r="AF43" i="11"/>
  <c r="AG43" i="11" s="1"/>
  <c r="A43" i="11"/>
  <c r="AF42" i="11"/>
  <c r="AJ42" i="11" s="1"/>
  <c r="A42" i="11"/>
  <c r="AF41" i="11"/>
  <c r="AJ41" i="11" s="1"/>
  <c r="A41" i="11"/>
  <c r="AF40" i="11"/>
  <c r="AJ40" i="11" s="1"/>
  <c r="A40" i="11"/>
  <c r="AF39" i="11"/>
  <c r="AJ39" i="11" s="1"/>
  <c r="A39" i="11"/>
  <c r="AF38" i="11"/>
  <c r="AJ38" i="11" s="1"/>
  <c r="AI38" i="11" s="1"/>
  <c r="A38" i="11"/>
  <c r="AF37" i="11"/>
  <c r="AG37" i="11" s="1"/>
  <c r="A37" i="11"/>
  <c r="AF36" i="11"/>
  <c r="AJ36" i="11" s="1"/>
  <c r="A36" i="11"/>
  <c r="AF35" i="11"/>
  <c r="AG35" i="11" s="1"/>
  <c r="A35" i="11"/>
  <c r="AF34" i="11"/>
  <c r="AJ34" i="11" s="1"/>
  <c r="A34" i="11"/>
  <c r="AF33" i="11"/>
  <c r="AJ33" i="11" s="1"/>
  <c r="A33" i="11"/>
  <c r="AF32" i="11"/>
  <c r="AJ32" i="11" s="1"/>
  <c r="AI32" i="11" s="1"/>
  <c r="A32" i="11"/>
  <c r="AF31" i="11"/>
  <c r="AJ31" i="11" s="1"/>
  <c r="A31" i="11"/>
  <c r="AF30" i="11"/>
  <c r="AJ30" i="11" s="1"/>
  <c r="A30" i="11"/>
  <c r="AF29" i="11"/>
  <c r="AG29" i="11" s="1"/>
  <c r="A29" i="11"/>
  <c r="AF28" i="11"/>
  <c r="AJ28" i="11" s="1"/>
  <c r="A28" i="11"/>
  <c r="AF27" i="11"/>
  <c r="AJ27" i="11" s="1"/>
  <c r="A27" i="11"/>
  <c r="AF26" i="11"/>
  <c r="AG26" i="11" s="1"/>
  <c r="A26" i="11"/>
  <c r="AF25" i="11"/>
  <c r="AJ25" i="11" s="1"/>
  <c r="A25" i="11"/>
  <c r="AF24" i="11"/>
  <c r="AJ24" i="11" s="1"/>
  <c r="A24" i="11"/>
  <c r="AF23" i="11"/>
  <c r="AG23" i="11" s="1"/>
  <c r="A23" i="11"/>
  <c r="AF22" i="11"/>
  <c r="AJ22" i="11" s="1"/>
  <c r="A22" i="11"/>
  <c r="AF21" i="11"/>
  <c r="AG21" i="11" s="1"/>
  <c r="A21" i="11"/>
  <c r="AF20" i="11"/>
  <c r="AJ20" i="11" s="1"/>
  <c r="A20" i="11"/>
  <c r="AF19" i="11"/>
  <c r="AJ19" i="11" s="1"/>
  <c r="A19" i="11"/>
  <c r="AF18" i="11"/>
  <c r="AJ18" i="11" s="1"/>
  <c r="AI18" i="11" s="1"/>
  <c r="A18" i="11"/>
  <c r="AF17" i="11"/>
  <c r="AJ17" i="11" s="1"/>
  <c r="A17" i="11"/>
  <c r="AF16" i="11"/>
  <c r="AJ16" i="11" s="1"/>
  <c r="A16" i="11"/>
  <c r="AF15" i="11"/>
  <c r="AG15" i="11" s="1"/>
  <c r="A15" i="11"/>
  <c r="AF14" i="11"/>
  <c r="AJ14" i="11" s="1"/>
  <c r="A14" i="11"/>
  <c r="AF13" i="11"/>
  <c r="AJ13" i="11" s="1"/>
  <c r="A13" i="11"/>
  <c r="AF12" i="11"/>
  <c r="AG12" i="11" s="1"/>
  <c r="A12" i="11"/>
  <c r="AF11" i="11"/>
  <c r="AJ11" i="11" s="1"/>
  <c r="A11" i="11"/>
  <c r="AF10" i="11"/>
  <c r="AJ10" i="11" s="1"/>
  <c r="A10" i="11"/>
  <c r="AF9" i="11"/>
  <c r="AG9" i="11" s="1"/>
  <c r="A9" i="11"/>
  <c r="AF8" i="11"/>
  <c r="AG8" i="11" s="1"/>
  <c r="A8" i="11"/>
  <c r="AF7" i="11"/>
  <c r="AG7" i="11" s="1"/>
  <c r="A7" i="11"/>
  <c r="AF6" i="11"/>
  <c r="AJ6" i="11" s="1"/>
  <c r="AI6" i="11" s="1"/>
  <c r="A6" i="11"/>
  <c r="W113" i="11"/>
  <c r="D82" i="17" s="1"/>
  <c r="A5" i="11"/>
  <c r="AF4" i="11"/>
  <c r="AJ4" i="11" s="1"/>
  <c r="AI4" i="11" s="1"/>
  <c r="A4" i="11"/>
  <c r="AF3" i="11"/>
  <c r="AJ3" i="11" s="1"/>
  <c r="AI3" i="11" s="1"/>
  <c r="A3" i="11"/>
  <c r="AF2" i="11"/>
  <c r="AG2" i="11" s="1"/>
  <c r="A2" i="11"/>
  <c r="AH78" i="10"/>
  <c r="R95" i="16" s="1"/>
  <c r="AE78" i="10"/>
  <c r="AD78" i="10"/>
  <c r="AC78" i="10"/>
  <c r="AB78" i="10"/>
  <c r="P95" i="16" s="1"/>
  <c r="AA78" i="10"/>
  <c r="O95" i="16" s="1"/>
  <c r="Z78" i="10"/>
  <c r="N95" i="16" s="1"/>
  <c r="Y78" i="10"/>
  <c r="M95" i="16" s="1"/>
  <c r="X78" i="10"/>
  <c r="L95" i="16" s="1"/>
  <c r="V78" i="10"/>
  <c r="J95" i="16" s="1"/>
  <c r="U78" i="10"/>
  <c r="I95" i="16" s="1"/>
  <c r="T78" i="10"/>
  <c r="S78" i="10"/>
  <c r="H95" i="16" s="1"/>
  <c r="R78" i="10"/>
  <c r="Q78" i="10"/>
  <c r="P78" i="10"/>
  <c r="O78" i="10"/>
  <c r="G95" i="16" s="1"/>
  <c r="N78" i="10"/>
  <c r="F95" i="16" s="1"/>
  <c r="M78" i="10"/>
  <c r="E95" i="16" s="1"/>
  <c r="L78" i="10"/>
  <c r="D95" i="16" s="1"/>
  <c r="K78" i="10"/>
  <c r="C95" i="16" s="1"/>
  <c r="J78" i="10"/>
  <c r="I78" i="10"/>
  <c r="H78" i="10"/>
  <c r="G78" i="10"/>
  <c r="F78" i="10"/>
  <c r="B95" i="16" s="1"/>
  <c r="AH77" i="10"/>
  <c r="R94" i="16" s="1"/>
  <c r="AE77" i="10"/>
  <c r="AD77" i="10"/>
  <c r="AC77" i="10"/>
  <c r="AB77" i="10"/>
  <c r="P94" i="16" s="1"/>
  <c r="AA77" i="10"/>
  <c r="O94" i="16" s="1"/>
  <c r="Z77" i="10"/>
  <c r="N94" i="16" s="1"/>
  <c r="Y77" i="10"/>
  <c r="M94" i="16" s="1"/>
  <c r="X77" i="10"/>
  <c r="L94" i="16" s="1"/>
  <c r="W77" i="10"/>
  <c r="K94" i="16" s="1"/>
  <c r="V77" i="10"/>
  <c r="J94" i="16" s="1"/>
  <c r="U77" i="10"/>
  <c r="I94" i="16" s="1"/>
  <c r="T77" i="10"/>
  <c r="S77" i="10"/>
  <c r="H94" i="16" s="1"/>
  <c r="R77" i="10"/>
  <c r="Q77" i="10"/>
  <c r="P77" i="10"/>
  <c r="O77" i="10"/>
  <c r="G94" i="16" s="1"/>
  <c r="N77" i="10"/>
  <c r="F94" i="16" s="1"/>
  <c r="M77" i="10"/>
  <c r="E94" i="16" s="1"/>
  <c r="L77" i="10"/>
  <c r="D94" i="16" s="1"/>
  <c r="K77" i="10"/>
  <c r="C94" i="16" s="1"/>
  <c r="J77" i="10"/>
  <c r="I77" i="10"/>
  <c r="H77" i="10"/>
  <c r="G77" i="10"/>
  <c r="F77" i="10"/>
  <c r="B94" i="16" s="1"/>
  <c r="AH76" i="10"/>
  <c r="R93" i="16" s="1"/>
  <c r="AE76" i="10"/>
  <c r="AD76" i="10"/>
  <c r="AC76" i="10"/>
  <c r="AB76" i="10"/>
  <c r="P93" i="16" s="1"/>
  <c r="AA76" i="10"/>
  <c r="O93" i="16" s="1"/>
  <c r="Z76" i="10"/>
  <c r="N93" i="16" s="1"/>
  <c r="Y76" i="10"/>
  <c r="M93" i="16" s="1"/>
  <c r="X76" i="10"/>
  <c r="L93" i="16" s="1"/>
  <c r="W76" i="10"/>
  <c r="K93" i="16" s="1"/>
  <c r="V76" i="10"/>
  <c r="J93" i="16" s="1"/>
  <c r="U76" i="10"/>
  <c r="I93" i="16" s="1"/>
  <c r="T76" i="10"/>
  <c r="S76" i="10"/>
  <c r="H93" i="16" s="1"/>
  <c r="R76" i="10"/>
  <c r="Q76" i="10"/>
  <c r="P76" i="10"/>
  <c r="O76" i="10"/>
  <c r="G93" i="16" s="1"/>
  <c r="N76" i="10"/>
  <c r="F93" i="16" s="1"/>
  <c r="M76" i="10"/>
  <c r="E93" i="16" s="1"/>
  <c r="L76" i="10"/>
  <c r="D93" i="16" s="1"/>
  <c r="K76" i="10"/>
  <c r="C93" i="16" s="1"/>
  <c r="J76" i="10"/>
  <c r="I76" i="10"/>
  <c r="H76" i="10"/>
  <c r="G76" i="10"/>
  <c r="F76" i="10"/>
  <c r="B93" i="16" s="1"/>
  <c r="AH75" i="10"/>
  <c r="R92" i="16" s="1"/>
  <c r="AE75" i="10"/>
  <c r="AD75" i="10"/>
  <c r="AC75" i="10"/>
  <c r="AA75" i="10"/>
  <c r="O92" i="16" s="1"/>
  <c r="Z75" i="10"/>
  <c r="N92" i="16" s="1"/>
  <c r="Y75" i="10"/>
  <c r="M92" i="16" s="1"/>
  <c r="X75" i="10"/>
  <c r="L92" i="16" s="1"/>
  <c r="V75" i="10"/>
  <c r="J92" i="16" s="1"/>
  <c r="U75" i="10"/>
  <c r="I92" i="16" s="1"/>
  <c r="T75" i="10"/>
  <c r="S75" i="10"/>
  <c r="H92" i="16" s="1"/>
  <c r="R75" i="10"/>
  <c r="Q75" i="10"/>
  <c r="P75" i="10"/>
  <c r="O75" i="10"/>
  <c r="G92" i="16" s="1"/>
  <c r="N75" i="10"/>
  <c r="F92" i="16" s="1"/>
  <c r="M75" i="10"/>
  <c r="E92" i="16" s="1"/>
  <c r="L75" i="10"/>
  <c r="D92" i="16" s="1"/>
  <c r="K75" i="10"/>
  <c r="C92" i="16" s="1"/>
  <c r="J75" i="10"/>
  <c r="I75" i="10"/>
  <c r="H75" i="10"/>
  <c r="G75" i="10"/>
  <c r="F75" i="10"/>
  <c r="B92" i="16" s="1"/>
  <c r="AH74" i="10"/>
  <c r="R91" i="16" s="1"/>
  <c r="AE74" i="10"/>
  <c r="AD74" i="10"/>
  <c r="AC74" i="10"/>
  <c r="AB74" i="10"/>
  <c r="P91" i="16" s="1"/>
  <c r="AA74" i="10"/>
  <c r="O91" i="16" s="1"/>
  <c r="Z74" i="10"/>
  <c r="N91" i="16" s="1"/>
  <c r="Y74" i="10"/>
  <c r="M91" i="16" s="1"/>
  <c r="X74" i="10"/>
  <c r="L91" i="16" s="1"/>
  <c r="W74" i="10"/>
  <c r="K91" i="16" s="1"/>
  <c r="V74" i="10"/>
  <c r="J91" i="16" s="1"/>
  <c r="U74" i="10"/>
  <c r="I91" i="16" s="1"/>
  <c r="T74" i="10"/>
  <c r="S74" i="10"/>
  <c r="H91" i="16" s="1"/>
  <c r="R74" i="10"/>
  <c r="Q74" i="10"/>
  <c r="P74" i="10"/>
  <c r="O74" i="10"/>
  <c r="G91" i="16" s="1"/>
  <c r="N74" i="10"/>
  <c r="F91" i="16" s="1"/>
  <c r="M74" i="10"/>
  <c r="E91" i="16" s="1"/>
  <c r="L74" i="10"/>
  <c r="D91" i="16" s="1"/>
  <c r="K74" i="10"/>
  <c r="C91" i="16" s="1"/>
  <c r="J74" i="10"/>
  <c r="I74" i="10"/>
  <c r="H74" i="10"/>
  <c r="G74" i="10"/>
  <c r="F74" i="10"/>
  <c r="B91" i="16" s="1"/>
  <c r="AH73" i="10"/>
  <c r="R90" i="16" s="1"/>
  <c r="AE73" i="10"/>
  <c r="AD73" i="10"/>
  <c r="AC73" i="10"/>
  <c r="AB73" i="10"/>
  <c r="P90" i="16" s="1"/>
  <c r="AA73" i="10"/>
  <c r="O90" i="16" s="1"/>
  <c r="O96" i="16" s="1"/>
  <c r="Z73" i="10"/>
  <c r="N90" i="16" s="1"/>
  <c r="Y73" i="10"/>
  <c r="M90" i="16" s="1"/>
  <c r="X73" i="10"/>
  <c r="L90" i="16" s="1"/>
  <c r="W73" i="10"/>
  <c r="K90" i="16" s="1"/>
  <c r="V73" i="10"/>
  <c r="J90" i="16" s="1"/>
  <c r="U73" i="10"/>
  <c r="I90" i="16" s="1"/>
  <c r="T73" i="10"/>
  <c r="S73" i="10"/>
  <c r="H90" i="16" s="1"/>
  <c r="H96" i="16" s="1"/>
  <c r="R73" i="10"/>
  <c r="Q73" i="10"/>
  <c r="P73" i="10"/>
  <c r="O73" i="10"/>
  <c r="G90" i="16" s="1"/>
  <c r="G96" i="16" s="1"/>
  <c r="N73" i="10"/>
  <c r="F90" i="16" s="1"/>
  <c r="M73" i="10"/>
  <c r="E90" i="16" s="1"/>
  <c r="L73" i="10"/>
  <c r="D90" i="16" s="1"/>
  <c r="K73" i="10"/>
  <c r="C90" i="16" s="1"/>
  <c r="C96" i="16" s="1"/>
  <c r="J73" i="10"/>
  <c r="I73" i="10"/>
  <c r="H73" i="10"/>
  <c r="G73" i="10"/>
  <c r="F73" i="10"/>
  <c r="B90" i="16" s="1"/>
  <c r="AH71" i="10"/>
  <c r="AD71" i="10"/>
  <c r="AC71" i="10"/>
  <c r="AA71" i="10"/>
  <c r="Z71" i="10"/>
  <c r="X71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I71" i="10"/>
  <c r="H71" i="10"/>
  <c r="G71" i="10"/>
  <c r="F71" i="10"/>
  <c r="AF70" i="10"/>
  <c r="AJ70" i="10" s="1"/>
  <c r="A70" i="10"/>
  <c r="AF69" i="10"/>
  <c r="AG69" i="10" s="1"/>
  <c r="A69" i="10"/>
  <c r="AF68" i="10"/>
  <c r="AG68" i="10" s="1"/>
  <c r="A68" i="10"/>
  <c r="AF67" i="10"/>
  <c r="AJ67" i="10" s="1"/>
  <c r="AI67" i="10" s="1"/>
  <c r="A67" i="10"/>
  <c r="AF66" i="10"/>
  <c r="AJ66" i="10" s="1"/>
  <c r="AI66" i="10" s="1"/>
  <c r="A66" i="10"/>
  <c r="AF65" i="10"/>
  <c r="AG65" i="10" s="1"/>
  <c r="A65" i="10"/>
  <c r="W78" i="10"/>
  <c r="K95" i="16" s="1"/>
  <c r="A64" i="10"/>
  <c r="AF63" i="10"/>
  <c r="AF77" i="10" s="1"/>
  <c r="A63" i="10"/>
  <c r="AF62" i="10"/>
  <c r="AJ62" i="10" s="1"/>
  <c r="AI62" i="10" s="1"/>
  <c r="A62" i="10"/>
  <c r="AF61" i="10"/>
  <c r="AJ61" i="10" s="1"/>
  <c r="A61" i="10"/>
  <c r="AF60" i="10"/>
  <c r="A60" i="10"/>
  <c r="AF59" i="10"/>
  <c r="AG59" i="10" s="1"/>
  <c r="A59" i="10"/>
  <c r="AF58" i="10"/>
  <c r="AJ58" i="10" s="1"/>
  <c r="AI58" i="10" s="1"/>
  <c r="A58" i="10"/>
  <c r="AF57" i="10"/>
  <c r="AG57" i="10" s="1"/>
  <c r="A57" i="10"/>
  <c r="AF56" i="10"/>
  <c r="AG56" i="10" s="1"/>
  <c r="A56" i="10"/>
  <c r="AF55" i="10"/>
  <c r="AJ55" i="10" s="1"/>
  <c r="AI55" i="10" s="1"/>
  <c r="A55" i="10"/>
  <c r="AF54" i="10"/>
  <c r="AJ54" i="10" s="1"/>
  <c r="AI54" i="10" s="1"/>
  <c r="A54" i="10"/>
  <c r="AF53" i="10"/>
  <c r="AJ53" i="10" s="1"/>
  <c r="AI53" i="10" s="1"/>
  <c r="A53" i="10"/>
  <c r="AF52" i="10"/>
  <c r="AG52" i="10" s="1"/>
  <c r="A52" i="10"/>
  <c r="AF51" i="10"/>
  <c r="AG51" i="10" s="1"/>
  <c r="A51" i="10"/>
  <c r="AF50" i="10"/>
  <c r="AJ50" i="10" s="1"/>
  <c r="AI50" i="10" s="1"/>
  <c r="A50" i="10"/>
  <c r="AF49" i="10"/>
  <c r="AJ49" i="10" s="1"/>
  <c r="AI49" i="10" s="1"/>
  <c r="A49" i="10"/>
  <c r="AF48" i="10"/>
  <c r="AG48" i="10" s="1"/>
  <c r="A48" i="10"/>
  <c r="AF47" i="10"/>
  <c r="AJ47" i="10" s="1"/>
  <c r="AI47" i="10" s="1"/>
  <c r="A47" i="10"/>
  <c r="AF46" i="10"/>
  <c r="AJ46" i="10" s="1"/>
  <c r="AI46" i="10" s="1"/>
  <c r="A46" i="10"/>
  <c r="AF45" i="10"/>
  <c r="AJ45" i="10" s="1"/>
  <c r="AI45" i="10" s="1"/>
  <c r="A45" i="10"/>
  <c r="AF44" i="10"/>
  <c r="AG44" i="10" s="1"/>
  <c r="A44" i="10"/>
  <c r="AF43" i="10"/>
  <c r="AJ43" i="10" s="1"/>
  <c r="AI43" i="10" s="1"/>
  <c r="A43" i="10"/>
  <c r="AF42" i="10"/>
  <c r="AJ42" i="10" s="1"/>
  <c r="AI42" i="10" s="1"/>
  <c r="A42" i="10"/>
  <c r="AF41" i="10"/>
  <c r="AG41" i="10" s="1"/>
  <c r="A41" i="10"/>
  <c r="A40" i="10"/>
  <c r="AF39" i="10"/>
  <c r="AJ39" i="10" s="1"/>
  <c r="AI39" i="10" s="1"/>
  <c r="A39" i="10"/>
  <c r="AF38" i="10"/>
  <c r="AG38" i="10" s="1"/>
  <c r="A38" i="10"/>
  <c r="AF37" i="10"/>
  <c r="AG37" i="10" s="1"/>
  <c r="A37" i="10"/>
  <c r="AF36" i="10"/>
  <c r="AJ36" i="10" s="1"/>
  <c r="AI36" i="10" s="1"/>
  <c r="A36" i="10"/>
  <c r="AF35" i="10"/>
  <c r="AJ35" i="10" s="1"/>
  <c r="AI35" i="10" s="1"/>
  <c r="A35" i="10"/>
  <c r="AF34" i="10"/>
  <c r="AG34" i="10" s="1"/>
  <c r="A34" i="10"/>
  <c r="AF33" i="10"/>
  <c r="AG33" i="10" s="1"/>
  <c r="A33" i="10"/>
  <c r="AF32" i="10"/>
  <c r="AJ32" i="10" s="1"/>
  <c r="AI32" i="10" s="1"/>
  <c r="A32" i="10"/>
  <c r="W75" i="10"/>
  <c r="K92" i="16" s="1"/>
  <c r="A31" i="10"/>
  <c r="AF30" i="10"/>
  <c r="AG30" i="10" s="1"/>
  <c r="A30" i="10"/>
  <c r="AF29" i="10"/>
  <c r="AJ29" i="10" s="1"/>
  <c r="AI29" i="10" s="1"/>
  <c r="A29" i="10"/>
  <c r="AF28" i="10"/>
  <c r="AJ28" i="10" s="1"/>
  <c r="AI28" i="10" s="1"/>
  <c r="A28" i="10"/>
  <c r="AF27" i="10"/>
  <c r="AG27" i="10" s="1"/>
  <c r="A27" i="10"/>
  <c r="AF26" i="10"/>
  <c r="AG26" i="10" s="1"/>
  <c r="A26" i="10"/>
  <c r="AF25" i="10"/>
  <c r="AG25" i="10" s="1"/>
  <c r="A25" i="10"/>
  <c r="AF24" i="10"/>
  <c r="AJ24" i="10" s="1"/>
  <c r="AI24" i="10" s="1"/>
  <c r="A24" i="10"/>
  <c r="AF23" i="10"/>
  <c r="AG23" i="10" s="1"/>
  <c r="A23" i="10"/>
  <c r="AF22" i="10"/>
  <c r="AG22" i="10" s="1"/>
  <c r="A22" i="10"/>
  <c r="AF21" i="10"/>
  <c r="AJ21" i="10" s="1"/>
  <c r="AI21" i="10" s="1"/>
  <c r="A21" i="10"/>
  <c r="AF20" i="10"/>
  <c r="AJ20" i="10" s="1"/>
  <c r="AI20" i="10" s="1"/>
  <c r="A20" i="10"/>
  <c r="AF19" i="10"/>
  <c r="AG19" i="10" s="1"/>
  <c r="A19" i="10"/>
  <c r="AF18" i="10"/>
  <c r="AG18" i="10" s="1"/>
  <c r="A18" i="10"/>
  <c r="AF17" i="10"/>
  <c r="AJ17" i="10" s="1"/>
  <c r="AI17" i="10" s="1"/>
  <c r="A17" i="10"/>
  <c r="AF16" i="10"/>
  <c r="AJ16" i="10" s="1"/>
  <c r="AI16" i="10" s="1"/>
  <c r="A16" i="10"/>
  <c r="AF15" i="10"/>
  <c r="AJ15" i="10" s="1"/>
  <c r="AI15" i="10" s="1"/>
  <c r="A15" i="10"/>
  <c r="AF14" i="10"/>
  <c r="AG14" i="10" s="1"/>
  <c r="A14" i="10"/>
  <c r="AF13" i="10"/>
  <c r="AJ13" i="10" s="1"/>
  <c r="AI13" i="10" s="1"/>
  <c r="A13" i="10"/>
  <c r="AF12" i="10"/>
  <c r="AJ12" i="10" s="1"/>
  <c r="AI12" i="10" s="1"/>
  <c r="A12" i="10"/>
  <c r="AF11" i="10"/>
  <c r="AG11" i="10" s="1"/>
  <c r="A11" i="10"/>
  <c r="AJ10" i="10"/>
  <c r="AI10" i="10" s="1"/>
  <c r="AF10" i="10"/>
  <c r="AG10" i="10" s="1"/>
  <c r="A10" i="10"/>
  <c r="AF9" i="10"/>
  <c r="AJ9" i="10" s="1"/>
  <c r="A9" i="10"/>
  <c r="AF8" i="10"/>
  <c r="AG8" i="10" s="1"/>
  <c r="A8" i="10"/>
  <c r="AF7" i="10"/>
  <c r="AJ7" i="10" s="1"/>
  <c r="A7" i="10"/>
  <c r="AF6" i="10"/>
  <c r="AG6" i="10" s="1"/>
  <c r="A6" i="10"/>
  <c r="AF5" i="10"/>
  <c r="AJ5" i="10" s="1"/>
  <c r="A5" i="10"/>
  <c r="AF4" i="10"/>
  <c r="AJ4" i="10" s="1"/>
  <c r="A4" i="10"/>
  <c r="AF3" i="10"/>
  <c r="AJ3" i="10" s="1"/>
  <c r="A3" i="10"/>
  <c r="AF2" i="10"/>
  <c r="A2" i="10"/>
  <c r="AH50" i="9"/>
  <c r="K71" i="15" s="1"/>
  <c r="AE50" i="9"/>
  <c r="I71" i="15" s="1"/>
  <c r="AD50" i="9"/>
  <c r="AC50" i="9"/>
  <c r="AB50" i="9"/>
  <c r="AA50" i="9"/>
  <c r="G71" i="15" s="1"/>
  <c r="Z50" i="9"/>
  <c r="Y50" i="9"/>
  <c r="F71" i="15" s="1"/>
  <c r="X50" i="9"/>
  <c r="E71" i="15" s="1"/>
  <c r="W50" i="9"/>
  <c r="D71" i="15" s="1"/>
  <c r="V50" i="9"/>
  <c r="C71" i="15" s="1"/>
  <c r="U50" i="9"/>
  <c r="T50" i="9"/>
  <c r="S50" i="9"/>
  <c r="R50" i="9"/>
  <c r="Q50" i="9"/>
  <c r="P50" i="9"/>
  <c r="O50" i="9"/>
  <c r="N50" i="9"/>
  <c r="M50" i="9"/>
  <c r="L50" i="9"/>
  <c r="K50" i="9"/>
  <c r="J50" i="9"/>
  <c r="B71" i="15" s="1"/>
  <c r="I50" i="9"/>
  <c r="H50" i="9"/>
  <c r="G50" i="9"/>
  <c r="F50" i="9"/>
  <c r="AH49" i="9"/>
  <c r="K70" i="15" s="1"/>
  <c r="AE49" i="9"/>
  <c r="I70" i="15" s="1"/>
  <c r="AD49" i="9"/>
  <c r="AC49" i="9"/>
  <c r="AB49" i="9"/>
  <c r="AA49" i="9"/>
  <c r="G70" i="15" s="1"/>
  <c r="Z49" i="9"/>
  <c r="Y49" i="9"/>
  <c r="F70" i="15" s="1"/>
  <c r="X49" i="9"/>
  <c r="E70" i="15" s="1"/>
  <c r="W49" i="9"/>
  <c r="D70" i="15" s="1"/>
  <c r="V49" i="9"/>
  <c r="C70" i="15" s="1"/>
  <c r="U49" i="9"/>
  <c r="T49" i="9"/>
  <c r="S49" i="9"/>
  <c r="R49" i="9"/>
  <c r="Q49" i="9"/>
  <c r="P49" i="9"/>
  <c r="O49" i="9"/>
  <c r="N49" i="9"/>
  <c r="M49" i="9"/>
  <c r="L49" i="9"/>
  <c r="K49" i="9"/>
  <c r="J49" i="9"/>
  <c r="B70" i="15" s="1"/>
  <c r="I49" i="9"/>
  <c r="H49" i="9"/>
  <c r="G49" i="9"/>
  <c r="F49" i="9"/>
  <c r="AH48" i="9"/>
  <c r="K69" i="15" s="1"/>
  <c r="AE48" i="9"/>
  <c r="I69" i="15" s="1"/>
  <c r="AD48" i="9"/>
  <c r="AC48" i="9"/>
  <c r="AB48" i="9"/>
  <c r="AA48" i="9"/>
  <c r="G69" i="15" s="1"/>
  <c r="Z48" i="9"/>
  <c r="Y48" i="9"/>
  <c r="F69" i="15" s="1"/>
  <c r="X48" i="9"/>
  <c r="E69" i="15" s="1"/>
  <c r="W48" i="9"/>
  <c r="D69" i="15" s="1"/>
  <c r="V48" i="9"/>
  <c r="C69" i="15" s="1"/>
  <c r="U48" i="9"/>
  <c r="T48" i="9"/>
  <c r="S48" i="9"/>
  <c r="R48" i="9"/>
  <c r="Q48" i="9"/>
  <c r="P48" i="9"/>
  <c r="O48" i="9"/>
  <c r="N48" i="9"/>
  <c r="M48" i="9"/>
  <c r="L48" i="9"/>
  <c r="K48" i="9"/>
  <c r="J48" i="9"/>
  <c r="B69" i="15" s="1"/>
  <c r="I48" i="9"/>
  <c r="H48" i="9"/>
  <c r="G48" i="9"/>
  <c r="F48" i="9"/>
  <c r="AH47" i="9"/>
  <c r="K68" i="15" s="1"/>
  <c r="AE47" i="9"/>
  <c r="I68" i="15" s="1"/>
  <c r="AD47" i="9"/>
  <c r="AC47" i="9"/>
  <c r="AB47" i="9"/>
  <c r="AA47" i="9"/>
  <c r="G68" i="15" s="1"/>
  <c r="Z47" i="9"/>
  <c r="Y47" i="9"/>
  <c r="F68" i="15" s="1"/>
  <c r="X47" i="9"/>
  <c r="E68" i="15" s="1"/>
  <c r="W47" i="9"/>
  <c r="D68" i="15" s="1"/>
  <c r="V47" i="9"/>
  <c r="C68" i="15" s="1"/>
  <c r="U47" i="9"/>
  <c r="T47" i="9"/>
  <c r="S47" i="9"/>
  <c r="R47" i="9"/>
  <c r="Q47" i="9"/>
  <c r="P47" i="9"/>
  <c r="O47" i="9"/>
  <c r="N47" i="9"/>
  <c r="M47" i="9"/>
  <c r="L47" i="9"/>
  <c r="K47" i="9"/>
  <c r="I47" i="9"/>
  <c r="H47" i="9"/>
  <c r="G47" i="9"/>
  <c r="F47" i="9"/>
  <c r="AH46" i="9"/>
  <c r="K67" i="15" s="1"/>
  <c r="AE46" i="9"/>
  <c r="I67" i="15" s="1"/>
  <c r="AD46" i="9"/>
  <c r="AC46" i="9"/>
  <c r="AB46" i="9"/>
  <c r="AA46" i="9"/>
  <c r="G67" i="15" s="1"/>
  <c r="Z46" i="9"/>
  <c r="Y46" i="9"/>
  <c r="F67" i="15" s="1"/>
  <c r="X46" i="9"/>
  <c r="E67" i="15" s="1"/>
  <c r="W46" i="9"/>
  <c r="D67" i="15" s="1"/>
  <c r="V46" i="9"/>
  <c r="C67" i="15" s="1"/>
  <c r="U46" i="9"/>
  <c r="T46" i="9"/>
  <c r="S46" i="9"/>
  <c r="R46" i="9"/>
  <c r="Q46" i="9"/>
  <c r="P46" i="9"/>
  <c r="O46" i="9"/>
  <c r="N46" i="9"/>
  <c r="M46" i="9"/>
  <c r="L46" i="9"/>
  <c r="K46" i="9"/>
  <c r="J46" i="9"/>
  <c r="B67" i="15" s="1"/>
  <c r="I46" i="9"/>
  <c r="H46" i="9"/>
  <c r="G46" i="9"/>
  <c r="F46" i="9"/>
  <c r="AH45" i="9"/>
  <c r="K66" i="15" s="1"/>
  <c r="K72" i="15" s="1"/>
  <c r="AE45" i="9"/>
  <c r="I66" i="15" s="1"/>
  <c r="AD45" i="9"/>
  <c r="AC45" i="9"/>
  <c r="AB45" i="9"/>
  <c r="AA45" i="9"/>
  <c r="G66" i="15" s="1"/>
  <c r="Z45" i="9"/>
  <c r="Y45" i="9"/>
  <c r="F66" i="15" s="1"/>
  <c r="X45" i="9"/>
  <c r="E66" i="15" s="1"/>
  <c r="E72" i="15" s="1"/>
  <c r="V45" i="9"/>
  <c r="C66" i="15" s="1"/>
  <c r="U45" i="9"/>
  <c r="T45" i="9"/>
  <c r="S45" i="9"/>
  <c r="R45" i="9"/>
  <c r="Q45" i="9"/>
  <c r="P45" i="9"/>
  <c r="O45" i="9"/>
  <c r="N45" i="9"/>
  <c r="M45" i="9"/>
  <c r="L45" i="9"/>
  <c r="K45" i="9"/>
  <c r="J45" i="9"/>
  <c r="B66" i="15" s="1"/>
  <c r="I45" i="9"/>
  <c r="H45" i="9"/>
  <c r="G45" i="9"/>
  <c r="F45" i="9"/>
  <c r="AH43" i="9"/>
  <c r="AD43" i="9"/>
  <c r="AC43" i="9"/>
  <c r="AA43" i="9"/>
  <c r="Z43" i="9"/>
  <c r="X43" i="9"/>
  <c r="V43" i="9"/>
  <c r="U43" i="9"/>
  <c r="T43" i="9"/>
  <c r="S43" i="9"/>
  <c r="R43" i="9"/>
  <c r="Q43" i="9"/>
  <c r="P43" i="9"/>
  <c r="O43" i="9"/>
  <c r="N43" i="9"/>
  <c r="M43" i="9"/>
  <c r="L43" i="9"/>
  <c r="K43" i="9"/>
  <c r="I43" i="9"/>
  <c r="H43" i="9"/>
  <c r="G43" i="9"/>
  <c r="F43" i="9"/>
  <c r="AF42" i="9"/>
  <c r="AJ42" i="9" s="1"/>
  <c r="AI42" i="9" s="1"/>
  <c r="A42" i="9"/>
  <c r="AF41" i="9"/>
  <c r="AJ41" i="9" s="1"/>
  <c r="A41" i="9"/>
  <c r="AF40" i="9"/>
  <c r="AJ40" i="9" s="1"/>
  <c r="AI40" i="9" s="1"/>
  <c r="A40" i="9"/>
  <c r="AF39" i="9"/>
  <c r="AJ39" i="9" s="1"/>
  <c r="A39" i="9"/>
  <c r="AJ38" i="9"/>
  <c r="AI38" i="9" s="1"/>
  <c r="AG38" i="9"/>
  <c r="AF38" i="9"/>
  <c r="A38" i="9"/>
  <c r="AF37" i="9"/>
  <c r="AJ37" i="9" s="1"/>
  <c r="AI37" i="9" s="1"/>
  <c r="A37" i="9"/>
  <c r="AF36" i="9"/>
  <c r="AJ36" i="9" s="1"/>
  <c r="AI36" i="9" s="1"/>
  <c r="A36" i="9"/>
  <c r="AF35" i="9"/>
  <c r="A35" i="9"/>
  <c r="AF34" i="9"/>
  <c r="AJ34" i="9" s="1"/>
  <c r="AI34" i="9" s="1"/>
  <c r="A34" i="9"/>
  <c r="AF33" i="9"/>
  <c r="AJ33" i="9" s="1"/>
  <c r="AI33" i="9" s="1"/>
  <c r="A33" i="9"/>
  <c r="AF32" i="9"/>
  <c r="AJ32" i="9" s="1"/>
  <c r="AI32" i="9" s="1"/>
  <c r="A32" i="9"/>
  <c r="AF31" i="9"/>
  <c r="AF49" i="9" s="1"/>
  <c r="A31" i="9"/>
  <c r="AF30" i="9"/>
  <c r="AJ30" i="9" s="1"/>
  <c r="AI30" i="9" s="1"/>
  <c r="A30" i="9"/>
  <c r="AF29" i="9"/>
  <c r="A29" i="9"/>
  <c r="AF28" i="9"/>
  <c r="AJ28" i="9" s="1"/>
  <c r="AI28" i="9" s="1"/>
  <c r="A28" i="9"/>
  <c r="AF27" i="9"/>
  <c r="AJ27" i="9" s="1"/>
  <c r="AI27" i="9" s="1"/>
  <c r="A27" i="9"/>
  <c r="AF26" i="9"/>
  <c r="AJ26" i="9" s="1"/>
  <c r="AI26" i="9" s="1"/>
  <c r="A26" i="9"/>
  <c r="AF25" i="9"/>
  <c r="A25" i="9"/>
  <c r="AF24" i="9"/>
  <c r="AJ24" i="9" s="1"/>
  <c r="AI24" i="9" s="1"/>
  <c r="A24" i="9"/>
  <c r="J43" i="9"/>
  <c r="A23" i="9"/>
  <c r="AF22" i="9"/>
  <c r="A22" i="9"/>
  <c r="AF21" i="9"/>
  <c r="AJ21" i="9" s="1"/>
  <c r="AI21" i="9" s="1"/>
  <c r="A21" i="9"/>
  <c r="AF20" i="9"/>
  <c r="AJ20" i="9" s="1"/>
  <c r="AI20" i="9" s="1"/>
  <c r="A20" i="9"/>
  <c r="AJ19" i="9"/>
  <c r="AI19" i="9" s="1"/>
  <c r="AF19" i="9"/>
  <c r="AG19" i="9" s="1"/>
  <c r="A19" i="9"/>
  <c r="AF18" i="9"/>
  <c r="AJ18" i="9" s="1"/>
  <c r="A18" i="9"/>
  <c r="AF17" i="9"/>
  <c r="AJ17" i="9" s="1"/>
  <c r="AI17" i="9" s="1"/>
  <c r="A17" i="9"/>
  <c r="AF16" i="9"/>
  <c r="AJ16" i="9" s="1"/>
  <c r="A16" i="9"/>
  <c r="AF15" i="9"/>
  <c r="AJ15" i="9" s="1"/>
  <c r="A15" i="9"/>
  <c r="AK14" i="9"/>
  <c r="AF14" i="9"/>
  <c r="AJ14" i="9" s="1"/>
  <c r="A14" i="9"/>
  <c r="AF13" i="9"/>
  <c r="AJ13" i="9" s="1"/>
  <c r="A13" i="9"/>
  <c r="AF12" i="9"/>
  <c r="AJ12" i="9" s="1"/>
  <c r="A12" i="9"/>
  <c r="AF11" i="9"/>
  <c r="A11" i="9"/>
  <c r="AF10" i="9"/>
  <c r="AJ10" i="9" s="1"/>
  <c r="A10" i="9"/>
  <c r="AF9" i="9"/>
  <c r="AJ9" i="9" s="1"/>
  <c r="A9" i="9"/>
  <c r="AF8" i="9"/>
  <c r="AJ8" i="9" s="1"/>
  <c r="A8" i="9"/>
  <c r="AF7" i="9"/>
  <c r="A7" i="9"/>
  <c r="AF6" i="9"/>
  <c r="AJ6" i="9" s="1"/>
  <c r="AI6" i="9" s="1"/>
  <c r="A6" i="9"/>
  <c r="AF5" i="9"/>
  <c r="AJ5" i="9" s="1"/>
  <c r="AI5" i="9" s="1"/>
  <c r="A5" i="9"/>
  <c r="AF4" i="9"/>
  <c r="AJ4" i="9" s="1"/>
  <c r="AI4" i="9" s="1"/>
  <c r="A4" i="9"/>
  <c r="AF3" i="9"/>
  <c r="A3" i="9"/>
  <c r="A2" i="9"/>
  <c r="AE88" i="8"/>
  <c r="AD88" i="8"/>
  <c r="AC88" i="8"/>
  <c r="AB88" i="8"/>
  <c r="AA88" i="8"/>
  <c r="S119" i="14" s="1"/>
  <c r="Z88" i="8"/>
  <c r="R119" i="14" s="1"/>
  <c r="Y88" i="8"/>
  <c r="Q119" i="14" s="1"/>
  <c r="X88" i="8"/>
  <c r="P119" i="14" s="1"/>
  <c r="W88" i="8"/>
  <c r="O119" i="14" s="1"/>
  <c r="V88" i="8"/>
  <c r="U88" i="8"/>
  <c r="T88" i="8"/>
  <c r="S88" i="8"/>
  <c r="R88" i="8"/>
  <c r="Q88" i="8"/>
  <c r="K119" i="14" s="1"/>
  <c r="P88" i="8"/>
  <c r="J119" i="14" s="1"/>
  <c r="O88" i="8"/>
  <c r="I119" i="14" s="1"/>
  <c r="N88" i="8"/>
  <c r="H119" i="14" s="1"/>
  <c r="M88" i="8"/>
  <c r="G119" i="14" s="1"/>
  <c r="L88" i="8"/>
  <c r="F119" i="14" s="1"/>
  <c r="K88" i="8"/>
  <c r="E119" i="14" s="1"/>
  <c r="J88" i="8"/>
  <c r="D119" i="14" s="1"/>
  <c r="I88" i="8"/>
  <c r="C119" i="14" s="1"/>
  <c r="H88" i="8"/>
  <c r="G88" i="8"/>
  <c r="B119" i="14" s="1"/>
  <c r="F88" i="8"/>
  <c r="AE87" i="8"/>
  <c r="AD87" i="8"/>
  <c r="AC87" i="8"/>
  <c r="AB87" i="8"/>
  <c r="AA87" i="8"/>
  <c r="S118" i="14" s="1"/>
  <c r="Z87" i="8"/>
  <c r="R118" i="14" s="1"/>
  <c r="Y87" i="8"/>
  <c r="Q118" i="14" s="1"/>
  <c r="X87" i="8"/>
  <c r="P118" i="14" s="1"/>
  <c r="V87" i="8"/>
  <c r="U87" i="8"/>
  <c r="T87" i="8"/>
  <c r="S87" i="8"/>
  <c r="R87" i="8"/>
  <c r="Q87" i="8"/>
  <c r="K118" i="14" s="1"/>
  <c r="P87" i="8"/>
  <c r="J118" i="14" s="1"/>
  <c r="O87" i="8"/>
  <c r="I118" i="14" s="1"/>
  <c r="N87" i="8"/>
  <c r="H118" i="14" s="1"/>
  <c r="M87" i="8"/>
  <c r="G118" i="14" s="1"/>
  <c r="L87" i="8"/>
  <c r="F118" i="14" s="1"/>
  <c r="K87" i="8"/>
  <c r="E118" i="14" s="1"/>
  <c r="J87" i="8"/>
  <c r="D118" i="14" s="1"/>
  <c r="I87" i="8"/>
  <c r="C118" i="14" s="1"/>
  <c r="H87" i="8"/>
  <c r="G87" i="8"/>
  <c r="B118" i="14" s="1"/>
  <c r="F87" i="8"/>
  <c r="AD86" i="8"/>
  <c r="AC86" i="8"/>
  <c r="AB86" i="8"/>
  <c r="AA86" i="8"/>
  <c r="S117" i="14" s="1"/>
  <c r="Z86" i="8"/>
  <c r="R117" i="14" s="1"/>
  <c r="Y86" i="8"/>
  <c r="Q117" i="14" s="1"/>
  <c r="X86" i="8"/>
  <c r="P117" i="14" s="1"/>
  <c r="W86" i="8"/>
  <c r="O117" i="14" s="1"/>
  <c r="V86" i="8"/>
  <c r="U86" i="8"/>
  <c r="T86" i="8"/>
  <c r="S86" i="8"/>
  <c r="R86" i="8"/>
  <c r="Q86" i="8"/>
  <c r="K117" i="14" s="1"/>
  <c r="P86" i="8"/>
  <c r="J117" i="14" s="1"/>
  <c r="O86" i="8"/>
  <c r="I117" i="14" s="1"/>
  <c r="N86" i="8"/>
  <c r="H117" i="14" s="1"/>
  <c r="M86" i="8"/>
  <c r="G117" i="14" s="1"/>
  <c r="L86" i="8"/>
  <c r="F117" i="14" s="1"/>
  <c r="K86" i="8"/>
  <c r="E117" i="14" s="1"/>
  <c r="J86" i="8"/>
  <c r="D117" i="14" s="1"/>
  <c r="I86" i="8"/>
  <c r="C117" i="14" s="1"/>
  <c r="H86" i="8"/>
  <c r="G86" i="8"/>
  <c r="B117" i="14" s="1"/>
  <c r="F86" i="8"/>
  <c r="AE85" i="8"/>
  <c r="AD85" i="8"/>
  <c r="AC85" i="8"/>
  <c r="AB85" i="8"/>
  <c r="AA85" i="8"/>
  <c r="S116" i="14" s="1"/>
  <c r="Z85" i="8"/>
  <c r="R116" i="14" s="1"/>
  <c r="Y85" i="8"/>
  <c r="Q116" i="14" s="1"/>
  <c r="X85" i="8"/>
  <c r="P116" i="14" s="1"/>
  <c r="V85" i="8"/>
  <c r="U85" i="8"/>
  <c r="T85" i="8"/>
  <c r="S85" i="8"/>
  <c r="R85" i="8"/>
  <c r="Q85" i="8"/>
  <c r="K116" i="14" s="1"/>
  <c r="P85" i="8"/>
  <c r="J116" i="14" s="1"/>
  <c r="O85" i="8"/>
  <c r="I116" i="14" s="1"/>
  <c r="N85" i="8"/>
  <c r="H116" i="14" s="1"/>
  <c r="M85" i="8"/>
  <c r="G116" i="14" s="1"/>
  <c r="L85" i="8"/>
  <c r="F116" i="14" s="1"/>
  <c r="K85" i="8"/>
  <c r="E116" i="14" s="1"/>
  <c r="J85" i="8"/>
  <c r="D116" i="14" s="1"/>
  <c r="I85" i="8"/>
  <c r="C116" i="14" s="1"/>
  <c r="H85" i="8"/>
  <c r="G85" i="8"/>
  <c r="B116" i="14" s="1"/>
  <c r="F85" i="8"/>
  <c r="AE84" i="8"/>
  <c r="AD84" i="8"/>
  <c r="AC84" i="8"/>
  <c r="AB84" i="8"/>
  <c r="AA84" i="8"/>
  <c r="S115" i="14" s="1"/>
  <c r="S120" i="14" s="1"/>
  <c r="Z84" i="8"/>
  <c r="R115" i="14" s="1"/>
  <c r="Y84" i="8"/>
  <c r="Q115" i="14" s="1"/>
  <c r="Q120" i="14" s="1"/>
  <c r="X84" i="8"/>
  <c r="P115" i="14" s="1"/>
  <c r="W84" i="8"/>
  <c r="V84" i="8"/>
  <c r="U84" i="8"/>
  <c r="T84" i="8"/>
  <c r="N120" i="14" s="1"/>
  <c r="S84" i="8"/>
  <c r="M115" i="14" s="1"/>
  <c r="M120" i="14" s="1"/>
  <c r="R84" i="8"/>
  <c r="L115" i="14" s="1"/>
  <c r="L120" i="14" s="1"/>
  <c r="Q84" i="8"/>
  <c r="K115" i="14" s="1"/>
  <c r="K120" i="14" s="1"/>
  <c r="P84" i="8"/>
  <c r="J115" i="14" s="1"/>
  <c r="O84" i="8"/>
  <c r="I115" i="14" s="1"/>
  <c r="N84" i="8"/>
  <c r="H115" i="14" s="1"/>
  <c r="M84" i="8"/>
  <c r="G115" i="14" s="1"/>
  <c r="G120" i="14" s="1"/>
  <c r="L84" i="8"/>
  <c r="F115" i="14" s="1"/>
  <c r="K84" i="8"/>
  <c r="E115" i="14" s="1"/>
  <c r="J84" i="8"/>
  <c r="D115" i="14" s="1"/>
  <c r="I84" i="8"/>
  <c r="C115" i="14" s="1"/>
  <c r="C120" i="14" s="1"/>
  <c r="H84" i="8"/>
  <c r="G84" i="8"/>
  <c r="B115" i="14" s="1"/>
  <c r="F84" i="8"/>
  <c r="AH82" i="8"/>
  <c r="AD82" i="8"/>
  <c r="AC82" i="8"/>
  <c r="AA82" i="8"/>
  <c r="Z82" i="8"/>
  <c r="X82" i="8"/>
  <c r="V82" i="8"/>
  <c r="U82" i="8"/>
  <c r="T82" i="8"/>
  <c r="S82" i="8"/>
  <c r="R82" i="8"/>
  <c r="Q82" i="8"/>
  <c r="P82" i="8"/>
  <c r="O82" i="8"/>
  <c r="N82" i="8"/>
  <c r="M82" i="8"/>
  <c r="L82" i="8"/>
  <c r="K82" i="8"/>
  <c r="I82" i="8"/>
  <c r="H82" i="8"/>
  <c r="G82" i="8"/>
  <c r="F82" i="8"/>
  <c r="AF81" i="8"/>
  <c r="AJ81" i="8" s="1"/>
  <c r="AI81" i="8" s="1"/>
  <c r="A81" i="8"/>
  <c r="AF80" i="8"/>
  <c r="AJ80" i="8" s="1"/>
  <c r="AI80" i="8" s="1"/>
  <c r="A80" i="8"/>
  <c r="AF79" i="8"/>
  <c r="AG79" i="8" s="1"/>
  <c r="A79" i="8"/>
  <c r="W87" i="8"/>
  <c r="O118" i="14" s="1"/>
  <c r="A78" i="8"/>
  <c r="AF77" i="8"/>
  <c r="AJ77" i="8" s="1"/>
  <c r="A77" i="8"/>
  <c r="AF76" i="8"/>
  <c r="AJ76" i="8" s="1"/>
  <c r="A76" i="8"/>
  <c r="AF75" i="8"/>
  <c r="AJ75" i="8" s="1"/>
  <c r="A75" i="8"/>
  <c r="AF74" i="8"/>
  <c r="AJ74" i="8" s="1"/>
  <c r="A74" i="8"/>
  <c r="AF73" i="8"/>
  <c r="AJ73" i="8" s="1"/>
  <c r="A73" i="8"/>
  <c r="AF72" i="8"/>
  <c r="AJ72" i="8" s="1"/>
  <c r="AI72" i="8" s="1"/>
  <c r="A72" i="8"/>
  <c r="AF71" i="8"/>
  <c r="AG71" i="8" s="1"/>
  <c r="A71" i="8"/>
  <c r="AF70" i="8"/>
  <c r="AG70" i="8" s="1"/>
  <c r="A70" i="8"/>
  <c r="AF69" i="8"/>
  <c r="AJ69" i="8" s="1"/>
  <c r="AI69" i="8" s="1"/>
  <c r="A69" i="8"/>
  <c r="AF68" i="8"/>
  <c r="AG68" i="8" s="1"/>
  <c r="A68" i="8"/>
  <c r="AF67" i="8"/>
  <c r="AG67" i="8" s="1"/>
  <c r="A67" i="8"/>
  <c r="AF66" i="8"/>
  <c r="AJ66" i="8" s="1"/>
  <c r="AI66" i="8" s="1"/>
  <c r="A66" i="8"/>
  <c r="AF65" i="8"/>
  <c r="AJ65" i="8" s="1"/>
  <c r="AI65" i="8" s="1"/>
  <c r="A65" i="8"/>
  <c r="AF64" i="8"/>
  <c r="AJ64" i="8" s="1"/>
  <c r="AI64" i="8" s="1"/>
  <c r="A64" i="8"/>
  <c r="AF63" i="8"/>
  <c r="A63" i="8"/>
  <c r="AF62" i="8"/>
  <c r="A62" i="8"/>
  <c r="AF61" i="8"/>
  <c r="A61" i="8"/>
  <c r="AE82" i="8"/>
  <c r="A60" i="8"/>
  <c r="AF59" i="8"/>
  <c r="AJ59" i="8" s="1"/>
  <c r="AI59" i="8" s="1"/>
  <c r="A59" i="8"/>
  <c r="AF58" i="8"/>
  <c r="AJ58" i="8" s="1"/>
  <c r="AI58" i="8" s="1"/>
  <c r="A58" i="8"/>
  <c r="AF57" i="8"/>
  <c r="AG57" i="8" s="1"/>
  <c r="A57" i="8"/>
  <c r="AF56" i="8"/>
  <c r="AG56" i="8" s="1"/>
  <c r="A56" i="8"/>
  <c r="AF55" i="8"/>
  <c r="AJ55" i="8" s="1"/>
  <c r="AI55" i="8" s="1"/>
  <c r="A55" i="8"/>
  <c r="AF54" i="8"/>
  <c r="AJ54" i="8" s="1"/>
  <c r="AI54" i="8" s="1"/>
  <c r="A54" i="8"/>
  <c r="AF53" i="8"/>
  <c r="AG53" i="8" s="1"/>
  <c r="A53" i="8"/>
  <c r="AF52" i="8"/>
  <c r="AG52" i="8" s="1"/>
  <c r="A52" i="8"/>
  <c r="AF51" i="8"/>
  <c r="AJ51" i="8" s="1"/>
  <c r="A51" i="8"/>
  <c r="AF50" i="8"/>
  <c r="AG50" i="8" s="1"/>
  <c r="A50" i="8"/>
  <c r="AF49" i="8"/>
  <c r="AG49" i="8" s="1"/>
  <c r="A49" i="8"/>
  <c r="AF48" i="8"/>
  <c r="AJ48" i="8" s="1"/>
  <c r="AI48" i="8" s="1"/>
  <c r="A48" i="8"/>
  <c r="AF47" i="8"/>
  <c r="AJ47" i="8" s="1"/>
  <c r="AI47" i="8" s="1"/>
  <c r="A47" i="8"/>
  <c r="AF46" i="8"/>
  <c r="AG46" i="8" s="1"/>
  <c r="A46" i="8"/>
  <c r="AF45" i="8"/>
  <c r="AJ45" i="8" s="1"/>
  <c r="AI45" i="8" s="1"/>
  <c r="A45" i="8"/>
  <c r="AF44" i="8"/>
  <c r="AJ44" i="8" s="1"/>
  <c r="AI44" i="8" s="1"/>
  <c r="A44" i="8"/>
  <c r="AF43" i="8"/>
  <c r="AJ43" i="8" s="1"/>
  <c r="AI43" i="8" s="1"/>
  <c r="A43" i="8"/>
  <c r="AF42" i="8"/>
  <c r="A42" i="8"/>
  <c r="AF41" i="8"/>
  <c r="AJ41" i="8" s="1"/>
  <c r="A41" i="8"/>
  <c r="AF40" i="8"/>
  <c r="AJ40" i="8" s="1"/>
  <c r="A40" i="8"/>
  <c r="AF39" i="8"/>
  <c r="AJ39" i="8" s="1"/>
  <c r="A39" i="8"/>
  <c r="AF38" i="8"/>
  <c r="A38" i="8"/>
  <c r="AF37" i="8"/>
  <c r="AJ37" i="8" s="1"/>
  <c r="A37" i="8"/>
  <c r="AF36" i="8"/>
  <c r="AJ36" i="8" s="1"/>
  <c r="A36" i="8"/>
  <c r="AF35" i="8"/>
  <c r="AJ35" i="8" s="1"/>
  <c r="A35" i="8"/>
  <c r="AF34" i="8"/>
  <c r="AG34" i="8" s="1"/>
  <c r="A34" i="8"/>
  <c r="AF33" i="8"/>
  <c r="AJ33" i="8" s="1"/>
  <c r="AI33" i="8" s="1"/>
  <c r="A33" i="8"/>
  <c r="AF32" i="8"/>
  <c r="AG32" i="8" s="1"/>
  <c r="A32" i="8"/>
  <c r="AF31" i="8"/>
  <c r="AG31" i="8" s="1"/>
  <c r="A31" i="8"/>
  <c r="AF30" i="8"/>
  <c r="AJ30" i="8" s="1"/>
  <c r="AI30" i="8" s="1"/>
  <c r="A30" i="8"/>
  <c r="AF29" i="8"/>
  <c r="AJ29" i="8" s="1"/>
  <c r="AI29" i="8" s="1"/>
  <c r="A29" i="8"/>
  <c r="AF28" i="8"/>
  <c r="AG28" i="8" s="1"/>
  <c r="A28" i="8"/>
  <c r="AF27" i="8"/>
  <c r="A27" i="8"/>
  <c r="AF26" i="8"/>
  <c r="A26" i="8"/>
  <c r="AF25" i="8"/>
  <c r="A25" i="8"/>
  <c r="AF24" i="8"/>
  <c r="AJ24" i="8" s="1"/>
  <c r="AI24" i="8" s="1"/>
  <c r="A24" i="8"/>
  <c r="AF23" i="8"/>
  <c r="AG23" i="8" s="1"/>
  <c r="A23" i="8"/>
  <c r="AF22" i="8"/>
  <c r="AJ22" i="8" s="1"/>
  <c r="AI22" i="8" s="1"/>
  <c r="A22" i="8"/>
  <c r="AF21" i="8"/>
  <c r="AJ21" i="8" s="1"/>
  <c r="AI21" i="8" s="1"/>
  <c r="A21" i="8"/>
  <c r="AF20" i="8"/>
  <c r="AJ20" i="8" s="1"/>
  <c r="AI20" i="8" s="1"/>
  <c r="A20" i="8"/>
  <c r="AF19" i="8"/>
  <c r="AG19" i="8" s="1"/>
  <c r="A19" i="8"/>
  <c r="A18" i="8"/>
  <c r="AF17" i="8"/>
  <c r="AJ17" i="8" s="1"/>
  <c r="AI17" i="8" s="1"/>
  <c r="A17" i="8"/>
  <c r="AF16" i="8"/>
  <c r="A16" i="8"/>
  <c r="AF15" i="8"/>
  <c r="A15" i="8"/>
  <c r="AF14" i="8"/>
  <c r="A14" i="8"/>
  <c r="AF13" i="8"/>
  <c r="AJ13" i="8" s="1"/>
  <c r="AI13" i="8" s="1"/>
  <c r="A13" i="8"/>
  <c r="AF12" i="8"/>
  <c r="AG12" i="8" s="1"/>
  <c r="A12" i="8"/>
  <c r="AF11" i="8"/>
  <c r="AJ11" i="8" s="1"/>
  <c r="AI11" i="8" s="1"/>
  <c r="A11" i="8"/>
  <c r="AF10" i="8"/>
  <c r="AJ10" i="8" s="1"/>
  <c r="AI10" i="8" s="1"/>
  <c r="A10" i="8"/>
  <c r="AF9" i="8"/>
  <c r="AG9" i="8" s="1"/>
  <c r="A9" i="8"/>
  <c r="AF8" i="8"/>
  <c r="AG8" i="8" s="1"/>
  <c r="A8" i="8"/>
  <c r="AF7" i="8"/>
  <c r="AG7" i="8" s="1"/>
  <c r="A7" i="8"/>
  <c r="AF6" i="8"/>
  <c r="AJ6" i="8" s="1"/>
  <c r="AI6" i="8" s="1"/>
  <c r="A6" i="8"/>
  <c r="AF5" i="8"/>
  <c r="AG5" i="8" s="1"/>
  <c r="A5" i="8"/>
  <c r="AF4" i="8"/>
  <c r="AG4" i="8" s="1"/>
  <c r="A4" i="8"/>
  <c r="AF3" i="8"/>
  <c r="AJ3" i="8" s="1"/>
  <c r="AI3" i="8" s="1"/>
  <c r="A3" i="8"/>
  <c r="AF2" i="8"/>
  <c r="AG2" i="8" s="1"/>
  <c r="A2" i="8"/>
  <c r="H120" i="14" l="1"/>
  <c r="R120" i="14"/>
  <c r="B120" i="14"/>
  <c r="I120" i="14"/>
  <c r="E120" i="14"/>
  <c r="F120" i="14"/>
  <c r="J120" i="14"/>
  <c r="P120" i="14"/>
  <c r="J71" i="15"/>
  <c r="F72" i="15"/>
  <c r="J67" i="15"/>
  <c r="J70" i="15"/>
  <c r="AG6" i="9"/>
  <c r="J69" i="15"/>
  <c r="C72" i="15"/>
  <c r="G72" i="15"/>
  <c r="I72" i="15"/>
  <c r="D96" i="16"/>
  <c r="L96" i="16"/>
  <c r="R96" i="16"/>
  <c r="Q94" i="16"/>
  <c r="AG49" i="10"/>
  <c r="E96" i="16"/>
  <c r="I96" i="16"/>
  <c r="M96" i="16"/>
  <c r="Q91" i="16"/>
  <c r="K96" i="16"/>
  <c r="B96" i="16"/>
  <c r="Q90" i="16"/>
  <c r="F96" i="16"/>
  <c r="J96" i="16"/>
  <c r="N96" i="16"/>
  <c r="Q93" i="16"/>
  <c r="Q95" i="16"/>
  <c r="C87" i="17"/>
  <c r="J86" i="17"/>
  <c r="K87" i="17"/>
  <c r="J85" i="17"/>
  <c r="I87" i="17"/>
  <c r="G87" i="17"/>
  <c r="H87" i="17"/>
  <c r="E87" i="17"/>
  <c r="J82" i="17"/>
  <c r="B87" i="17"/>
  <c r="J83" i="17"/>
  <c r="I123" i="18"/>
  <c r="B128" i="18"/>
  <c r="AJ97" i="12"/>
  <c r="AI97" i="12" s="1"/>
  <c r="I125" i="18"/>
  <c r="G128" i="18"/>
  <c r="I124" i="18"/>
  <c r="U120" i="14"/>
  <c r="D120" i="14"/>
  <c r="AJ34" i="12"/>
  <c r="AI34" i="12" s="1"/>
  <c r="AG10" i="12"/>
  <c r="AJ5" i="12"/>
  <c r="AI5" i="12" s="1"/>
  <c r="AJ12" i="12"/>
  <c r="AI12" i="12" s="1"/>
  <c r="AJ45" i="12"/>
  <c r="AI45" i="12" s="1"/>
  <c r="AG18" i="12"/>
  <c r="AG42" i="12"/>
  <c r="AG70" i="12"/>
  <c r="AG83" i="12"/>
  <c r="AJ77" i="12"/>
  <c r="AI77" i="12" s="1"/>
  <c r="AG22" i="12"/>
  <c r="AJ29" i="12"/>
  <c r="AI29" i="12" s="1"/>
  <c r="AJ21" i="12"/>
  <c r="AI21" i="12" s="1"/>
  <c r="AJ63" i="12"/>
  <c r="AI63" i="12" s="1"/>
  <c r="AG76" i="12"/>
  <c r="AJ78" i="12"/>
  <c r="AI78" i="12" s="1"/>
  <c r="AG3" i="12"/>
  <c r="AJ8" i="12"/>
  <c r="AI8" i="12" s="1"/>
  <c r="AG14" i="12"/>
  <c r="AG36" i="12"/>
  <c r="AG50" i="12"/>
  <c r="AG80" i="12"/>
  <c r="H106" i="12"/>
  <c r="L106" i="12"/>
  <c r="P106" i="12"/>
  <c r="T106" i="12"/>
  <c r="X106" i="12"/>
  <c r="AB106" i="12"/>
  <c r="I106" i="12"/>
  <c r="M106" i="12"/>
  <c r="Q106" i="12"/>
  <c r="U106" i="12"/>
  <c r="Y106" i="12"/>
  <c r="AC106" i="12"/>
  <c r="AJ16" i="12"/>
  <c r="AI16" i="12" s="1"/>
  <c r="AG2" i="12"/>
  <c r="AJ6" i="12"/>
  <c r="AI6" i="12" s="1"/>
  <c r="AJ9" i="12"/>
  <c r="AI9" i="12" s="1"/>
  <c r="AG11" i="12"/>
  <c r="AJ17" i="12"/>
  <c r="AI17" i="12" s="1"/>
  <c r="AG19" i="12"/>
  <c r="AG26" i="12"/>
  <c r="AG30" i="12"/>
  <c r="AG31" i="12"/>
  <c r="AG32" i="12"/>
  <c r="AJ33" i="12"/>
  <c r="AI33" i="12" s="1"/>
  <c r="AG35" i="12"/>
  <c r="AG38" i="12"/>
  <c r="AG46" i="12"/>
  <c r="AG47" i="12"/>
  <c r="AG79" i="12"/>
  <c r="AG81" i="12"/>
  <c r="F106" i="12"/>
  <c r="J106" i="12"/>
  <c r="N106" i="12"/>
  <c r="R106" i="12"/>
  <c r="V106" i="12"/>
  <c r="Z106" i="12"/>
  <c r="AD106" i="12"/>
  <c r="AJ13" i="12"/>
  <c r="AI13" i="12" s="1"/>
  <c r="AG15" i="12"/>
  <c r="AJ28" i="12"/>
  <c r="AI28" i="12" s="1"/>
  <c r="AJ44" i="12"/>
  <c r="AI44" i="12" s="1"/>
  <c r="AG66" i="12"/>
  <c r="G106" i="12"/>
  <c r="K106" i="12"/>
  <c r="O106" i="12"/>
  <c r="S106" i="12"/>
  <c r="AA106" i="12"/>
  <c r="AE106" i="12"/>
  <c r="K118" i="11"/>
  <c r="S118" i="11"/>
  <c r="AJ37" i="11"/>
  <c r="AI37" i="11" s="1"/>
  <c r="G118" i="11"/>
  <c r="O118" i="11"/>
  <c r="X118" i="11"/>
  <c r="AB118" i="11"/>
  <c r="AJ2" i="11"/>
  <c r="AI2" i="11" s="1"/>
  <c r="AG109" i="11"/>
  <c r="AJ110" i="11"/>
  <c r="AI110" i="11" s="1"/>
  <c r="AJ21" i="11"/>
  <c r="AI21" i="11" s="1"/>
  <c r="AJ59" i="11"/>
  <c r="AI59" i="11" s="1"/>
  <c r="AG74" i="11"/>
  <c r="H118" i="11"/>
  <c r="L118" i="11"/>
  <c r="P118" i="11"/>
  <c r="T118" i="11"/>
  <c r="AG32" i="11"/>
  <c r="AJ117" i="11"/>
  <c r="L86" i="17" s="1"/>
  <c r="AJ12" i="11"/>
  <c r="AI12" i="11" s="1"/>
  <c r="AJ23" i="11"/>
  <c r="AI23" i="11" s="1"/>
  <c r="AJ9" i="11"/>
  <c r="AI9" i="11" s="1"/>
  <c r="AJ55" i="11"/>
  <c r="AI55" i="11" s="1"/>
  <c r="AG80" i="11"/>
  <c r="AC118" i="11"/>
  <c r="AJ64" i="11"/>
  <c r="AI64" i="11" s="1"/>
  <c r="AJ15" i="11"/>
  <c r="AI15" i="11" s="1"/>
  <c r="AG66" i="11"/>
  <c r="AJ72" i="11"/>
  <c r="AI72" i="11" s="1"/>
  <c r="I118" i="11"/>
  <c r="M118" i="11"/>
  <c r="Q118" i="11"/>
  <c r="U118" i="11"/>
  <c r="AG4" i="11"/>
  <c r="AJ35" i="11"/>
  <c r="AI35" i="11" s="1"/>
  <c r="F118" i="11"/>
  <c r="J118" i="11"/>
  <c r="N118" i="11"/>
  <c r="R118" i="11"/>
  <c r="V118" i="11"/>
  <c r="AA118" i="11"/>
  <c r="AE118" i="11"/>
  <c r="AJ54" i="11"/>
  <c r="AI54" i="11" s="1"/>
  <c r="AG99" i="11"/>
  <c r="AJ68" i="11"/>
  <c r="AI68" i="11" s="1"/>
  <c r="AJ82" i="11"/>
  <c r="AI82" i="11" s="1"/>
  <c r="AG82" i="11"/>
  <c r="AG90" i="11"/>
  <c r="AJ57" i="11"/>
  <c r="AI57" i="11" s="1"/>
  <c r="AJ103" i="11"/>
  <c r="AI103" i="11" s="1"/>
  <c r="AG3" i="11"/>
  <c r="AG6" i="11"/>
  <c r="AG98" i="11"/>
  <c r="AJ26" i="11"/>
  <c r="AI26" i="11" s="1"/>
  <c r="AG70" i="11"/>
  <c r="AJ8" i="11"/>
  <c r="AI8" i="11" s="1"/>
  <c r="AJ43" i="11"/>
  <c r="AI43" i="11" s="1"/>
  <c r="AJ48" i="11"/>
  <c r="AI48" i="11" s="1"/>
  <c r="AJ52" i="11"/>
  <c r="AI52" i="11" s="1"/>
  <c r="AJ62" i="11"/>
  <c r="AI62" i="11" s="1"/>
  <c r="AJ88" i="11"/>
  <c r="AI88" i="11" s="1"/>
  <c r="AG88" i="11"/>
  <c r="AG96" i="11"/>
  <c r="AG50" i="11"/>
  <c r="AJ50" i="11"/>
  <c r="AI50" i="11" s="1"/>
  <c r="Z118" i="11"/>
  <c r="AD118" i="11"/>
  <c r="AJ26" i="10"/>
  <c r="AI26" i="10" s="1"/>
  <c r="AG66" i="10"/>
  <c r="AJ57" i="10"/>
  <c r="AI57" i="10" s="1"/>
  <c r="AJ19" i="10"/>
  <c r="AI19" i="10" s="1"/>
  <c r="AJ34" i="10"/>
  <c r="AI34" i="10" s="1"/>
  <c r="AJ8" i="10"/>
  <c r="AI8" i="10" s="1"/>
  <c r="AG12" i="10"/>
  <c r="AG13" i="10"/>
  <c r="AJ14" i="10"/>
  <c r="AI14" i="10" s="1"/>
  <c r="AG28" i="10"/>
  <c r="AG29" i="10"/>
  <c r="AJ30" i="10"/>
  <c r="AI30" i="10" s="1"/>
  <c r="AG15" i="10"/>
  <c r="AJ25" i="10"/>
  <c r="AI25" i="10" s="1"/>
  <c r="AF31" i="10"/>
  <c r="AJ11" i="10"/>
  <c r="AI11" i="10" s="1"/>
  <c r="AJ27" i="10"/>
  <c r="AI27" i="10" s="1"/>
  <c r="AJ41" i="10"/>
  <c r="AI41" i="10" s="1"/>
  <c r="AJ51" i="10"/>
  <c r="AI51" i="10" s="1"/>
  <c r="AG45" i="10"/>
  <c r="AJ69" i="10"/>
  <c r="AI69" i="10" s="1"/>
  <c r="AD79" i="10"/>
  <c r="AJ23" i="10"/>
  <c r="AI23" i="10" s="1"/>
  <c r="AJ38" i="10"/>
  <c r="AI38" i="10" s="1"/>
  <c r="AJ52" i="10"/>
  <c r="AI52" i="10" s="1"/>
  <c r="AG54" i="10"/>
  <c r="AG55" i="10"/>
  <c r="AJ68" i="10"/>
  <c r="AI68" i="10" s="1"/>
  <c r="AG53" i="10"/>
  <c r="AJ56" i="10"/>
  <c r="AI56" i="10" s="1"/>
  <c r="AE71" i="10"/>
  <c r="G79" i="10"/>
  <c r="K79" i="10"/>
  <c r="O79" i="10"/>
  <c r="S79" i="10"/>
  <c r="AA79" i="10"/>
  <c r="AE79" i="10"/>
  <c r="Z79" i="10"/>
  <c r="H79" i="10"/>
  <c r="L79" i="10"/>
  <c r="P79" i="10"/>
  <c r="T79" i="10"/>
  <c r="X79" i="10"/>
  <c r="N79" i="10"/>
  <c r="R79" i="10"/>
  <c r="V79" i="10"/>
  <c r="F79" i="10"/>
  <c r="J79" i="10"/>
  <c r="AG30" i="9"/>
  <c r="AG21" i="9"/>
  <c r="AG24" i="9"/>
  <c r="AG34" i="9"/>
  <c r="AG42" i="9"/>
  <c r="F51" i="9"/>
  <c r="J47" i="9"/>
  <c r="N51" i="9"/>
  <c r="V51" i="9"/>
  <c r="AD51" i="9"/>
  <c r="AF23" i="9"/>
  <c r="AF47" i="9" s="1"/>
  <c r="AG28" i="9"/>
  <c r="AG32" i="9"/>
  <c r="AG36" i="9"/>
  <c r="R51" i="9"/>
  <c r="Z51" i="9"/>
  <c r="AG4" i="9"/>
  <c r="AG17" i="9"/>
  <c r="AG26" i="9"/>
  <c r="AG40" i="9"/>
  <c r="Y51" i="9"/>
  <c r="AC51" i="9"/>
  <c r="I51" i="9"/>
  <c r="M51" i="9"/>
  <c r="Q51" i="9"/>
  <c r="U51" i="9"/>
  <c r="AH51" i="9"/>
  <c r="AJ9" i="8"/>
  <c r="AI9" i="8" s="1"/>
  <c r="X89" i="8"/>
  <c r="AB89" i="8"/>
  <c r="AJ57" i="8"/>
  <c r="AI57" i="8" s="1"/>
  <c r="G89" i="8"/>
  <c r="K89" i="8"/>
  <c r="O89" i="8"/>
  <c r="S89" i="8"/>
  <c r="AA89" i="8"/>
  <c r="AJ68" i="8"/>
  <c r="AI68" i="8" s="1"/>
  <c r="AG43" i="8"/>
  <c r="AJ71" i="8"/>
  <c r="AI71" i="8" s="1"/>
  <c r="AJ5" i="8"/>
  <c r="AI5" i="8" s="1"/>
  <c r="AG17" i="8"/>
  <c r="AG20" i="8"/>
  <c r="AG29" i="8"/>
  <c r="AJ32" i="8"/>
  <c r="AI32" i="8" s="1"/>
  <c r="AG45" i="8"/>
  <c r="I89" i="8"/>
  <c r="M89" i="8"/>
  <c r="Q89" i="8"/>
  <c r="U89" i="8"/>
  <c r="W85" i="8"/>
  <c r="AJ53" i="8"/>
  <c r="AI53" i="8" s="1"/>
  <c r="AJ7" i="8"/>
  <c r="AI7" i="8" s="1"/>
  <c r="AJ49" i="8"/>
  <c r="AI49" i="8" s="1"/>
  <c r="AJ38" i="8"/>
  <c r="AI38" i="8" s="1"/>
  <c r="AG38" i="8"/>
  <c r="AJ8" i="8"/>
  <c r="AI8" i="8" s="1"/>
  <c r="AG10" i="8"/>
  <c r="AG11" i="8"/>
  <c r="AG13" i="8"/>
  <c r="AF18" i="8"/>
  <c r="AJ85" i="8" s="1"/>
  <c r="AJ19" i="8"/>
  <c r="AI19" i="8" s="1"/>
  <c r="AG21" i="8"/>
  <c r="AG22" i="8"/>
  <c r="AG24" i="8"/>
  <c r="AJ28" i="8"/>
  <c r="AI28" i="8" s="1"/>
  <c r="AG44" i="8"/>
  <c r="AG47" i="8"/>
  <c r="AJ56" i="8"/>
  <c r="AI56" i="8" s="1"/>
  <c r="AG58" i="8"/>
  <c r="AG59" i="8"/>
  <c r="AG64" i="8"/>
  <c r="AG72" i="8"/>
  <c r="AG81" i="8"/>
  <c r="H89" i="8"/>
  <c r="L89" i="8"/>
  <c r="P89" i="8"/>
  <c r="T89" i="8"/>
  <c r="Z89" i="8"/>
  <c r="AD89" i="8"/>
  <c r="AJ12" i="8"/>
  <c r="AI12" i="8" s="1"/>
  <c r="AJ23" i="8"/>
  <c r="AI23" i="8" s="1"/>
  <c r="Y89" i="8"/>
  <c r="AC89" i="8"/>
  <c r="F89" i="8"/>
  <c r="J89" i="8"/>
  <c r="N89" i="8"/>
  <c r="R89" i="8"/>
  <c r="V89" i="8"/>
  <c r="AG30" i="8"/>
  <c r="AJ34" i="8"/>
  <c r="AI34" i="8" s="1"/>
  <c r="AJ50" i="8"/>
  <c r="AI50" i="8" s="1"/>
  <c r="AJ70" i="8"/>
  <c r="AI70" i="8" s="1"/>
  <c r="AF78" i="8"/>
  <c r="AJ78" i="8" s="1"/>
  <c r="AI78" i="8" s="1"/>
  <c r="AJ79" i="8"/>
  <c r="AI79" i="8" s="1"/>
  <c r="AJ7" i="12"/>
  <c r="AI7" i="12" s="1"/>
  <c r="AG7" i="12"/>
  <c r="AJ23" i="12"/>
  <c r="AI23" i="12" s="1"/>
  <c r="AG23" i="12"/>
  <c r="AF103" i="12"/>
  <c r="AJ103" i="12" s="1"/>
  <c r="K125" i="18" s="1"/>
  <c r="AJ39" i="12"/>
  <c r="AI39" i="12" s="1"/>
  <c r="AG39" i="12"/>
  <c r="AG41" i="12"/>
  <c r="AJ41" i="12"/>
  <c r="AI41" i="12" s="1"/>
  <c r="AG4" i="12"/>
  <c r="AJ4" i="12"/>
  <c r="AI4" i="12" s="1"/>
  <c r="AG20" i="12"/>
  <c r="AJ20" i="12"/>
  <c r="AI20" i="12" s="1"/>
  <c r="AG37" i="12"/>
  <c r="AJ37" i="12"/>
  <c r="AI37" i="12" s="1"/>
  <c r="AG85" i="12"/>
  <c r="AJ85" i="12"/>
  <c r="AI85" i="12" s="1"/>
  <c r="AJ74" i="12"/>
  <c r="AI74" i="12" s="1"/>
  <c r="AG74" i="12"/>
  <c r="AG25" i="12"/>
  <c r="AJ25" i="12"/>
  <c r="AI25" i="12" s="1"/>
  <c r="AJ40" i="12"/>
  <c r="AI40" i="12" s="1"/>
  <c r="AG40" i="12"/>
  <c r="AJ84" i="12"/>
  <c r="AI84" i="12" s="1"/>
  <c r="AG84" i="12"/>
  <c r="AJ24" i="12"/>
  <c r="AI24" i="12" s="1"/>
  <c r="AG24" i="12"/>
  <c r="AG54" i="12"/>
  <c r="AJ54" i="12"/>
  <c r="AI54" i="12" s="1"/>
  <c r="AJ59" i="12"/>
  <c r="AI59" i="12" s="1"/>
  <c r="AG59" i="12"/>
  <c r="AJ72" i="12"/>
  <c r="AI72" i="12" s="1"/>
  <c r="AG72" i="12"/>
  <c r="AG96" i="12"/>
  <c r="AJ96" i="12"/>
  <c r="AI96" i="12" s="1"/>
  <c r="AF102" i="12"/>
  <c r="AJ102" i="12" s="1"/>
  <c r="K124" i="18" s="1"/>
  <c r="AJ27" i="12"/>
  <c r="AI27" i="12" s="1"/>
  <c r="AG82" i="12"/>
  <c r="AJ82" i="12"/>
  <c r="AI82" i="12" s="1"/>
  <c r="AF101" i="12"/>
  <c r="AG27" i="12"/>
  <c r="AG43" i="12"/>
  <c r="AG48" i="12"/>
  <c r="AJ52" i="12"/>
  <c r="AI52" i="12" s="1"/>
  <c r="AG58" i="12"/>
  <c r="AJ64" i="12"/>
  <c r="AI64" i="12" s="1"/>
  <c r="AG64" i="12"/>
  <c r="AF105" i="12"/>
  <c r="AJ105" i="12" s="1"/>
  <c r="K127" i="18" s="1"/>
  <c r="AG68" i="12"/>
  <c r="AJ95" i="12"/>
  <c r="AI95" i="12" s="1"/>
  <c r="W104" i="12"/>
  <c r="AF51" i="12"/>
  <c r="AF99" i="12" s="1"/>
  <c r="Y115" i="11"/>
  <c r="Y111" i="11"/>
  <c r="AJ76" i="11"/>
  <c r="AI76" i="11" s="1"/>
  <c r="AG76" i="11"/>
  <c r="AJ84" i="11"/>
  <c r="AI84" i="11" s="1"/>
  <c r="AG84" i="11"/>
  <c r="AJ92" i="11"/>
  <c r="AI92" i="11" s="1"/>
  <c r="AG92" i="11"/>
  <c r="AG107" i="11"/>
  <c r="AJ107" i="11"/>
  <c r="AI107" i="11" s="1"/>
  <c r="AB111" i="11"/>
  <c r="AG18" i="11"/>
  <c r="AJ29" i="11"/>
  <c r="AI29" i="11" s="1"/>
  <c r="AG38" i="11"/>
  <c r="AG56" i="11"/>
  <c r="AG78" i="11"/>
  <c r="AG86" i="11"/>
  <c r="AG94" i="11"/>
  <c r="W111" i="11"/>
  <c r="AE111" i="11"/>
  <c r="J111" i="11"/>
  <c r="AJ7" i="11"/>
  <c r="AI7" i="11" s="1"/>
  <c r="W115" i="11"/>
  <c r="AF60" i="11"/>
  <c r="AG102" i="11"/>
  <c r="AJ102" i="11"/>
  <c r="AI102" i="11" s="1"/>
  <c r="AG100" i="11"/>
  <c r="AF5" i="11"/>
  <c r="AG114" i="11"/>
  <c r="AG58" i="11"/>
  <c r="AH118" i="11"/>
  <c r="AF76" i="10"/>
  <c r="AJ60" i="10"/>
  <c r="AG77" i="10"/>
  <c r="AJ77" i="10"/>
  <c r="AF73" i="10"/>
  <c r="AJ2" i="10"/>
  <c r="AG17" i="10"/>
  <c r="AG32" i="10"/>
  <c r="AG43" i="10"/>
  <c r="AJ6" i="10"/>
  <c r="AI6" i="10" s="1"/>
  <c r="AJ18" i="10"/>
  <c r="AI18" i="10" s="1"/>
  <c r="AG20" i="10"/>
  <c r="AG21" i="10"/>
  <c r="AJ33" i="10"/>
  <c r="AI33" i="10" s="1"/>
  <c r="AG35" i="10"/>
  <c r="AG36" i="10"/>
  <c r="AB75" i="10"/>
  <c r="AB71" i="10"/>
  <c r="AJ44" i="10"/>
  <c r="AI44" i="10" s="1"/>
  <c r="AG46" i="10"/>
  <c r="AG47" i="10"/>
  <c r="AJ59" i="10"/>
  <c r="AI59" i="10" s="1"/>
  <c r="AG62" i="10"/>
  <c r="AJ63" i="10"/>
  <c r="AJ31" i="10"/>
  <c r="AI31" i="10" s="1"/>
  <c r="AG16" i="10"/>
  <c r="AG31" i="10"/>
  <c r="AG42" i="10"/>
  <c r="AG58" i="10"/>
  <c r="AF64" i="10"/>
  <c r="AJ22" i="10"/>
  <c r="AI22" i="10" s="1"/>
  <c r="AG24" i="10"/>
  <c r="AJ37" i="10"/>
  <c r="AI37" i="10" s="1"/>
  <c r="AG39" i="10"/>
  <c r="AF40" i="10"/>
  <c r="AJ48" i="10"/>
  <c r="AI48" i="10" s="1"/>
  <c r="AG50" i="10"/>
  <c r="AJ65" i="10"/>
  <c r="AI65" i="10" s="1"/>
  <c r="AG67" i="10"/>
  <c r="Y71" i="10"/>
  <c r="W71" i="10"/>
  <c r="J71" i="10"/>
  <c r="AF74" i="10"/>
  <c r="AG74" i="10" s="1"/>
  <c r="W79" i="10"/>
  <c r="I79" i="10"/>
  <c r="M79" i="10"/>
  <c r="Q79" i="10"/>
  <c r="U79" i="10"/>
  <c r="Y79" i="10"/>
  <c r="AC79" i="10"/>
  <c r="AH79" i="10"/>
  <c r="AJ7" i="9"/>
  <c r="AF46" i="9"/>
  <c r="AG25" i="9"/>
  <c r="AJ25" i="9"/>
  <c r="AI25" i="9" s="1"/>
  <c r="AG35" i="9"/>
  <c r="AJ35" i="9"/>
  <c r="AI35" i="9" s="1"/>
  <c r="AG11" i="9"/>
  <c r="AJ11" i="9"/>
  <c r="AI11" i="9" s="1"/>
  <c r="AG29" i="9"/>
  <c r="AJ29" i="9"/>
  <c r="AI29" i="9" s="1"/>
  <c r="AG3" i="9"/>
  <c r="AJ3" i="9"/>
  <c r="AI3" i="9" s="1"/>
  <c r="AG22" i="9"/>
  <c r="AJ22" i="9"/>
  <c r="AI22" i="9" s="1"/>
  <c r="Y43" i="9"/>
  <c r="W43" i="9"/>
  <c r="W45" i="9"/>
  <c r="AG49" i="9"/>
  <c r="AJ49" i="9"/>
  <c r="L70" i="15" s="1"/>
  <c r="AF2" i="9"/>
  <c r="AG5" i="9"/>
  <c r="AG20" i="9"/>
  <c r="AG27" i="9"/>
  <c r="AF48" i="9"/>
  <c r="AG48" i="9" s="1"/>
  <c r="AJ31" i="9"/>
  <c r="AG33" i="9"/>
  <c r="AG37" i="9"/>
  <c r="AB43" i="9"/>
  <c r="AF50" i="9"/>
  <c r="AG50" i="9" s="1"/>
  <c r="G51" i="9"/>
  <c r="K51" i="9"/>
  <c r="O51" i="9"/>
  <c r="S51" i="9"/>
  <c r="AA51" i="9"/>
  <c r="AE51" i="9"/>
  <c r="AE43" i="9"/>
  <c r="H51" i="9"/>
  <c r="L51" i="9"/>
  <c r="P51" i="9"/>
  <c r="T51" i="9"/>
  <c r="X51" i="9"/>
  <c r="AB51" i="9"/>
  <c r="W82" i="8"/>
  <c r="AJ14" i="8"/>
  <c r="AI14" i="8" s="1"/>
  <c r="AG14" i="8"/>
  <c r="AG16" i="8"/>
  <c r="AJ16" i="8"/>
  <c r="AI16" i="8" s="1"/>
  <c r="AG42" i="8"/>
  <c r="AJ42" i="8"/>
  <c r="AI42" i="8" s="1"/>
  <c r="AG62" i="8"/>
  <c r="AJ62" i="8"/>
  <c r="AI62" i="8" s="1"/>
  <c r="J82" i="8"/>
  <c r="AG26" i="8"/>
  <c r="AJ26" i="8"/>
  <c r="AI26" i="8" s="1"/>
  <c r="Y82" i="8"/>
  <c r="AG15" i="8"/>
  <c r="AJ15" i="8"/>
  <c r="AI15" i="8" s="1"/>
  <c r="AJ61" i="8"/>
  <c r="AI61" i="8" s="1"/>
  <c r="AG61" i="8"/>
  <c r="AJ87" i="8"/>
  <c r="AG63" i="8"/>
  <c r="AJ63" i="8"/>
  <c r="AI63" i="8" s="1"/>
  <c r="AJ25" i="8"/>
  <c r="AI25" i="8" s="1"/>
  <c r="AG25" i="8"/>
  <c r="AG27" i="8"/>
  <c r="AJ27" i="8"/>
  <c r="AI27" i="8" s="1"/>
  <c r="AG3" i="8"/>
  <c r="AG65" i="8"/>
  <c r="AG66" i="8"/>
  <c r="AJ88" i="8"/>
  <c r="AG80" i="8"/>
  <c r="AJ4" i="8"/>
  <c r="AI4" i="8" s="1"/>
  <c r="AG6" i="8"/>
  <c r="AJ31" i="8"/>
  <c r="AI31" i="8" s="1"/>
  <c r="AG33" i="8"/>
  <c r="AJ46" i="8"/>
  <c r="AI46" i="8" s="1"/>
  <c r="AG48" i="8"/>
  <c r="AJ52" i="8"/>
  <c r="AI52" i="8" s="1"/>
  <c r="AG54" i="8"/>
  <c r="AG55" i="8"/>
  <c r="AE86" i="8"/>
  <c r="AF60" i="8"/>
  <c r="AJ67" i="8"/>
  <c r="AI67" i="8" s="1"/>
  <c r="AG69" i="8"/>
  <c r="AB82" i="8"/>
  <c r="AJ2" i="8"/>
  <c r="W89" i="8" l="1"/>
  <c r="O116" i="14"/>
  <c r="O120" i="14" s="1"/>
  <c r="AE89" i="8"/>
  <c r="T120" i="14"/>
  <c r="W51" i="9"/>
  <c r="D66" i="15"/>
  <c r="AI77" i="10"/>
  <c r="S94" i="16"/>
  <c r="AB79" i="10"/>
  <c r="P92" i="16"/>
  <c r="W118" i="11"/>
  <c r="D84" i="17"/>
  <c r="Y118" i="11"/>
  <c r="F84" i="17"/>
  <c r="F87" i="17" s="1"/>
  <c r="W106" i="12"/>
  <c r="E126" i="18"/>
  <c r="AJ23" i="9"/>
  <c r="AI23" i="9" s="1"/>
  <c r="AG23" i="9"/>
  <c r="J51" i="9"/>
  <c r="B68" i="15"/>
  <c r="AF111" i="11"/>
  <c r="AG111" i="11" s="1"/>
  <c r="AJ114" i="11"/>
  <c r="AJ113" i="11"/>
  <c r="L82" i="17" s="1"/>
  <c r="AJ74" i="10"/>
  <c r="AJ48" i="9"/>
  <c r="AG47" i="9"/>
  <c r="AJ47" i="9"/>
  <c r="AJ50" i="9"/>
  <c r="AI2" i="8"/>
  <c r="AG78" i="8"/>
  <c r="AG18" i="8"/>
  <c r="AJ18" i="8"/>
  <c r="AI18" i="8" s="1"/>
  <c r="AJ99" i="12"/>
  <c r="AI99" i="12" s="1"/>
  <c r="AG99" i="12"/>
  <c r="AF104" i="12"/>
  <c r="AJ104" i="12" s="1"/>
  <c r="K126" i="18" s="1"/>
  <c r="AJ51" i="12"/>
  <c r="AJ101" i="12"/>
  <c r="K123" i="18" s="1"/>
  <c r="AJ111" i="11"/>
  <c r="AI111" i="11" s="1"/>
  <c r="AG115" i="11"/>
  <c r="AJ115" i="11"/>
  <c r="AJ116" i="11"/>
  <c r="AG116" i="11"/>
  <c r="AJ5" i="11"/>
  <c r="AI5" i="11" s="1"/>
  <c r="AG5" i="11"/>
  <c r="AG60" i="11"/>
  <c r="AJ60" i="11"/>
  <c r="AI60" i="11" s="1"/>
  <c r="AF71" i="10"/>
  <c r="AG73" i="10"/>
  <c r="AJ73" i="10"/>
  <c r="S90" i="16" s="1"/>
  <c r="AF78" i="10"/>
  <c r="AJ64" i="10"/>
  <c r="AI64" i="10" s="1"/>
  <c r="AG64" i="10"/>
  <c r="AG40" i="10"/>
  <c r="AJ40" i="10"/>
  <c r="AI40" i="10" s="1"/>
  <c r="AF75" i="10"/>
  <c r="AG76" i="10"/>
  <c r="AJ76" i="10"/>
  <c r="AJ46" i="9"/>
  <c r="AG46" i="9"/>
  <c r="AF45" i="9"/>
  <c r="AF43" i="9"/>
  <c r="AJ2" i="9"/>
  <c r="AG2" i="9"/>
  <c r="AF82" i="8"/>
  <c r="AJ60" i="8"/>
  <c r="AI60" i="8" s="1"/>
  <c r="AG60" i="8"/>
  <c r="AJ86" i="8"/>
  <c r="D72" i="15" l="1"/>
  <c r="J66" i="15"/>
  <c r="AI76" i="10"/>
  <c r="S93" i="16"/>
  <c r="P96" i="16"/>
  <c r="Q92" i="16"/>
  <c r="Q96" i="16" s="1"/>
  <c r="AI74" i="10"/>
  <c r="S91" i="16"/>
  <c r="AI116" i="11"/>
  <c r="L85" i="17"/>
  <c r="AI114" i="11"/>
  <c r="L83" i="17"/>
  <c r="AI115" i="11"/>
  <c r="L84" i="17"/>
  <c r="D87" i="17"/>
  <c r="J84" i="17"/>
  <c r="J87" i="17" s="1"/>
  <c r="I126" i="18"/>
  <c r="I128" i="18" s="1"/>
  <c r="E128" i="18"/>
  <c r="K128" i="18"/>
  <c r="AI48" i="9"/>
  <c r="L69" i="15"/>
  <c r="J68" i="15"/>
  <c r="B72" i="15"/>
  <c r="AI50" i="9"/>
  <c r="L71" i="15"/>
  <c r="AI47" i="9"/>
  <c r="L68" i="15"/>
  <c r="AI46" i="9"/>
  <c r="L67" i="15"/>
  <c r="AJ118" i="11"/>
  <c r="AI118" i="11" s="1"/>
  <c r="AG113" i="11"/>
  <c r="AI113" i="11"/>
  <c r="AF118" i="11"/>
  <c r="AG118" i="11" s="1"/>
  <c r="AH90" i="8"/>
  <c r="AJ90" i="8"/>
  <c r="AF106" i="12"/>
  <c r="AG106" i="12" s="1"/>
  <c r="AJ106" i="12"/>
  <c r="AG75" i="10"/>
  <c r="AJ75" i="10"/>
  <c r="AF79" i="10"/>
  <c r="AG79" i="10" s="1"/>
  <c r="AG78" i="10"/>
  <c r="AJ78" i="10"/>
  <c r="AI73" i="10"/>
  <c r="AG71" i="10"/>
  <c r="AJ71" i="10"/>
  <c r="AI71" i="10" s="1"/>
  <c r="AI2" i="9"/>
  <c r="AG43" i="9"/>
  <c r="AJ43" i="9"/>
  <c r="AI43" i="9" s="1"/>
  <c r="AF51" i="9"/>
  <c r="AG51" i="9" s="1"/>
  <c r="AG45" i="9"/>
  <c r="AJ45" i="9"/>
  <c r="L66" i="15" s="1"/>
  <c r="AJ82" i="8"/>
  <c r="AI82" i="8" s="1"/>
  <c r="AG82" i="8"/>
  <c r="AF89" i="8"/>
  <c r="L72" i="15" l="1"/>
  <c r="J72" i="15"/>
  <c r="AI75" i="10"/>
  <c r="S92" i="16"/>
  <c r="AI78" i="10"/>
  <c r="S95" i="16"/>
  <c r="L87" i="17"/>
  <c r="AJ79" i="10"/>
  <c r="AI79" i="10" s="1"/>
  <c r="AJ51" i="9"/>
  <c r="AI51" i="9" s="1"/>
  <c r="AI45" i="9"/>
  <c r="S96" i="16" l="1"/>
  <c r="AE379" i="1"/>
  <c r="E79" i="6" l="1"/>
  <c r="E78" i="6"/>
  <c r="E77" i="6"/>
  <c r="E76" i="6"/>
  <c r="E75" i="6"/>
  <c r="E74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AA71" i="6"/>
  <c r="Z71" i="6"/>
  <c r="W71" i="6"/>
  <c r="O71" i="6"/>
  <c r="N71" i="6"/>
  <c r="K71" i="6"/>
  <c r="J71" i="6"/>
  <c r="G71" i="6"/>
  <c r="F71" i="6"/>
  <c r="AB1" i="6"/>
  <c r="AA1" i="6"/>
  <c r="Z1" i="6"/>
  <c r="Y1" i="6"/>
  <c r="X1" i="6"/>
  <c r="W1" i="6"/>
  <c r="V1" i="6"/>
  <c r="U1" i="6"/>
  <c r="T1" i="6"/>
  <c r="S1" i="6"/>
  <c r="R1" i="6"/>
  <c r="Q1" i="6"/>
  <c r="P1" i="6"/>
  <c r="O1" i="6"/>
  <c r="N1" i="6"/>
  <c r="M1" i="6"/>
  <c r="L1" i="6"/>
  <c r="K1" i="6"/>
  <c r="J1" i="6"/>
  <c r="I1" i="6"/>
  <c r="H1" i="6"/>
  <c r="G1" i="6"/>
  <c r="F1" i="6"/>
  <c r="E1" i="6"/>
  <c r="B74" i="6" l="1"/>
  <c r="F74" i="6" s="1"/>
  <c r="B77" i="6"/>
  <c r="F77" i="6" s="1"/>
  <c r="H71" i="6"/>
  <c r="L71" i="6"/>
  <c r="P71" i="6"/>
  <c r="T71" i="6"/>
  <c r="X71" i="6"/>
  <c r="AB71" i="6"/>
  <c r="E80" i="6"/>
  <c r="B75" i="6"/>
  <c r="F75" i="6" s="1"/>
  <c r="E71" i="6"/>
  <c r="I71" i="6"/>
  <c r="M71" i="6"/>
  <c r="Q71" i="6"/>
  <c r="U71" i="6"/>
  <c r="B76" i="6"/>
  <c r="F76" i="6" s="1"/>
  <c r="R71" i="6"/>
  <c r="S71" i="6"/>
  <c r="Y71" i="6"/>
  <c r="B79" i="6" l="1"/>
  <c r="F79" i="6" s="1"/>
  <c r="V71" i="6"/>
  <c r="B71" i="6" s="1"/>
  <c r="B80" i="6" l="1"/>
  <c r="F80" i="6" s="1"/>
  <c r="AF381" i="1" l="1"/>
  <c r="A7" i="5"/>
  <c r="A6" i="5"/>
  <c r="A5" i="5"/>
  <c r="A4" i="5"/>
  <c r="A3" i="5"/>
  <c r="A2" i="5"/>
  <c r="C11" i="4" l="1"/>
  <c r="C3" i="4"/>
  <c r="C27" i="4"/>
  <c r="AB402" i="1"/>
  <c r="AA402" i="1"/>
  <c r="Z402" i="1"/>
  <c r="Y402" i="1"/>
  <c r="X402" i="1"/>
  <c r="V402" i="1"/>
  <c r="R402" i="1"/>
  <c r="Q402" i="1"/>
  <c r="P402" i="1"/>
  <c r="O402" i="1"/>
  <c r="N402" i="1"/>
  <c r="M402" i="1"/>
  <c r="L402" i="1"/>
  <c r="K402" i="1"/>
  <c r="F402" i="1" l="1"/>
  <c r="G402" i="1"/>
  <c r="H402" i="1"/>
  <c r="I402" i="1"/>
  <c r="J402" i="1"/>
  <c r="C21" i="4"/>
  <c r="S402" i="1" s="1"/>
  <c r="T402" i="1"/>
  <c r="U402" i="1"/>
  <c r="AE402" i="1"/>
  <c r="C16" i="4" l="1"/>
  <c r="C37" i="4" s="1"/>
  <c r="AF402" i="1" l="1"/>
  <c r="X435" i="1" l="1"/>
  <c r="X34" i="6" s="1"/>
  <c r="W435" i="1"/>
  <c r="W34" i="6" s="1"/>
  <c r="V435" i="1"/>
  <c r="V34" i="6" s="1"/>
  <c r="U435" i="1"/>
  <c r="T34" i="6" s="1"/>
  <c r="T435" i="1"/>
  <c r="S34" i="6" s="1"/>
  <c r="S435" i="1"/>
  <c r="R34" i="6" s="1"/>
  <c r="R435" i="1"/>
  <c r="Q34" i="6" s="1"/>
  <c r="Q435" i="1"/>
  <c r="P34" i="6" s="1"/>
  <c r="P435" i="1"/>
  <c r="O34" i="6" s="1"/>
  <c r="O435" i="1"/>
  <c r="N34" i="6" s="1"/>
  <c r="N435" i="1"/>
  <c r="M34" i="6" s="1"/>
  <c r="M435" i="1"/>
  <c r="L34" i="6" s="1"/>
  <c r="L435" i="1"/>
  <c r="K34" i="6" s="1"/>
  <c r="K435" i="1"/>
  <c r="J34" i="6" s="1"/>
  <c r="J435" i="1"/>
  <c r="I34" i="6" s="1"/>
  <c r="I435" i="1"/>
  <c r="H34" i="6" s="1"/>
  <c r="H435" i="1"/>
  <c r="G34" i="6" s="1"/>
  <c r="G435" i="1"/>
  <c r="F34" i="6" s="1"/>
  <c r="F435" i="1"/>
  <c r="E34" i="6" s="1"/>
  <c r="X434" i="1"/>
  <c r="X33" i="6" s="1"/>
  <c r="W434" i="1"/>
  <c r="W33" i="6" s="1"/>
  <c r="V434" i="1"/>
  <c r="V33" i="6" s="1"/>
  <c r="U434" i="1"/>
  <c r="T33" i="6" s="1"/>
  <c r="T434" i="1"/>
  <c r="S33" i="6" s="1"/>
  <c r="S434" i="1"/>
  <c r="R33" i="6" s="1"/>
  <c r="R434" i="1"/>
  <c r="Q33" i="6" s="1"/>
  <c r="Q434" i="1"/>
  <c r="P33" i="6" s="1"/>
  <c r="P434" i="1"/>
  <c r="O33" i="6" s="1"/>
  <c r="O434" i="1"/>
  <c r="N33" i="6" s="1"/>
  <c r="N434" i="1"/>
  <c r="M33" i="6" s="1"/>
  <c r="M434" i="1"/>
  <c r="L33" i="6" s="1"/>
  <c r="L434" i="1"/>
  <c r="K33" i="6" s="1"/>
  <c r="K434" i="1"/>
  <c r="J33" i="6" s="1"/>
  <c r="J434" i="1"/>
  <c r="I33" i="6" s="1"/>
  <c r="I434" i="1"/>
  <c r="H33" i="6" s="1"/>
  <c r="H434" i="1"/>
  <c r="G33" i="6" s="1"/>
  <c r="G434" i="1"/>
  <c r="F33" i="6" s="1"/>
  <c r="F434" i="1"/>
  <c r="E33" i="6" s="1"/>
  <c r="X433" i="1"/>
  <c r="X32" i="6" s="1"/>
  <c r="W433" i="1"/>
  <c r="W32" i="6" s="1"/>
  <c r="V433" i="1"/>
  <c r="V32" i="6" s="1"/>
  <c r="U433" i="1"/>
  <c r="T32" i="6" s="1"/>
  <c r="T433" i="1"/>
  <c r="S32" i="6" s="1"/>
  <c r="S433" i="1"/>
  <c r="R32" i="6" s="1"/>
  <c r="R433" i="1"/>
  <c r="Q32" i="6" s="1"/>
  <c r="Q433" i="1"/>
  <c r="P32" i="6" s="1"/>
  <c r="P433" i="1"/>
  <c r="O32" i="6" s="1"/>
  <c r="O433" i="1"/>
  <c r="N32" i="6" s="1"/>
  <c r="N433" i="1"/>
  <c r="M32" i="6" s="1"/>
  <c r="M433" i="1"/>
  <c r="L32" i="6" s="1"/>
  <c r="L433" i="1"/>
  <c r="K32" i="6" s="1"/>
  <c r="K433" i="1"/>
  <c r="J32" i="6" s="1"/>
  <c r="J433" i="1"/>
  <c r="I32" i="6" s="1"/>
  <c r="I433" i="1"/>
  <c r="H32" i="6" s="1"/>
  <c r="H433" i="1"/>
  <c r="G32" i="6" s="1"/>
  <c r="G433" i="1"/>
  <c r="F32" i="6" s="1"/>
  <c r="F433" i="1"/>
  <c r="E32" i="6" s="1"/>
  <c r="X432" i="1"/>
  <c r="X31" i="6" s="1"/>
  <c r="W432" i="1"/>
  <c r="W31" i="6" s="1"/>
  <c r="V432" i="1"/>
  <c r="V31" i="6" s="1"/>
  <c r="U432" i="1"/>
  <c r="T31" i="6" s="1"/>
  <c r="T432" i="1"/>
  <c r="S31" i="6" s="1"/>
  <c r="S432" i="1"/>
  <c r="R31" i="6" s="1"/>
  <c r="R432" i="1"/>
  <c r="Q31" i="6" s="1"/>
  <c r="Q432" i="1"/>
  <c r="P31" i="6" s="1"/>
  <c r="P432" i="1"/>
  <c r="O31" i="6" s="1"/>
  <c r="O432" i="1"/>
  <c r="N31" i="6" s="1"/>
  <c r="N432" i="1"/>
  <c r="M31" i="6" s="1"/>
  <c r="M432" i="1"/>
  <c r="L31" i="6" s="1"/>
  <c r="L432" i="1"/>
  <c r="K31" i="6" s="1"/>
  <c r="K432" i="1"/>
  <c r="J31" i="6" s="1"/>
  <c r="J432" i="1"/>
  <c r="I31" i="6" s="1"/>
  <c r="I432" i="1"/>
  <c r="H31" i="6" s="1"/>
  <c r="H432" i="1"/>
  <c r="G31" i="6" s="1"/>
  <c r="G432" i="1"/>
  <c r="F31" i="6" s="1"/>
  <c r="F432" i="1"/>
  <c r="E31" i="6" s="1"/>
  <c r="X431" i="1"/>
  <c r="X30" i="6" s="1"/>
  <c r="W431" i="1"/>
  <c r="W30" i="6" s="1"/>
  <c r="V431" i="1"/>
  <c r="V30" i="6" s="1"/>
  <c r="U431" i="1"/>
  <c r="T30" i="6" s="1"/>
  <c r="T431" i="1"/>
  <c r="S30" i="6" s="1"/>
  <c r="S431" i="1"/>
  <c r="R30" i="6" s="1"/>
  <c r="R431" i="1"/>
  <c r="Q30" i="6" s="1"/>
  <c r="Q431" i="1"/>
  <c r="P30" i="6" s="1"/>
  <c r="P431" i="1"/>
  <c r="O30" i="6" s="1"/>
  <c r="O431" i="1"/>
  <c r="N30" i="6" s="1"/>
  <c r="N431" i="1"/>
  <c r="M30" i="6" s="1"/>
  <c r="M431" i="1"/>
  <c r="L30" i="6" s="1"/>
  <c r="L431" i="1"/>
  <c r="K30" i="6" s="1"/>
  <c r="K431" i="1"/>
  <c r="J30" i="6" s="1"/>
  <c r="J431" i="1"/>
  <c r="I30" i="6" s="1"/>
  <c r="I431" i="1"/>
  <c r="H30" i="6" s="1"/>
  <c r="H431" i="1"/>
  <c r="G30" i="6" s="1"/>
  <c r="G431" i="1"/>
  <c r="F30" i="6" s="1"/>
  <c r="F431" i="1"/>
  <c r="E30" i="6" s="1"/>
  <c r="X429" i="1"/>
  <c r="X28" i="6" s="1"/>
  <c r="W429" i="1"/>
  <c r="W28" i="6" s="1"/>
  <c r="V429" i="1"/>
  <c r="V28" i="6" s="1"/>
  <c r="U429" i="1"/>
  <c r="T28" i="6" s="1"/>
  <c r="T429" i="1"/>
  <c r="S28" i="6" s="1"/>
  <c r="S429" i="1"/>
  <c r="R28" i="6" s="1"/>
  <c r="R429" i="1"/>
  <c r="Q28" i="6" s="1"/>
  <c r="Q429" i="1"/>
  <c r="P28" i="6" s="1"/>
  <c r="P429" i="1"/>
  <c r="O28" i="6" s="1"/>
  <c r="O429" i="1"/>
  <c r="N28" i="6" s="1"/>
  <c r="N429" i="1"/>
  <c r="M28" i="6" s="1"/>
  <c r="M429" i="1"/>
  <c r="L28" i="6" s="1"/>
  <c r="L429" i="1"/>
  <c r="K28" i="6" s="1"/>
  <c r="K429" i="1"/>
  <c r="J28" i="6" s="1"/>
  <c r="J429" i="1"/>
  <c r="I28" i="6" s="1"/>
  <c r="I429" i="1"/>
  <c r="H28" i="6" s="1"/>
  <c r="H429" i="1"/>
  <c r="G28" i="6" s="1"/>
  <c r="G429" i="1"/>
  <c r="F28" i="6" s="1"/>
  <c r="F429" i="1"/>
  <c r="E28" i="6" s="1"/>
  <c r="X428" i="1"/>
  <c r="X27" i="6" s="1"/>
  <c r="W428" i="1"/>
  <c r="W27" i="6" s="1"/>
  <c r="V428" i="1"/>
  <c r="V27" i="6" s="1"/>
  <c r="U428" i="1"/>
  <c r="T27" i="6" s="1"/>
  <c r="T428" i="1"/>
  <c r="S27" i="6" s="1"/>
  <c r="S428" i="1"/>
  <c r="R27" i="6" s="1"/>
  <c r="R428" i="1"/>
  <c r="Q27" i="6" s="1"/>
  <c r="Q428" i="1"/>
  <c r="P27" i="6" s="1"/>
  <c r="P428" i="1"/>
  <c r="O27" i="6" s="1"/>
  <c r="O428" i="1"/>
  <c r="N27" i="6" s="1"/>
  <c r="N428" i="1"/>
  <c r="M27" i="6" s="1"/>
  <c r="M428" i="1"/>
  <c r="L27" i="6" s="1"/>
  <c r="L428" i="1"/>
  <c r="K27" i="6" s="1"/>
  <c r="K428" i="1"/>
  <c r="J27" i="6" s="1"/>
  <c r="J428" i="1"/>
  <c r="I27" i="6" s="1"/>
  <c r="I428" i="1"/>
  <c r="H27" i="6" s="1"/>
  <c r="H428" i="1"/>
  <c r="G27" i="6" s="1"/>
  <c r="G428" i="1"/>
  <c r="F27" i="6" s="1"/>
  <c r="F428" i="1"/>
  <c r="E27" i="6" s="1"/>
  <c r="X427" i="1"/>
  <c r="X26" i="6" s="1"/>
  <c r="W427" i="1"/>
  <c r="W26" i="6" s="1"/>
  <c r="V427" i="1"/>
  <c r="V26" i="6" s="1"/>
  <c r="U427" i="1"/>
  <c r="T26" i="6" s="1"/>
  <c r="T427" i="1"/>
  <c r="S26" i="6" s="1"/>
  <c r="S427" i="1"/>
  <c r="R26" i="6" s="1"/>
  <c r="R427" i="1"/>
  <c r="Q26" i="6" s="1"/>
  <c r="Q427" i="1"/>
  <c r="P26" i="6" s="1"/>
  <c r="P427" i="1"/>
  <c r="O26" i="6" s="1"/>
  <c r="O427" i="1"/>
  <c r="N26" i="6" s="1"/>
  <c r="N427" i="1"/>
  <c r="M26" i="6" s="1"/>
  <c r="M427" i="1"/>
  <c r="L26" i="6" s="1"/>
  <c r="L427" i="1"/>
  <c r="K26" i="6" s="1"/>
  <c r="K427" i="1"/>
  <c r="J26" i="6" s="1"/>
  <c r="J427" i="1"/>
  <c r="I26" i="6" s="1"/>
  <c r="I427" i="1"/>
  <c r="H26" i="6" s="1"/>
  <c r="H427" i="1"/>
  <c r="G26" i="6" s="1"/>
  <c r="G427" i="1"/>
  <c r="F26" i="6" s="1"/>
  <c r="F427" i="1"/>
  <c r="E26" i="6" s="1"/>
  <c r="X426" i="1"/>
  <c r="X25" i="6" s="1"/>
  <c r="W426" i="1"/>
  <c r="W25" i="6" s="1"/>
  <c r="V426" i="1"/>
  <c r="V25" i="6" s="1"/>
  <c r="U426" i="1"/>
  <c r="T25" i="6" s="1"/>
  <c r="T426" i="1"/>
  <c r="S25" i="6" s="1"/>
  <c r="S426" i="1"/>
  <c r="R25" i="6" s="1"/>
  <c r="R426" i="1"/>
  <c r="Q25" i="6" s="1"/>
  <c r="Q426" i="1"/>
  <c r="P25" i="6" s="1"/>
  <c r="P426" i="1"/>
  <c r="O25" i="6" s="1"/>
  <c r="O426" i="1"/>
  <c r="N25" i="6" s="1"/>
  <c r="N426" i="1"/>
  <c r="M25" i="6" s="1"/>
  <c r="M426" i="1"/>
  <c r="L25" i="6" s="1"/>
  <c r="L426" i="1"/>
  <c r="K25" i="6" s="1"/>
  <c r="K426" i="1"/>
  <c r="J25" i="6" s="1"/>
  <c r="J426" i="1"/>
  <c r="I25" i="6" s="1"/>
  <c r="I426" i="1"/>
  <c r="H25" i="6" s="1"/>
  <c r="H426" i="1"/>
  <c r="G25" i="6" s="1"/>
  <c r="G426" i="1"/>
  <c r="F25" i="6" s="1"/>
  <c r="F426" i="1"/>
  <c r="E25" i="6" s="1"/>
  <c r="X425" i="1"/>
  <c r="X24" i="6" s="1"/>
  <c r="W425" i="1"/>
  <c r="W24" i="6" s="1"/>
  <c r="V425" i="1"/>
  <c r="V24" i="6" s="1"/>
  <c r="U425" i="1"/>
  <c r="T24" i="6" s="1"/>
  <c r="T425" i="1"/>
  <c r="S24" i="6" s="1"/>
  <c r="S425" i="1"/>
  <c r="R24" i="6" s="1"/>
  <c r="R425" i="1"/>
  <c r="Q24" i="6" s="1"/>
  <c r="Q425" i="1"/>
  <c r="P24" i="6" s="1"/>
  <c r="P425" i="1"/>
  <c r="O24" i="6" s="1"/>
  <c r="O425" i="1"/>
  <c r="N24" i="6" s="1"/>
  <c r="N425" i="1"/>
  <c r="M24" i="6" s="1"/>
  <c r="M425" i="1"/>
  <c r="L24" i="6" s="1"/>
  <c r="L425" i="1"/>
  <c r="K24" i="6" s="1"/>
  <c r="K425" i="1"/>
  <c r="J24" i="6" s="1"/>
  <c r="J425" i="1"/>
  <c r="I24" i="6" s="1"/>
  <c r="I425" i="1"/>
  <c r="H24" i="6" s="1"/>
  <c r="H425" i="1"/>
  <c r="G24" i="6" s="1"/>
  <c r="G425" i="1"/>
  <c r="F24" i="6" s="1"/>
  <c r="F425" i="1"/>
  <c r="E24" i="6" s="1"/>
  <c r="X423" i="1"/>
  <c r="X22" i="6" s="1"/>
  <c r="W423" i="1"/>
  <c r="W22" i="6" s="1"/>
  <c r="V423" i="1"/>
  <c r="V22" i="6" s="1"/>
  <c r="U423" i="1"/>
  <c r="T22" i="6" s="1"/>
  <c r="T423" i="1"/>
  <c r="S22" i="6" s="1"/>
  <c r="S423" i="1"/>
  <c r="R22" i="6" s="1"/>
  <c r="R423" i="1"/>
  <c r="Q22" i="6" s="1"/>
  <c r="Q423" i="1"/>
  <c r="P22" i="6" s="1"/>
  <c r="P423" i="1"/>
  <c r="O22" i="6" s="1"/>
  <c r="O423" i="1"/>
  <c r="N22" i="6" s="1"/>
  <c r="N423" i="1"/>
  <c r="M22" i="6" s="1"/>
  <c r="M423" i="1"/>
  <c r="L22" i="6" s="1"/>
  <c r="L423" i="1"/>
  <c r="K22" i="6" s="1"/>
  <c r="K423" i="1"/>
  <c r="J22" i="6" s="1"/>
  <c r="J423" i="1"/>
  <c r="I22" i="6" s="1"/>
  <c r="I423" i="1"/>
  <c r="H22" i="6" s="1"/>
  <c r="H423" i="1"/>
  <c r="G22" i="6" s="1"/>
  <c r="G423" i="1"/>
  <c r="F22" i="6" s="1"/>
  <c r="F423" i="1"/>
  <c r="E22" i="6" s="1"/>
  <c r="X422" i="1"/>
  <c r="X21" i="6" s="1"/>
  <c r="W422" i="1"/>
  <c r="W21" i="6" s="1"/>
  <c r="V422" i="1"/>
  <c r="V21" i="6" s="1"/>
  <c r="U422" i="1"/>
  <c r="T21" i="6" s="1"/>
  <c r="T422" i="1"/>
  <c r="S21" i="6" s="1"/>
  <c r="S422" i="1"/>
  <c r="R21" i="6" s="1"/>
  <c r="R422" i="1"/>
  <c r="Q21" i="6" s="1"/>
  <c r="Q422" i="1"/>
  <c r="P21" i="6" s="1"/>
  <c r="P422" i="1"/>
  <c r="O21" i="6" s="1"/>
  <c r="O422" i="1"/>
  <c r="N21" i="6" s="1"/>
  <c r="N422" i="1"/>
  <c r="M21" i="6" s="1"/>
  <c r="M422" i="1"/>
  <c r="L21" i="6" s="1"/>
  <c r="L422" i="1"/>
  <c r="K21" i="6" s="1"/>
  <c r="K422" i="1"/>
  <c r="J21" i="6" s="1"/>
  <c r="J422" i="1"/>
  <c r="I21" i="6" s="1"/>
  <c r="I422" i="1"/>
  <c r="H21" i="6" s="1"/>
  <c r="H422" i="1"/>
  <c r="G21" i="6" s="1"/>
  <c r="G422" i="1"/>
  <c r="F21" i="6" s="1"/>
  <c r="F422" i="1"/>
  <c r="E21" i="6" s="1"/>
  <c r="X421" i="1"/>
  <c r="X20" i="6" s="1"/>
  <c r="W421" i="1"/>
  <c r="W20" i="6" s="1"/>
  <c r="V421" i="1"/>
  <c r="V20" i="6" s="1"/>
  <c r="U421" i="1"/>
  <c r="T20" i="6" s="1"/>
  <c r="T421" i="1"/>
  <c r="S20" i="6" s="1"/>
  <c r="S421" i="1"/>
  <c r="R20" i="6" s="1"/>
  <c r="R421" i="1"/>
  <c r="Q20" i="6" s="1"/>
  <c r="Q421" i="1"/>
  <c r="P20" i="6" s="1"/>
  <c r="P421" i="1"/>
  <c r="O20" i="6" s="1"/>
  <c r="O421" i="1"/>
  <c r="N20" i="6" s="1"/>
  <c r="N421" i="1"/>
  <c r="M20" i="6" s="1"/>
  <c r="M421" i="1"/>
  <c r="L20" i="6" s="1"/>
  <c r="L421" i="1"/>
  <c r="K20" i="6" s="1"/>
  <c r="K421" i="1"/>
  <c r="J20" i="6" s="1"/>
  <c r="J421" i="1"/>
  <c r="I20" i="6" s="1"/>
  <c r="I421" i="1"/>
  <c r="H20" i="6" s="1"/>
  <c r="H421" i="1"/>
  <c r="G20" i="6" s="1"/>
  <c r="G421" i="1"/>
  <c r="F20" i="6" s="1"/>
  <c r="F421" i="1"/>
  <c r="E20" i="6" s="1"/>
  <c r="X420" i="1"/>
  <c r="X19" i="6" s="1"/>
  <c r="W420" i="1"/>
  <c r="W19" i="6" s="1"/>
  <c r="V420" i="1"/>
  <c r="V19" i="6" s="1"/>
  <c r="U420" i="1"/>
  <c r="T19" i="6" s="1"/>
  <c r="T420" i="1"/>
  <c r="S19" i="6" s="1"/>
  <c r="S420" i="1"/>
  <c r="R19" i="6" s="1"/>
  <c r="R420" i="1"/>
  <c r="Q19" i="6" s="1"/>
  <c r="Q420" i="1"/>
  <c r="P19" i="6" s="1"/>
  <c r="P420" i="1"/>
  <c r="O19" i="6" s="1"/>
  <c r="O420" i="1"/>
  <c r="N19" i="6" s="1"/>
  <c r="N420" i="1"/>
  <c r="M19" i="6" s="1"/>
  <c r="M420" i="1"/>
  <c r="L19" i="6" s="1"/>
  <c r="L420" i="1"/>
  <c r="K19" i="6" s="1"/>
  <c r="K420" i="1"/>
  <c r="J19" i="6" s="1"/>
  <c r="J420" i="1"/>
  <c r="I19" i="6" s="1"/>
  <c r="I420" i="1"/>
  <c r="H19" i="6" s="1"/>
  <c r="H420" i="1"/>
  <c r="G19" i="6" s="1"/>
  <c r="G420" i="1"/>
  <c r="F19" i="6" s="1"/>
  <c r="F420" i="1"/>
  <c r="E19" i="6" s="1"/>
  <c r="X419" i="1"/>
  <c r="X18" i="6" s="1"/>
  <c r="W419" i="1"/>
  <c r="W18" i="6" s="1"/>
  <c r="V419" i="1"/>
  <c r="V18" i="6" s="1"/>
  <c r="U419" i="1"/>
  <c r="T18" i="6" s="1"/>
  <c r="T419" i="1"/>
  <c r="S18" i="6" s="1"/>
  <c r="S419" i="1"/>
  <c r="R18" i="6" s="1"/>
  <c r="R419" i="1"/>
  <c r="Q18" i="6" s="1"/>
  <c r="Q419" i="1"/>
  <c r="P18" i="6" s="1"/>
  <c r="P419" i="1"/>
  <c r="O18" i="6" s="1"/>
  <c r="O419" i="1"/>
  <c r="N18" i="6" s="1"/>
  <c r="N419" i="1"/>
  <c r="M18" i="6" s="1"/>
  <c r="M419" i="1"/>
  <c r="L18" i="6" s="1"/>
  <c r="L419" i="1"/>
  <c r="K18" i="6" s="1"/>
  <c r="K419" i="1"/>
  <c r="J18" i="6" s="1"/>
  <c r="J419" i="1"/>
  <c r="I18" i="6" s="1"/>
  <c r="I419" i="1"/>
  <c r="H18" i="6" s="1"/>
  <c r="H419" i="1"/>
  <c r="G18" i="6" s="1"/>
  <c r="G419" i="1"/>
  <c r="F18" i="6" s="1"/>
  <c r="F419" i="1"/>
  <c r="E18" i="6" s="1"/>
  <c r="X417" i="1"/>
  <c r="X16" i="6" s="1"/>
  <c r="W417" i="1"/>
  <c r="W16" i="6" s="1"/>
  <c r="V417" i="1"/>
  <c r="V16" i="6" s="1"/>
  <c r="U417" i="1"/>
  <c r="T16" i="6" s="1"/>
  <c r="T417" i="1"/>
  <c r="S16" i="6" s="1"/>
  <c r="S417" i="1"/>
  <c r="R16" i="6" s="1"/>
  <c r="R417" i="1"/>
  <c r="Q16" i="6" s="1"/>
  <c r="Q417" i="1"/>
  <c r="P16" i="6" s="1"/>
  <c r="P417" i="1"/>
  <c r="O16" i="6" s="1"/>
  <c r="O417" i="1"/>
  <c r="N16" i="6" s="1"/>
  <c r="N417" i="1"/>
  <c r="M16" i="6" s="1"/>
  <c r="M417" i="1"/>
  <c r="L16" i="6" s="1"/>
  <c r="L417" i="1"/>
  <c r="K16" i="6" s="1"/>
  <c r="K417" i="1"/>
  <c r="J16" i="6" s="1"/>
  <c r="J417" i="1"/>
  <c r="I16" i="6" s="1"/>
  <c r="I417" i="1"/>
  <c r="H16" i="6" s="1"/>
  <c r="H417" i="1"/>
  <c r="G16" i="6" s="1"/>
  <c r="G417" i="1"/>
  <c r="F16" i="6" s="1"/>
  <c r="F417" i="1"/>
  <c r="E16" i="6" s="1"/>
  <c r="X416" i="1"/>
  <c r="X15" i="6" s="1"/>
  <c r="W416" i="1"/>
  <c r="W15" i="6" s="1"/>
  <c r="V416" i="1"/>
  <c r="V15" i="6" s="1"/>
  <c r="U416" i="1"/>
  <c r="T15" i="6" s="1"/>
  <c r="T416" i="1"/>
  <c r="S15" i="6" s="1"/>
  <c r="S416" i="1"/>
  <c r="R15" i="6" s="1"/>
  <c r="R416" i="1"/>
  <c r="Q15" i="6" s="1"/>
  <c r="Q416" i="1"/>
  <c r="P15" i="6" s="1"/>
  <c r="P416" i="1"/>
  <c r="O15" i="6" s="1"/>
  <c r="O416" i="1"/>
  <c r="N15" i="6" s="1"/>
  <c r="N416" i="1"/>
  <c r="M15" i="6" s="1"/>
  <c r="M416" i="1"/>
  <c r="L15" i="6" s="1"/>
  <c r="L416" i="1"/>
  <c r="K15" i="6" s="1"/>
  <c r="K416" i="1"/>
  <c r="J15" i="6" s="1"/>
  <c r="J416" i="1"/>
  <c r="I15" i="6" s="1"/>
  <c r="I416" i="1"/>
  <c r="H15" i="6" s="1"/>
  <c r="H416" i="1"/>
  <c r="G15" i="6" s="1"/>
  <c r="G416" i="1"/>
  <c r="F15" i="6" s="1"/>
  <c r="F416" i="1"/>
  <c r="E15" i="6" s="1"/>
  <c r="X415" i="1"/>
  <c r="X14" i="6" s="1"/>
  <c r="W415" i="1"/>
  <c r="W14" i="6" s="1"/>
  <c r="V415" i="1"/>
  <c r="V14" i="6" s="1"/>
  <c r="U415" i="1"/>
  <c r="T14" i="6" s="1"/>
  <c r="T415" i="1"/>
  <c r="S14" i="6" s="1"/>
  <c r="S415" i="1"/>
  <c r="R14" i="6" s="1"/>
  <c r="R415" i="1"/>
  <c r="Q14" i="6" s="1"/>
  <c r="Q415" i="1"/>
  <c r="P14" i="6" s="1"/>
  <c r="P415" i="1"/>
  <c r="O14" i="6" s="1"/>
  <c r="O415" i="1"/>
  <c r="N14" i="6" s="1"/>
  <c r="N415" i="1"/>
  <c r="M14" i="6" s="1"/>
  <c r="M415" i="1"/>
  <c r="L14" i="6" s="1"/>
  <c r="L415" i="1"/>
  <c r="K14" i="6" s="1"/>
  <c r="K415" i="1"/>
  <c r="J14" i="6" s="1"/>
  <c r="J415" i="1"/>
  <c r="I14" i="6" s="1"/>
  <c r="I415" i="1"/>
  <c r="H14" i="6" s="1"/>
  <c r="H415" i="1"/>
  <c r="G14" i="6" s="1"/>
  <c r="G415" i="1"/>
  <c r="F14" i="6" s="1"/>
  <c r="F415" i="1"/>
  <c r="E14" i="6" s="1"/>
  <c r="X414" i="1"/>
  <c r="X13" i="6" s="1"/>
  <c r="W414" i="1"/>
  <c r="W13" i="6" s="1"/>
  <c r="V414" i="1"/>
  <c r="V13" i="6" s="1"/>
  <c r="U414" i="1"/>
  <c r="T13" i="6" s="1"/>
  <c r="T414" i="1"/>
  <c r="S13" i="6" s="1"/>
  <c r="S414" i="1"/>
  <c r="R13" i="6" s="1"/>
  <c r="R414" i="1"/>
  <c r="Q13" i="6" s="1"/>
  <c r="Q414" i="1"/>
  <c r="P13" i="6" s="1"/>
  <c r="P414" i="1"/>
  <c r="O13" i="6" s="1"/>
  <c r="O414" i="1"/>
  <c r="N13" i="6" s="1"/>
  <c r="N414" i="1"/>
  <c r="M13" i="6" s="1"/>
  <c r="M414" i="1"/>
  <c r="L13" i="6" s="1"/>
  <c r="L414" i="1"/>
  <c r="K13" i="6" s="1"/>
  <c r="K414" i="1"/>
  <c r="J13" i="6" s="1"/>
  <c r="J414" i="1"/>
  <c r="I13" i="6" s="1"/>
  <c r="I414" i="1"/>
  <c r="H13" i="6" s="1"/>
  <c r="H414" i="1"/>
  <c r="G13" i="6" s="1"/>
  <c r="G414" i="1"/>
  <c r="F13" i="6" s="1"/>
  <c r="F414" i="1"/>
  <c r="E13" i="6" s="1"/>
  <c r="X413" i="1"/>
  <c r="X12" i="6" s="1"/>
  <c r="W413" i="1"/>
  <c r="W12" i="6" s="1"/>
  <c r="V413" i="1"/>
  <c r="V12" i="6" s="1"/>
  <c r="U413" i="1"/>
  <c r="T12" i="6" s="1"/>
  <c r="T413" i="1"/>
  <c r="S12" i="6" s="1"/>
  <c r="S413" i="1"/>
  <c r="R12" i="6" s="1"/>
  <c r="R413" i="1"/>
  <c r="Q12" i="6" s="1"/>
  <c r="Q413" i="1"/>
  <c r="P12" i="6" s="1"/>
  <c r="P413" i="1"/>
  <c r="O12" i="6" s="1"/>
  <c r="O413" i="1"/>
  <c r="N12" i="6" s="1"/>
  <c r="N413" i="1"/>
  <c r="M12" i="6" s="1"/>
  <c r="M413" i="1"/>
  <c r="L12" i="6" s="1"/>
  <c r="L413" i="1"/>
  <c r="K12" i="6" s="1"/>
  <c r="K413" i="1"/>
  <c r="J12" i="6" s="1"/>
  <c r="J413" i="1"/>
  <c r="I12" i="6" s="1"/>
  <c r="I413" i="1"/>
  <c r="H12" i="6" s="1"/>
  <c r="H413" i="1"/>
  <c r="G12" i="6" s="1"/>
  <c r="G413" i="1"/>
  <c r="F12" i="6" s="1"/>
  <c r="F413" i="1"/>
  <c r="E12" i="6" s="1"/>
  <c r="X412" i="1"/>
  <c r="X11" i="6" s="1"/>
  <c r="W412" i="1"/>
  <c r="W11" i="6" s="1"/>
  <c r="V412" i="1"/>
  <c r="V11" i="6" s="1"/>
  <c r="U412" i="1"/>
  <c r="T11" i="6" s="1"/>
  <c r="T412" i="1"/>
  <c r="S11" i="6" s="1"/>
  <c r="S412" i="1"/>
  <c r="R11" i="6" s="1"/>
  <c r="R412" i="1"/>
  <c r="Q11" i="6" s="1"/>
  <c r="Q412" i="1"/>
  <c r="P11" i="6" s="1"/>
  <c r="P412" i="1"/>
  <c r="O11" i="6" s="1"/>
  <c r="O412" i="1"/>
  <c r="N11" i="6" s="1"/>
  <c r="N412" i="1"/>
  <c r="M11" i="6" s="1"/>
  <c r="M412" i="1"/>
  <c r="L11" i="6" s="1"/>
  <c r="L412" i="1"/>
  <c r="K11" i="6" s="1"/>
  <c r="K412" i="1"/>
  <c r="J11" i="6" s="1"/>
  <c r="J412" i="1"/>
  <c r="I11" i="6" s="1"/>
  <c r="I412" i="1"/>
  <c r="H11" i="6" s="1"/>
  <c r="H412" i="1"/>
  <c r="G11" i="6" s="1"/>
  <c r="G412" i="1"/>
  <c r="F11" i="6" s="1"/>
  <c r="F412" i="1"/>
  <c r="E11" i="6" s="1"/>
  <c r="X410" i="1"/>
  <c r="X9" i="6" s="1"/>
  <c r="W410" i="1"/>
  <c r="W9" i="6" s="1"/>
  <c r="V410" i="1"/>
  <c r="V9" i="6" s="1"/>
  <c r="U410" i="1"/>
  <c r="T9" i="6" s="1"/>
  <c r="T410" i="1"/>
  <c r="S9" i="6" s="1"/>
  <c r="S410" i="1"/>
  <c r="R9" i="6" s="1"/>
  <c r="R410" i="1"/>
  <c r="Q9" i="6" s="1"/>
  <c r="Q410" i="1"/>
  <c r="P9" i="6" s="1"/>
  <c r="P410" i="1"/>
  <c r="O9" i="6" s="1"/>
  <c r="O410" i="1"/>
  <c r="N9" i="6" s="1"/>
  <c r="N410" i="1"/>
  <c r="M9" i="6" s="1"/>
  <c r="M410" i="1"/>
  <c r="L9" i="6" s="1"/>
  <c r="L410" i="1"/>
  <c r="K9" i="6" s="1"/>
  <c r="K410" i="1"/>
  <c r="J9" i="6" s="1"/>
  <c r="J410" i="1"/>
  <c r="I9" i="6" s="1"/>
  <c r="I410" i="1"/>
  <c r="H9" i="6" s="1"/>
  <c r="H410" i="1"/>
  <c r="G9" i="6" s="1"/>
  <c r="G410" i="1"/>
  <c r="F9" i="6" s="1"/>
  <c r="F410" i="1"/>
  <c r="E9" i="6" s="1"/>
  <c r="X409" i="1"/>
  <c r="X8" i="6" s="1"/>
  <c r="W409" i="1"/>
  <c r="W8" i="6" s="1"/>
  <c r="V409" i="1"/>
  <c r="V8" i="6" s="1"/>
  <c r="U409" i="1"/>
  <c r="T8" i="6" s="1"/>
  <c r="T409" i="1"/>
  <c r="S8" i="6" s="1"/>
  <c r="S409" i="1"/>
  <c r="R8" i="6" s="1"/>
  <c r="R409" i="1"/>
  <c r="Q8" i="6" s="1"/>
  <c r="Q409" i="1"/>
  <c r="P8" i="6" s="1"/>
  <c r="P409" i="1"/>
  <c r="O8" i="6" s="1"/>
  <c r="O409" i="1"/>
  <c r="N8" i="6" s="1"/>
  <c r="N409" i="1"/>
  <c r="M8" i="6" s="1"/>
  <c r="M409" i="1"/>
  <c r="L8" i="6" s="1"/>
  <c r="L409" i="1"/>
  <c r="K8" i="6" s="1"/>
  <c r="K409" i="1"/>
  <c r="J8" i="6" s="1"/>
  <c r="J409" i="1"/>
  <c r="I8" i="6" s="1"/>
  <c r="I409" i="1"/>
  <c r="H8" i="6" s="1"/>
  <c r="H409" i="1"/>
  <c r="G8" i="6" s="1"/>
  <c r="G409" i="1"/>
  <c r="F8" i="6" s="1"/>
  <c r="F409" i="1"/>
  <c r="E8" i="6" s="1"/>
  <c r="X408" i="1"/>
  <c r="X7" i="6" s="1"/>
  <c r="W408" i="1"/>
  <c r="W7" i="6" s="1"/>
  <c r="V408" i="1"/>
  <c r="V7" i="6" s="1"/>
  <c r="U408" i="1"/>
  <c r="T7" i="6" s="1"/>
  <c r="T408" i="1"/>
  <c r="S7" i="6" s="1"/>
  <c r="S408" i="1"/>
  <c r="R7" i="6" s="1"/>
  <c r="R408" i="1"/>
  <c r="Q7" i="6" s="1"/>
  <c r="Q408" i="1"/>
  <c r="P7" i="6" s="1"/>
  <c r="P408" i="1"/>
  <c r="O7" i="6" s="1"/>
  <c r="O408" i="1"/>
  <c r="N7" i="6" s="1"/>
  <c r="N408" i="1"/>
  <c r="M7" i="6" s="1"/>
  <c r="M408" i="1"/>
  <c r="L7" i="6" s="1"/>
  <c r="L408" i="1"/>
  <c r="K7" i="6" s="1"/>
  <c r="K408" i="1"/>
  <c r="J7" i="6" s="1"/>
  <c r="J408" i="1"/>
  <c r="I7" i="6" s="1"/>
  <c r="I408" i="1"/>
  <c r="H7" i="6" s="1"/>
  <c r="H408" i="1"/>
  <c r="G7" i="6" s="1"/>
  <c r="G408" i="1"/>
  <c r="F7" i="6" s="1"/>
  <c r="F408" i="1"/>
  <c r="E7" i="6" s="1"/>
  <c r="X407" i="1"/>
  <c r="X6" i="6" s="1"/>
  <c r="W407" i="1"/>
  <c r="W6" i="6" s="1"/>
  <c r="V407" i="1"/>
  <c r="V6" i="6" s="1"/>
  <c r="U407" i="1"/>
  <c r="T6" i="6" s="1"/>
  <c r="T407" i="1"/>
  <c r="S6" i="6" s="1"/>
  <c r="S407" i="1"/>
  <c r="R6" i="6" s="1"/>
  <c r="R407" i="1"/>
  <c r="Q6" i="6" s="1"/>
  <c r="Q407" i="1"/>
  <c r="P6" i="6" s="1"/>
  <c r="P407" i="1"/>
  <c r="O6" i="6" s="1"/>
  <c r="O407" i="1"/>
  <c r="N6" i="6" s="1"/>
  <c r="N407" i="1"/>
  <c r="M6" i="6" s="1"/>
  <c r="M407" i="1"/>
  <c r="L6" i="6" s="1"/>
  <c r="L407" i="1"/>
  <c r="K6" i="6" s="1"/>
  <c r="K407" i="1"/>
  <c r="J6" i="6" s="1"/>
  <c r="I407" i="1"/>
  <c r="H6" i="6" s="1"/>
  <c r="H407" i="1"/>
  <c r="G6" i="6" s="1"/>
  <c r="G407" i="1"/>
  <c r="F6" i="6" s="1"/>
  <c r="F407" i="1"/>
  <c r="E6" i="6" s="1"/>
  <c r="X406" i="1"/>
  <c r="X5" i="6" s="1"/>
  <c r="W406" i="1"/>
  <c r="W5" i="6" s="1"/>
  <c r="V406" i="1"/>
  <c r="V5" i="6" s="1"/>
  <c r="U406" i="1"/>
  <c r="T5" i="6" s="1"/>
  <c r="T406" i="1"/>
  <c r="S5" i="6" s="1"/>
  <c r="S406" i="1"/>
  <c r="R5" i="6" s="1"/>
  <c r="R406" i="1"/>
  <c r="Q5" i="6" s="1"/>
  <c r="Q406" i="1"/>
  <c r="P5" i="6" s="1"/>
  <c r="P406" i="1"/>
  <c r="O5" i="6" s="1"/>
  <c r="O406" i="1"/>
  <c r="N5" i="6" s="1"/>
  <c r="N406" i="1"/>
  <c r="M5" i="6" s="1"/>
  <c r="M406" i="1"/>
  <c r="L5" i="6" s="1"/>
  <c r="L406" i="1"/>
  <c r="K5" i="6" s="1"/>
  <c r="K406" i="1"/>
  <c r="J5" i="6" s="1"/>
  <c r="J406" i="1"/>
  <c r="I5" i="6" s="1"/>
  <c r="I406" i="1"/>
  <c r="H5" i="6" s="1"/>
  <c r="H406" i="1"/>
  <c r="G5" i="6" s="1"/>
  <c r="G406" i="1"/>
  <c r="F5" i="6" s="1"/>
  <c r="F406" i="1"/>
  <c r="E5" i="6" s="1"/>
  <c r="X405" i="1"/>
  <c r="X4" i="6" s="1"/>
  <c r="W405" i="1"/>
  <c r="W4" i="6" s="1"/>
  <c r="V405" i="1"/>
  <c r="V4" i="6" s="1"/>
  <c r="U405" i="1"/>
  <c r="T4" i="6" s="1"/>
  <c r="T405" i="1"/>
  <c r="S4" i="6" s="1"/>
  <c r="S405" i="1"/>
  <c r="R4" i="6" s="1"/>
  <c r="R405" i="1"/>
  <c r="Q4" i="6" s="1"/>
  <c r="Q405" i="1"/>
  <c r="P4" i="6" s="1"/>
  <c r="P405" i="1"/>
  <c r="O4" i="6" s="1"/>
  <c r="O405" i="1"/>
  <c r="N4" i="6" s="1"/>
  <c r="N405" i="1"/>
  <c r="M4" i="6" s="1"/>
  <c r="M405" i="1"/>
  <c r="L4" i="6" s="1"/>
  <c r="L405" i="1"/>
  <c r="K4" i="6" s="1"/>
  <c r="K405" i="1"/>
  <c r="J4" i="6" s="1"/>
  <c r="J405" i="1"/>
  <c r="I4" i="6" s="1"/>
  <c r="I405" i="1"/>
  <c r="H4" i="6" s="1"/>
  <c r="H405" i="1"/>
  <c r="G4" i="6" s="1"/>
  <c r="G405" i="1"/>
  <c r="F4" i="6" s="1"/>
  <c r="F405" i="1"/>
  <c r="E4" i="6" s="1"/>
  <c r="L29" i="6" l="1"/>
  <c r="P29" i="6"/>
  <c r="T29" i="6"/>
  <c r="E23" i="6"/>
  <c r="M23" i="6"/>
  <c r="Q23" i="6"/>
  <c r="V23" i="6"/>
  <c r="F29" i="6"/>
  <c r="J29" i="6"/>
  <c r="N29" i="6"/>
  <c r="R29" i="6"/>
  <c r="W29" i="6"/>
  <c r="S29" i="6"/>
  <c r="X29" i="6"/>
  <c r="I23" i="6"/>
  <c r="G3" i="6"/>
  <c r="X3" i="6"/>
  <c r="O3" i="6"/>
  <c r="F10" i="6"/>
  <c r="J10" i="6"/>
  <c r="N10" i="6"/>
  <c r="R10" i="6"/>
  <c r="L17" i="6"/>
  <c r="P17" i="6"/>
  <c r="T17" i="6"/>
  <c r="K3" i="6"/>
  <c r="S3" i="6"/>
  <c r="W10" i="6"/>
  <c r="E3" i="6"/>
  <c r="M3" i="6"/>
  <c r="V3" i="6"/>
  <c r="L10" i="6"/>
  <c r="P10" i="6"/>
  <c r="T10" i="6"/>
  <c r="F17" i="6"/>
  <c r="J17" i="6"/>
  <c r="N17" i="6"/>
  <c r="R17" i="6"/>
  <c r="W17" i="6"/>
  <c r="G23" i="6"/>
  <c r="K23" i="6"/>
  <c r="O23" i="6"/>
  <c r="S23" i="6"/>
  <c r="X23" i="6"/>
  <c r="Q3" i="6"/>
  <c r="F3" i="6"/>
  <c r="J3" i="6"/>
  <c r="N3" i="6"/>
  <c r="R3" i="6"/>
  <c r="W3" i="6"/>
  <c r="E10" i="6"/>
  <c r="I10" i="6"/>
  <c r="M10" i="6"/>
  <c r="Q10" i="6"/>
  <c r="V10" i="6"/>
  <c r="G17" i="6"/>
  <c r="K17" i="6"/>
  <c r="O17" i="6"/>
  <c r="S17" i="6"/>
  <c r="X17" i="6"/>
  <c r="L23" i="6"/>
  <c r="P23" i="6"/>
  <c r="T23" i="6"/>
  <c r="E29" i="6"/>
  <c r="I29" i="6"/>
  <c r="M29" i="6"/>
  <c r="Q29" i="6"/>
  <c r="V29" i="6"/>
  <c r="L3" i="6"/>
  <c r="P3" i="6"/>
  <c r="T3" i="6"/>
  <c r="G10" i="6"/>
  <c r="K10" i="6"/>
  <c r="O10" i="6"/>
  <c r="S10" i="6"/>
  <c r="X10" i="6"/>
  <c r="E17" i="6"/>
  <c r="M17" i="6"/>
  <c r="Q17" i="6"/>
  <c r="V17" i="6"/>
  <c r="F23" i="6"/>
  <c r="J23" i="6"/>
  <c r="N23" i="6"/>
  <c r="R23" i="6"/>
  <c r="W23" i="6"/>
  <c r="G29" i="6"/>
  <c r="K29" i="6"/>
  <c r="O29" i="6"/>
  <c r="I17" i="6"/>
  <c r="H10" i="6"/>
  <c r="H29" i="6"/>
  <c r="H23" i="6"/>
  <c r="H17" i="6"/>
  <c r="H3" i="6"/>
  <c r="Y422" i="1"/>
  <c r="Y21" i="6" s="1"/>
  <c r="AE401" i="1"/>
  <c r="AD401" i="1"/>
  <c r="AC401" i="1"/>
  <c r="AB401" i="1"/>
  <c r="AA401" i="1"/>
  <c r="X401" i="1"/>
  <c r="V401" i="1"/>
  <c r="U401" i="1"/>
  <c r="T401" i="1"/>
  <c r="S401" i="1"/>
  <c r="R401" i="1"/>
  <c r="Q401" i="1"/>
  <c r="P401" i="1"/>
  <c r="O401" i="1"/>
  <c r="N401" i="1"/>
  <c r="M401" i="1"/>
  <c r="L401" i="1"/>
  <c r="K401" i="1"/>
  <c r="I401" i="1"/>
  <c r="H401" i="1"/>
  <c r="G401" i="1"/>
  <c r="F401" i="1"/>
  <c r="Y401" i="1"/>
  <c r="AE435" i="1"/>
  <c r="U34" i="6" s="1"/>
  <c r="B34" i="6" s="1"/>
  <c r="AD435" i="1"/>
  <c r="AC435" i="1"/>
  <c r="AB435" i="1"/>
  <c r="AB34" i="6" s="1"/>
  <c r="AA435" i="1"/>
  <c r="AA34" i="6" s="1"/>
  <c r="Z435" i="1"/>
  <c r="Z34" i="6" s="1"/>
  <c r="Y435" i="1"/>
  <c r="Y34" i="6" s="1"/>
  <c r="AE434" i="1"/>
  <c r="U33" i="6" s="1"/>
  <c r="B33" i="6" s="1"/>
  <c r="AD434" i="1"/>
  <c r="AC434" i="1"/>
  <c r="AB434" i="1"/>
  <c r="AB33" i="6" s="1"/>
  <c r="AA434" i="1"/>
  <c r="AA33" i="6" s="1"/>
  <c r="Z434" i="1"/>
  <c r="Z33" i="6" s="1"/>
  <c r="Y434" i="1"/>
  <c r="Y33" i="6" s="1"/>
  <c r="AE433" i="1"/>
  <c r="U32" i="6" s="1"/>
  <c r="B32" i="6" s="1"/>
  <c r="AD433" i="1"/>
  <c r="AC433" i="1"/>
  <c r="AB433" i="1"/>
  <c r="AB32" i="6" s="1"/>
  <c r="AA433" i="1"/>
  <c r="AA32" i="6" s="1"/>
  <c r="Z433" i="1"/>
  <c r="Z32" i="6" s="1"/>
  <c r="Y433" i="1"/>
  <c r="Y32" i="6" s="1"/>
  <c r="AE432" i="1"/>
  <c r="U31" i="6" s="1"/>
  <c r="B31" i="6" s="1"/>
  <c r="AD432" i="1"/>
  <c r="AC432" i="1"/>
  <c r="AB432" i="1"/>
  <c r="AB31" i="6" s="1"/>
  <c r="AA432" i="1"/>
  <c r="AA31" i="6" s="1"/>
  <c r="Z432" i="1"/>
  <c r="Z31" i="6" s="1"/>
  <c r="AE431" i="1"/>
  <c r="U30" i="6" s="1"/>
  <c r="AD431" i="1"/>
  <c r="AC431" i="1"/>
  <c r="AB431" i="1"/>
  <c r="AB30" i="6" s="1"/>
  <c r="AA431" i="1"/>
  <c r="AA30" i="6" s="1"/>
  <c r="Z431" i="1"/>
  <c r="Z30" i="6" s="1"/>
  <c r="Y431" i="1"/>
  <c r="Y30" i="6" s="1"/>
  <c r="AE429" i="1"/>
  <c r="U28" i="6" s="1"/>
  <c r="B28" i="6" s="1"/>
  <c r="AD429" i="1"/>
  <c r="AC429" i="1"/>
  <c r="AB429" i="1"/>
  <c r="AB28" i="6" s="1"/>
  <c r="AA429" i="1"/>
  <c r="AA28" i="6" s="1"/>
  <c r="Z429" i="1"/>
  <c r="Z28" i="6" s="1"/>
  <c r="Y429" i="1"/>
  <c r="Y28" i="6" s="1"/>
  <c r="AE428" i="1"/>
  <c r="U27" i="6" s="1"/>
  <c r="B27" i="6" s="1"/>
  <c r="AD428" i="1"/>
  <c r="AC428" i="1"/>
  <c r="AB428" i="1"/>
  <c r="AB27" i="6" s="1"/>
  <c r="AA428" i="1"/>
  <c r="AA27" i="6" s="1"/>
  <c r="Z428" i="1"/>
  <c r="Z27" i="6" s="1"/>
  <c r="Y428" i="1"/>
  <c r="Y27" i="6" s="1"/>
  <c r="AE427" i="1"/>
  <c r="U26" i="6" s="1"/>
  <c r="B26" i="6" s="1"/>
  <c r="AD427" i="1"/>
  <c r="AC427" i="1"/>
  <c r="AB427" i="1"/>
  <c r="AB26" i="6" s="1"/>
  <c r="AA427" i="1"/>
  <c r="AA26" i="6" s="1"/>
  <c r="Z427" i="1"/>
  <c r="Z26" i="6" s="1"/>
  <c r="Y427" i="1"/>
  <c r="Y26" i="6" s="1"/>
  <c r="AE426" i="1"/>
  <c r="U25" i="6" s="1"/>
  <c r="B25" i="6" s="1"/>
  <c r="AD426" i="1"/>
  <c r="AC426" i="1"/>
  <c r="AB426" i="1"/>
  <c r="AB25" i="6" s="1"/>
  <c r="AA426" i="1"/>
  <c r="AA25" i="6" s="1"/>
  <c r="Z426" i="1"/>
  <c r="Z25" i="6" s="1"/>
  <c r="Y426" i="1"/>
  <c r="Y25" i="6" s="1"/>
  <c r="AE425" i="1"/>
  <c r="U24" i="6" s="1"/>
  <c r="B24" i="6" s="1"/>
  <c r="AD425" i="1"/>
  <c r="AC425" i="1"/>
  <c r="AB425" i="1"/>
  <c r="AB24" i="6" s="1"/>
  <c r="AA425" i="1"/>
  <c r="AA24" i="6" s="1"/>
  <c r="Z425" i="1"/>
  <c r="Z24" i="6" s="1"/>
  <c r="Y425" i="1"/>
  <c r="Y24" i="6" s="1"/>
  <c r="AE423" i="1"/>
  <c r="U22" i="6" s="1"/>
  <c r="B22" i="6" s="1"/>
  <c r="AD423" i="1"/>
  <c r="AC423" i="1"/>
  <c r="AB423" i="1"/>
  <c r="AB22" i="6" s="1"/>
  <c r="AA423" i="1"/>
  <c r="AA22" i="6" s="1"/>
  <c r="Z423" i="1"/>
  <c r="Z22" i="6" s="1"/>
  <c r="Y423" i="1"/>
  <c r="Y22" i="6" s="1"/>
  <c r="AE422" i="1"/>
  <c r="U21" i="6" s="1"/>
  <c r="B21" i="6" s="1"/>
  <c r="AD422" i="1"/>
  <c r="AC422" i="1"/>
  <c r="AB422" i="1"/>
  <c r="AB21" i="6" s="1"/>
  <c r="AA422" i="1"/>
  <c r="AA21" i="6" s="1"/>
  <c r="Z422" i="1"/>
  <c r="Z21" i="6" s="1"/>
  <c r="AE421" i="1"/>
  <c r="U20" i="6" s="1"/>
  <c r="B20" i="6" s="1"/>
  <c r="AD421" i="1"/>
  <c r="AC421" i="1"/>
  <c r="AB421" i="1"/>
  <c r="AB20" i="6" s="1"/>
  <c r="AA421" i="1"/>
  <c r="AA20" i="6" s="1"/>
  <c r="Z421" i="1"/>
  <c r="Z20" i="6" s="1"/>
  <c r="Y421" i="1"/>
  <c r="Y20" i="6" s="1"/>
  <c r="AE420" i="1"/>
  <c r="U19" i="6" s="1"/>
  <c r="B19" i="6" s="1"/>
  <c r="AD420" i="1"/>
  <c r="AC420" i="1"/>
  <c r="AB420" i="1"/>
  <c r="AB19" i="6" s="1"/>
  <c r="AA420" i="1"/>
  <c r="AA19" i="6" s="1"/>
  <c r="Z420" i="1"/>
  <c r="Z19" i="6" s="1"/>
  <c r="Y420" i="1"/>
  <c r="Y19" i="6" s="1"/>
  <c r="AE419" i="1"/>
  <c r="U18" i="6" s="1"/>
  <c r="AD419" i="1"/>
  <c r="AC419" i="1"/>
  <c r="AB419" i="1"/>
  <c r="AB18" i="6" s="1"/>
  <c r="AA419" i="1"/>
  <c r="AA18" i="6" s="1"/>
  <c r="Z419" i="1"/>
  <c r="Z18" i="6" s="1"/>
  <c r="Y419" i="1"/>
  <c r="Y18" i="6" s="1"/>
  <c r="AE417" i="1"/>
  <c r="U16" i="6" s="1"/>
  <c r="B16" i="6" s="1"/>
  <c r="AD417" i="1"/>
  <c r="AC417" i="1"/>
  <c r="AB417" i="1"/>
  <c r="AB16" i="6" s="1"/>
  <c r="AA417" i="1"/>
  <c r="AA16" i="6" s="1"/>
  <c r="Z417" i="1"/>
  <c r="Z16" i="6" s="1"/>
  <c r="Y417" i="1"/>
  <c r="Y16" i="6" s="1"/>
  <c r="AE416" i="1"/>
  <c r="U15" i="6" s="1"/>
  <c r="B15" i="6" s="1"/>
  <c r="AD416" i="1"/>
  <c r="AC416" i="1"/>
  <c r="AB416" i="1"/>
  <c r="AB15" i="6" s="1"/>
  <c r="AA416" i="1"/>
  <c r="AA15" i="6" s="1"/>
  <c r="Z416" i="1"/>
  <c r="Z15" i="6" s="1"/>
  <c r="Y416" i="1"/>
  <c r="Y15" i="6" s="1"/>
  <c r="AE415" i="1"/>
  <c r="U14" i="6" s="1"/>
  <c r="B14" i="6" s="1"/>
  <c r="AD415" i="1"/>
  <c r="AC415" i="1"/>
  <c r="AB415" i="1"/>
  <c r="AB14" i="6" s="1"/>
  <c r="AA415" i="1"/>
  <c r="AA14" i="6" s="1"/>
  <c r="Z415" i="1"/>
  <c r="Z14" i="6" s="1"/>
  <c r="Y415" i="1"/>
  <c r="Y14" i="6" s="1"/>
  <c r="AE414" i="1"/>
  <c r="U13" i="6" s="1"/>
  <c r="B13" i="6" s="1"/>
  <c r="AD414" i="1"/>
  <c r="AC414" i="1"/>
  <c r="AB414" i="1"/>
  <c r="AB13" i="6" s="1"/>
  <c r="AA414" i="1"/>
  <c r="AA13" i="6" s="1"/>
  <c r="Z414" i="1"/>
  <c r="Z13" i="6" s="1"/>
  <c r="Y414" i="1"/>
  <c r="Y13" i="6" s="1"/>
  <c r="AE413" i="1"/>
  <c r="U12" i="6" s="1"/>
  <c r="B12" i="6" s="1"/>
  <c r="AD413" i="1"/>
  <c r="AC413" i="1"/>
  <c r="AB413" i="1"/>
  <c r="AB12" i="6" s="1"/>
  <c r="AA413" i="1"/>
  <c r="AA12" i="6" s="1"/>
  <c r="Z413" i="1"/>
  <c r="Z12" i="6" s="1"/>
  <c r="Y413" i="1"/>
  <c r="Y12" i="6" s="1"/>
  <c r="AE412" i="1"/>
  <c r="U11" i="6" s="1"/>
  <c r="B11" i="6" s="1"/>
  <c r="AD412" i="1"/>
  <c r="AC412" i="1"/>
  <c r="AB412" i="1"/>
  <c r="AB11" i="6" s="1"/>
  <c r="AA412" i="1"/>
  <c r="AA11" i="6" s="1"/>
  <c r="Z412" i="1"/>
  <c r="Z11" i="6" s="1"/>
  <c r="Y412" i="1"/>
  <c r="Y11" i="6" s="1"/>
  <c r="AE410" i="1"/>
  <c r="U9" i="6" s="1"/>
  <c r="B9" i="6" s="1"/>
  <c r="AD410" i="1"/>
  <c r="AC410" i="1"/>
  <c r="AB410" i="1"/>
  <c r="AB9" i="6" s="1"/>
  <c r="AA410" i="1"/>
  <c r="AA9" i="6" s="1"/>
  <c r="Z410" i="1"/>
  <c r="Z9" i="6" s="1"/>
  <c r="Y410" i="1"/>
  <c r="Y9" i="6" s="1"/>
  <c r="AE409" i="1"/>
  <c r="U8" i="6" s="1"/>
  <c r="B8" i="6" s="1"/>
  <c r="AD409" i="1"/>
  <c r="AC409" i="1"/>
  <c r="AB409" i="1"/>
  <c r="AB8" i="6" s="1"/>
  <c r="AA409" i="1"/>
  <c r="AA8" i="6" s="1"/>
  <c r="Z409" i="1"/>
  <c r="Z8" i="6" s="1"/>
  <c r="Y409" i="1"/>
  <c r="Y8" i="6" s="1"/>
  <c r="AE408" i="1"/>
  <c r="U7" i="6" s="1"/>
  <c r="B7" i="6" s="1"/>
  <c r="AD408" i="1"/>
  <c r="AC408" i="1"/>
  <c r="AB408" i="1"/>
  <c r="AB7" i="6" s="1"/>
  <c r="AA408" i="1"/>
  <c r="AA7" i="6" s="1"/>
  <c r="Z408" i="1"/>
  <c r="Z7" i="6" s="1"/>
  <c r="Y408" i="1"/>
  <c r="Y7" i="6" s="1"/>
  <c r="AE407" i="1"/>
  <c r="U6" i="6" s="1"/>
  <c r="AD407" i="1"/>
  <c r="AC407" i="1"/>
  <c r="AB407" i="1"/>
  <c r="AB6" i="6" s="1"/>
  <c r="AA407" i="1"/>
  <c r="AA6" i="6" s="1"/>
  <c r="Z407" i="1"/>
  <c r="Z6" i="6" s="1"/>
  <c r="Y407" i="1"/>
  <c r="Y6" i="6" s="1"/>
  <c r="AE406" i="1"/>
  <c r="U5" i="6" s="1"/>
  <c r="B5" i="6" s="1"/>
  <c r="AD406" i="1"/>
  <c r="AC406" i="1"/>
  <c r="AB406" i="1"/>
  <c r="AB5" i="6" s="1"/>
  <c r="AA406" i="1"/>
  <c r="AA5" i="6" s="1"/>
  <c r="Z406" i="1"/>
  <c r="Z5" i="6" s="1"/>
  <c r="Y406" i="1"/>
  <c r="Y5" i="6" s="1"/>
  <c r="AE405" i="1"/>
  <c r="U4" i="6" s="1"/>
  <c r="B4" i="6" s="1"/>
  <c r="AD405" i="1"/>
  <c r="AC405" i="1"/>
  <c r="AB405" i="1"/>
  <c r="AB4" i="6" s="1"/>
  <c r="AA405" i="1"/>
  <c r="AA4" i="6" s="1"/>
  <c r="Z405" i="1"/>
  <c r="Z4" i="6" s="1"/>
  <c r="Y405" i="1"/>
  <c r="Y4" i="6" s="1"/>
  <c r="Y432" i="1"/>
  <c r="Y31" i="6" s="1"/>
  <c r="S35" i="6" l="1"/>
  <c r="K35" i="6"/>
  <c r="AA3" i="6"/>
  <c r="C6" i="6"/>
  <c r="C15" i="6"/>
  <c r="D15" i="6" s="1"/>
  <c r="AA17" i="6"/>
  <c r="C20" i="6"/>
  <c r="D20" i="6" s="1"/>
  <c r="C28" i="6"/>
  <c r="D28" i="6" s="1"/>
  <c r="Z29" i="6"/>
  <c r="C32" i="6"/>
  <c r="D32" i="6" s="1"/>
  <c r="X35" i="6"/>
  <c r="G35" i="6"/>
  <c r="C31" i="6"/>
  <c r="D31" i="6" s="1"/>
  <c r="AB3" i="6"/>
  <c r="Z10" i="6"/>
  <c r="AA29" i="6"/>
  <c r="V35" i="6"/>
  <c r="C8" i="6"/>
  <c r="D8" i="6" s="1"/>
  <c r="AA10" i="6"/>
  <c r="C13" i="6"/>
  <c r="D13" i="6" s="1"/>
  <c r="AA23" i="6"/>
  <c r="AB29" i="6"/>
  <c r="R35" i="6"/>
  <c r="Q35" i="6"/>
  <c r="Z3" i="6"/>
  <c r="AB10" i="6"/>
  <c r="Z17" i="6"/>
  <c r="AB23" i="6"/>
  <c r="O35" i="6"/>
  <c r="P35" i="6"/>
  <c r="M35" i="6"/>
  <c r="C5" i="6"/>
  <c r="D5" i="6" s="1"/>
  <c r="C9" i="6"/>
  <c r="D9" i="6" s="1"/>
  <c r="C14" i="6"/>
  <c r="D14" i="6" s="1"/>
  <c r="AB17" i="6"/>
  <c r="C19" i="6"/>
  <c r="D19" i="6" s="1"/>
  <c r="C22" i="6"/>
  <c r="D22" i="6" s="1"/>
  <c r="Z23" i="6"/>
  <c r="C27" i="6"/>
  <c r="D27" i="6" s="1"/>
  <c r="L35" i="6"/>
  <c r="N35" i="6"/>
  <c r="E35" i="6"/>
  <c r="C26" i="6"/>
  <c r="D26" i="6" s="1"/>
  <c r="C34" i="6"/>
  <c r="D34" i="6" s="1"/>
  <c r="C21" i="6"/>
  <c r="D21" i="6" s="1"/>
  <c r="J35" i="6"/>
  <c r="C7" i="6"/>
  <c r="D7" i="6" s="1"/>
  <c r="C12" i="6"/>
  <c r="D12" i="6" s="1"/>
  <c r="C16" i="6"/>
  <c r="D16" i="6" s="1"/>
  <c r="C25" i="6"/>
  <c r="D25" i="6" s="1"/>
  <c r="C33" i="6"/>
  <c r="D33" i="6" s="1"/>
  <c r="T35" i="6"/>
  <c r="W35" i="6"/>
  <c r="F35" i="6"/>
  <c r="Y3" i="6"/>
  <c r="C4" i="6"/>
  <c r="C18" i="6"/>
  <c r="Y17" i="6"/>
  <c r="C30" i="6"/>
  <c r="Y29" i="6"/>
  <c r="C11" i="6"/>
  <c r="D11" i="6" s="1"/>
  <c r="Y10" i="6"/>
  <c r="C24" i="6"/>
  <c r="D24" i="6" s="1"/>
  <c r="Y23" i="6"/>
  <c r="U17" i="6"/>
  <c r="B78" i="6" s="1"/>
  <c r="F78" i="6" s="1"/>
  <c r="U3" i="6"/>
  <c r="U29" i="6"/>
  <c r="B30" i="6"/>
  <c r="B29" i="6" s="1"/>
  <c r="U10" i="6"/>
  <c r="U23" i="6"/>
  <c r="B18" i="6"/>
  <c r="B17" i="6" s="1"/>
  <c r="B23" i="6"/>
  <c r="B10" i="6"/>
  <c r="H35" i="6"/>
  <c r="G403" i="1"/>
  <c r="L403" i="1"/>
  <c r="P403" i="1"/>
  <c r="T403" i="1"/>
  <c r="X403" i="1"/>
  <c r="AC403" i="1"/>
  <c r="H403" i="1"/>
  <c r="M403" i="1"/>
  <c r="Q403" i="1"/>
  <c r="U403" i="1"/>
  <c r="Z403" i="1"/>
  <c r="AD403" i="1"/>
  <c r="Y403" i="1"/>
  <c r="I403" i="1"/>
  <c r="N403" i="1"/>
  <c r="R403" i="1"/>
  <c r="V403" i="1"/>
  <c r="AA403" i="1"/>
  <c r="AE403" i="1"/>
  <c r="F403" i="1"/>
  <c r="K403" i="1"/>
  <c r="O403" i="1"/>
  <c r="S403" i="1"/>
  <c r="AB403" i="1"/>
  <c r="J26" i="1"/>
  <c r="C29" i="6" l="1"/>
  <c r="Z35" i="6"/>
  <c r="AA35" i="6"/>
  <c r="C3" i="6"/>
  <c r="C10" i="6"/>
  <c r="C17" i="6"/>
  <c r="D4" i="6"/>
  <c r="C23" i="6"/>
  <c r="AB35" i="6"/>
  <c r="D23" i="6"/>
  <c r="D10" i="6"/>
  <c r="D18" i="6"/>
  <c r="D17" i="6" s="1"/>
  <c r="Y35" i="6"/>
  <c r="D30" i="6"/>
  <c r="D29" i="6" s="1"/>
  <c r="U35" i="6"/>
  <c r="J407" i="1"/>
  <c r="I6" i="6" s="1"/>
  <c r="J401" i="1"/>
  <c r="AH401" i="1"/>
  <c r="AH402" i="1"/>
  <c r="AK17" i="1"/>
  <c r="A2" i="1"/>
  <c r="C35" i="6" l="1"/>
  <c r="I3" i="6"/>
  <c r="I35" i="6" s="1"/>
  <c r="B6" i="6"/>
  <c r="AG402" i="1"/>
  <c r="AH403" i="1"/>
  <c r="J403" i="1"/>
  <c r="N418" i="1"/>
  <c r="Q418" i="1"/>
  <c r="AD418" i="1"/>
  <c r="F418" i="1"/>
  <c r="U418" i="1"/>
  <c r="F424" i="1"/>
  <c r="M424" i="1"/>
  <c r="Q424" i="1"/>
  <c r="U424" i="1"/>
  <c r="Y424" i="1"/>
  <c r="AC424" i="1"/>
  <c r="M418" i="1"/>
  <c r="S418" i="1"/>
  <c r="Y418" i="1"/>
  <c r="I424" i="1"/>
  <c r="L424" i="1"/>
  <c r="P424" i="1"/>
  <c r="T424" i="1"/>
  <c r="X424" i="1"/>
  <c r="AB424" i="1"/>
  <c r="J418" i="1"/>
  <c r="O418" i="1"/>
  <c r="Z418" i="1"/>
  <c r="AE418" i="1"/>
  <c r="G418" i="1"/>
  <c r="K418" i="1"/>
  <c r="V418" i="1"/>
  <c r="AA418" i="1"/>
  <c r="G424" i="1"/>
  <c r="J424" i="1"/>
  <c r="N424" i="1"/>
  <c r="R424" i="1"/>
  <c r="V424" i="1"/>
  <c r="Z424" i="1"/>
  <c r="AD424" i="1"/>
  <c r="H418" i="1"/>
  <c r="R418" i="1"/>
  <c r="W418" i="1"/>
  <c r="AC418" i="1"/>
  <c r="H424" i="1"/>
  <c r="K424" i="1"/>
  <c r="O424" i="1"/>
  <c r="S424" i="1"/>
  <c r="W424" i="1"/>
  <c r="AA424" i="1"/>
  <c r="AE424" i="1"/>
  <c r="AF355" i="1"/>
  <c r="AJ355" i="1" s="1"/>
  <c r="AF358" i="1"/>
  <c r="AF359" i="1"/>
  <c r="AJ359" i="1" s="1"/>
  <c r="AF360" i="1"/>
  <c r="AF361" i="1"/>
  <c r="AG361" i="1" s="1"/>
  <c r="AF362" i="1"/>
  <c r="AG362" i="1" s="1"/>
  <c r="AF363" i="1"/>
  <c r="AG363" i="1" s="1"/>
  <c r="AF368" i="1"/>
  <c r="AJ368" i="1" s="1"/>
  <c r="AI368" i="1" s="1"/>
  <c r="AF369" i="1"/>
  <c r="AG369" i="1" s="1"/>
  <c r="AF370" i="1"/>
  <c r="AJ370" i="1" s="1"/>
  <c r="AF388" i="1"/>
  <c r="AG388" i="1" s="1"/>
  <c r="AF389" i="1"/>
  <c r="AG389" i="1" s="1"/>
  <c r="AF390" i="1"/>
  <c r="AG390" i="1" s="1"/>
  <c r="AF393" i="1"/>
  <c r="AJ393" i="1" s="1"/>
  <c r="AF364" i="1"/>
  <c r="AG364" i="1" s="1"/>
  <c r="AF366" i="1"/>
  <c r="AJ366" i="1" s="1"/>
  <c r="AI366" i="1" s="1"/>
  <c r="AF385" i="1"/>
  <c r="AG385" i="1" s="1"/>
  <c r="AF386" i="1"/>
  <c r="AG386" i="1" s="1"/>
  <c r="AF387" i="1"/>
  <c r="AG387" i="1" s="1"/>
  <c r="AF392" i="1"/>
  <c r="AJ392" i="1" s="1"/>
  <c r="AF222" i="1"/>
  <c r="AJ222" i="1" s="1"/>
  <c r="AI222" i="1" s="1"/>
  <c r="AF235" i="1"/>
  <c r="AJ235" i="1" s="1"/>
  <c r="AI235" i="1" s="1"/>
  <c r="AF236" i="1"/>
  <c r="AJ236" i="1" s="1"/>
  <c r="AI236" i="1" s="1"/>
  <c r="AF237" i="1"/>
  <c r="AJ237" i="1" s="1"/>
  <c r="AI237" i="1" s="1"/>
  <c r="AF238" i="1"/>
  <c r="AJ238" i="1" s="1"/>
  <c r="AI238" i="1" s="1"/>
  <c r="AF251" i="1"/>
  <c r="AJ251" i="1" s="1"/>
  <c r="AI251" i="1" s="1"/>
  <c r="AF252" i="1"/>
  <c r="AJ252" i="1" s="1"/>
  <c r="AI252" i="1" s="1"/>
  <c r="AF253" i="1"/>
  <c r="AJ253" i="1" s="1"/>
  <c r="AI253" i="1" s="1"/>
  <c r="AF254" i="1"/>
  <c r="AJ254" i="1" s="1"/>
  <c r="AI254" i="1" s="1"/>
  <c r="AF258" i="1"/>
  <c r="AG258" i="1" s="1"/>
  <c r="AF259" i="1"/>
  <c r="AG259" i="1" s="1"/>
  <c r="AF260" i="1"/>
  <c r="AG260" i="1" s="1"/>
  <c r="AF261" i="1"/>
  <c r="AF262" i="1"/>
  <c r="AJ262" i="1" s="1"/>
  <c r="AI262" i="1" s="1"/>
  <c r="AF357" i="1"/>
  <c r="AG357" i="1" s="1"/>
  <c r="AF365" i="1"/>
  <c r="AJ365" i="1" s="1"/>
  <c r="AI365" i="1" s="1"/>
  <c r="AF367" i="1"/>
  <c r="AG367" i="1" s="1"/>
  <c r="AF391" i="1"/>
  <c r="AG391" i="1" s="1"/>
  <c r="AF400" i="1"/>
  <c r="AJ400" i="1" s="1"/>
  <c r="AI400" i="1" s="1"/>
  <c r="AH418" i="1"/>
  <c r="AH430" i="1"/>
  <c r="AF263" i="1"/>
  <c r="AG263" i="1" s="1"/>
  <c r="AF264" i="1"/>
  <c r="AJ264" i="1" s="1"/>
  <c r="AI264" i="1" s="1"/>
  <c r="AF265" i="1"/>
  <c r="AG265" i="1" s="1"/>
  <c r="AF266" i="1"/>
  <c r="AJ266" i="1" s="1"/>
  <c r="AI266" i="1" s="1"/>
  <c r="AF267" i="1"/>
  <c r="AJ267" i="1" s="1"/>
  <c r="AI267" i="1" s="1"/>
  <c r="AF268" i="1"/>
  <c r="AJ268" i="1" s="1"/>
  <c r="AI268" i="1" s="1"/>
  <c r="AF270" i="1"/>
  <c r="AG270" i="1" s="1"/>
  <c r="AF271" i="1"/>
  <c r="AJ271" i="1" s="1"/>
  <c r="AF272" i="1"/>
  <c r="AG272" i="1" s="1"/>
  <c r="AF273" i="1"/>
  <c r="AF274" i="1"/>
  <c r="AG274" i="1" s="1"/>
  <c r="AF275" i="1"/>
  <c r="AJ275" i="1" s="1"/>
  <c r="AF276" i="1"/>
  <c r="AG276" i="1" s="1"/>
  <c r="AF277" i="1"/>
  <c r="AJ277" i="1" s="1"/>
  <c r="AF278" i="1"/>
  <c r="AJ278" i="1" s="1"/>
  <c r="AF279" i="1"/>
  <c r="AJ279" i="1" s="1"/>
  <c r="AF280" i="1"/>
  <c r="AJ280" i="1" s="1"/>
  <c r="AI280" i="1" s="1"/>
  <c r="AF281" i="1"/>
  <c r="AJ281" i="1" s="1"/>
  <c r="AI281" i="1" s="1"/>
  <c r="AF282" i="1"/>
  <c r="AJ282" i="1" s="1"/>
  <c r="AF283" i="1"/>
  <c r="AJ283" i="1" s="1"/>
  <c r="AF284" i="1"/>
  <c r="AJ284" i="1" s="1"/>
  <c r="AF286" i="1"/>
  <c r="AJ286" i="1" s="1"/>
  <c r="AI286" i="1" s="1"/>
  <c r="AF287" i="1"/>
  <c r="AJ287" i="1" s="1"/>
  <c r="AF288" i="1"/>
  <c r="AG288" i="1" s="1"/>
  <c r="AF289" i="1"/>
  <c r="AF290" i="1"/>
  <c r="AJ290" i="1" s="1"/>
  <c r="AI290" i="1" s="1"/>
  <c r="AF291" i="1"/>
  <c r="AF292" i="1"/>
  <c r="AG292" i="1" s="1"/>
  <c r="AF293" i="1"/>
  <c r="AF294" i="1"/>
  <c r="AJ294" i="1" s="1"/>
  <c r="AI294" i="1" s="1"/>
  <c r="AF295" i="1"/>
  <c r="AJ295" i="1" s="1"/>
  <c r="AF296" i="1"/>
  <c r="AJ296" i="1" s="1"/>
  <c r="AI296" i="1" s="1"/>
  <c r="AF297" i="1"/>
  <c r="AJ297" i="1" s="1"/>
  <c r="AF298" i="1"/>
  <c r="AG298" i="1" s="1"/>
  <c r="AF299" i="1"/>
  <c r="AG299" i="1" s="1"/>
  <c r="AF300" i="1"/>
  <c r="AG300" i="1" s="1"/>
  <c r="AF301" i="1"/>
  <c r="AJ301" i="1" s="1"/>
  <c r="AI301" i="1" s="1"/>
  <c r="AF302" i="1"/>
  <c r="AG302" i="1" s="1"/>
  <c r="AF303" i="1"/>
  <c r="AJ303" i="1" s="1"/>
  <c r="AI303" i="1" s="1"/>
  <c r="AF304" i="1"/>
  <c r="AJ304" i="1" s="1"/>
  <c r="AI304" i="1" s="1"/>
  <c r="AF305" i="1"/>
  <c r="AJ305" i="1" s="1"/>
  <c r="AI305" i="1" s="1"/>
  <c r="AF306" i="1"/>
  <c r="AG306" i="1" s="1"/>
  <c r="AF307" i="1"/>
  <c r="AJ307" i="1" s="1"/>
  <c r="AI307" i="1" s="1"/>
  <c r="AF308" i="1"/>
  <c r="AJ308" i="1" s="1"/>
  <c r="AF309" i="1"/>
  <c r="AJ309" i="1" s="1"/>
  <c r="AF310" i="1"/>
  <c r="AJ310" i="1" s="1"/>
  <c r="AF311" i="1"/>
  <c r="AJ311" i="1" s="1"/>
  <c r="AF312" i="1"/>
  <c r="AJ312" i="1" s="1"/>
  <c r="AF313" i="1"/>
  <c r="AJ313" i="1" s="1"/>
  <c r="AF314" i="1"/>
  <c r="AJ314" i="1" s="1"/>
  <c r="AF315" i="1"/>
  <c r="AJ315" i="1" s="1"/>
  <c r="AF316" i="1"/>
  <c r="AJ316" i="1" s="1"/>
  <c r="AF3" i="1"/>
  <c r="AG3" i="1" s="1"/>
  <c r="AF4" i="1"/>
  <c r="AJ4" i="1" s="1"/>
  <c r="AI4" i="1" s="1"/>
  <c r="AF5" i="1"/>
  <c r="AG5" i="1" s="1"/>
  <c r="AF6" i="1"/>
  <c r="AG6" i="1" s="1"/>
  <c r="AF10" i="1"/>
  <c r="AF11" i="1"/>
  <c r="AJ11" i="1" s="1"/>
  <c r="AF12" i="1"/>
  <c r="AJ12" i="1" s="1"/>
  <c r="AF13" i="1"/>
  <c r="AJ13" i="1" s="1"/>
  <c r="AF14" i="1"/>
  <c r="AG14" i="1" s="1"/>
  <c r="AF15" i="1"/>
  <c r="AJ15" i="1" s="1"/>
  <c r="AF16" i="1"/>
  <c r="AJ16" i="1" s="1"/>
  <c r="AF17" i="1"/>
  <c r="AJ17" i="1" s="1"/>
  <c r="AF18" i="1"/>
  <c r="AJ18" i="1" s="1"/>
  <c r="AF20" i="1"/>
  <c r="AJ20" i="1" s="1"/>
  <c r="AI20" i="1" s="1"/>
  <c r="AF21" i="1"/>
  <c r="AJ21" i="1" s="1"/>
  <c r="AF43" i="1"/>
  <c r="AJ43" i="1" s="1"/>
  <c r="AI43" i="1" s="1"/>
  <c r="AF44" i="1"/>
  <c r="AJ44" i="1" s="1"/>
  <c r="AF47" i="1"/>
  <c r="AJ47" i="1" s="1"/>
  <c r="AF48" i="1"/>
  <c r="AJ48" i="1" s="1"/>
  <c r="AF105" i="1"/>
  <c r="AJ105" i="1" s="1"/>
  <c r="AF106" i="1"/>
  <c r="AG106" i="1" s="1"/>
  <c r="AF107" i="1"/>
  <c r="AF190" i="1"/>
  <c r="AF201" i="1"/>
  <c r="AJ201" i="1" s="1"/>
  <c r="AI201" i="1" s="1"/>
  <c r="AF210" i="1"/>
  <c r="AF211" i="1"/>
  <c r="AJ211" i="1" s="1"/>
  <c r="AI211" i="1" s="1"/>
  <c r="AF212" i="1"/>
  <c r="AG212" i="1" s="1"/>
  <c r="AF213" i="1"/>
  <c r="AF214" i="1"/>
  <c r="AJ214" i="1" s="1"/>
  <c r="AF217" i="1"/>
  <c r="AJ217" i="1" s="1"/>
  <c r="AF318" i="1"/>
  <c r="AJ318" i="1" s="1"/>
  <c r="AI318" i="1" s="1"/>
  <c r="AF320" i="1"/>
  <c r="AJ320" i="1" s="1"/>
  <c r="AF321" i="1"/>
  <c r="AF322" i="1"/>
  <c r="AJ322" i="1" s="1"/>
  <c r="AI322" i="1" s="1"/>
  <c r="AF323" i="1"/>
  <c r="AG323" i="1" s="1"/>
  <c r="AF324" i="1"/>
  <c r="AJ324" i="1" s="1"/>
  <c r="AI324" i="1" s="1"/>
  <c r="AF325" i="1"/>
  <c r="AJ325" i="1" s="1"/>
  <c r="AI325" i="1" s="1"/>
  <c r="AF326" i="1"/>
  <c r="AJ326" i="1" s="1"/>
  <c r="AI326" i="1" s="1"/>
  <c r="AF327" i="1"/>
  <c r="AJ327" i="1" s="1"/>
  <c r="AI327" i="1" s="1"/>
  <c r="AF328" i="1"/>
  <c r="AJ328" i="1" s="1"/>
  <c r="AI328" i="1" s="1"/>
  <c r="AF330" i="1"/>
  <c r="AG330" i="1" s="1"/>
  <c r="AF331" i="1"/>
  <c r="AJ331" i="1" s="1"/>
  <c r="AI331" i="1" s="1"/>
  <c r="AF332" i="1"/>
  <c r="AG332" i="1" s="1"/>
  <c r="AF333" i="1"/>
  <c r="AF334" i="1"/>
  <c r="AG334" i="1" s="1"/>
  <c r="AF335" i="1"/>
  <c r="AG335" i="1" s="1"/>
  <c r="AF336" i="1"/>
  <c r="AG336" i="1" s="1"/>
  <c r="AF337" i="1"/>
  <c r="AJ337" i="1" s="1"/>
  <c r="AI337" i="1" s="1"/>
  <c r="AF338" i="1"/>
  <c r="AG338" i="1" s="1"/>
  <c r="AF339" i="1"/>
  <c r="AJ339" i="1" s="1"/>
  <c r="AI339" i="1" s="1"/>
  <c r="AF340" i="1"/>
  <c r="AJ340" i="1" s="1"/>
  <c r="AI340" i="1" s="1"/>
  <c r="AF341" i="1"/>
  <c r="AG341" i="1" s="1"/>
  <c r="AF342" i="1"/>
  <c r="AJ342" i="1" s="1"/>
  <c r="AI342" i="1" s="1"/>
  <c r="AF343" i="1"/>
  <c r="AG343" i="1" s="1"/>
  <c r="AF344" i="1"/>
  <c r="AG344" i="1" s="1"/>
  <c r="AF345" i="1"/>
  <c r="AG345" i="1" s="1"/>
  <c r="AF346" i="1"/>
  <c r="AG346" i="1" s="1"/>
  <c r="AF347" i="1"/>
  <c r="AJ347" i="1" s="1"/>
  <c r="AI347" i="1" s="1"/>
  <c r="AF348" i="1"/>
  <c r="AG348" i="1" s="1"/>
  <c r="AF349" i="1"/>
  <c r="AG349" i="1" s="1"/>
  <c r="AF350" i="1"/>
  <c r="AG350" i="1" s="1"/>
  <c r="AF351" i="1"/>
  <c r="AJ351" i="1" s="1"/>
  <c r="AI351" i="1" s="1"/>
  <c r="AF352" i="1"/>
  <c r="AJ352" i="1" s="1"/>
  <c r="AI352" i="1" s="1"/>
  <c r="AF353" i="1"/>
  <c r="AG353" i="1" s="1"/>
  <c r="AF354" i="1"/>
  <c r="AJ354" i="1" s="1"/>
  <c r="AF356" i="1"/>
  <c r="AJ356" i="1" s="1"/>
  <c r="AF372" i="1"/>
  <c r="AG372" i="1" s="1"/>
  <c r="AF373" i="1"/>
  <c r="AG373" i="1" s="1"/>
  <c r="AF374" i="1"/>
  <c r="AF375" i="1"/>
  <c r="AJ375" i="1" s="1"/>
  <c r="AI375" i="1" s="1"/>
  <c r="AF378" i="1"/>
  <c r="AJ378" i="1" s="1"/>
  <c r="AI378" i="1" s="1"/>
  <c r="AF379" i="1"/>
  <c r="AF380" i="1"/>
  <c r="AG380" i="1" s="1"/>
  <c r="AJ381" i="1"/>
  <c r="AI381" i="1" s="1"/>
  <c r="AF382" i="1"/>
  <c r="AF231" i="1"/>
  <c r="AJ231" i="1" s="1"/>
  <c r="AI231" i="1" s="1"/>
  <c r="AF232" i="1"/>
  <c r="AJ232" i="1" s="1"/>
  <c r="AI232" i="1" s="1"/>
  <c r="AF233" i="1"/>
  <c r="AJ233" i="1" s="1"/>
  <c r="AI233" i="1" s="1"/>
  <c r="AF234" i="1"/>
  <c r="AG238" i="1"/>
  <c r="AF247" i="1"/>
  <c r="AJ247" i="1" s="1"/>
  <c r="AI247" i="1" s="1"/>
  <c r="AF248" i="1"/>
  <c r="AJ248" i="1" s="1"/>
  <c r="AI248" i="1" s="1"/>
  <c r="AF249" i="1"/>
  <c r="AF250" i="1"/>
  <c r="AF394" i="1"/>
  <c r="AJ394" i="1" s="1"/>
  <c r="AF396" i="1"/>
  <c r="AJ396" i="1" s="1"/>
  <c r="AF397" i="1"/>
  <c r="AJ397" i="1" s="1"/>
  <c r="AI397" i="1" s="1"/>
  <c r="AF398" i="1"/>
  <c r="AG398" i="1" s="1"/>
  <c r="AF221" i="1"/>
  <c r="AJ221" i="1" s="1"/>
  <c r="AI221" i="1" s="1"/>
  <c r="AF225" i="1"/>
  <c r="AJ225" i="1" s="1"/>
  <c r="AI225" i="1" s="1"/>
  <c r="AF226" i="1"/>
  <c r="AF240" i="1"/>
  <c r="AJ240" i="1" s="1"/>
  <c r="AI240" i="1" s="1"/>
  <c r="AF241" i="1"/>
  <c r="AJ241" i="1" s="1"/>
  <c r="AI241" i="1" s="1"/>
  <c r="AF255" i="1"/>
  <c r="AJ255" i="1" s="1"/>
  <c r="AI255" i="1" s="1"/>
  <c r="AF256" i="1"/>
  <c r="AJ256" i="1" s="1"/>
  <c r="AI256" i="1" s="1"/>
  <c r="AF384" i="1"/>
  <c r="AG384" i="1" s="1"/>
  <c r="AF395" i="1"/>
  <c r="AJ395" i="1" s="1"/>
  <c r="AF220" i="1"/>
  <c r="AF224" i="1"/>
  <c r="AF239" i="1"/>
  <c r="AJ239" i="1" s="1"/>
  <c r="AI239" i="1" s="1"/>
  <c r="AF242" i="1"/>
  <c r="AF376" i="1"/>
  <c r="AJ376" i="1" s="1"/>
  <c r="AI376" i="1" s="1"/>
  <c r="AF377" i="1"/>
  <c r="AG377" i="1" s="1"/>
  <c r="AF227" i="1"/>
  <c r="AJ227" i="1" s="1"/>
  <c r="AI227" i="1" s="1"/>
  <c r="AF228" i="1"/>
  <c r="AJ228" i="1" s="1"/>
  <c r="AI228" i="1" s="1"/>
  <c r="AF229" i="1"/>
  <c r="AJ229" i="1" s="1"/>
  <c r="AI229" i="1" s="1"/>
  <c r="AF230" i="1"/>
  <c r="AF243" i="1"/>
  <c r="AJ243" i="1" s="1"/>
  <c r="AI243" i="1" s="1"/>
  <c r="AF244" i="1"/>
  <c r="AJ244" i="1" s="1"/>
  <c r="AI244" i="1" s="1"/>
  <c r="AF246" i="1"/>
  <c r="AF19" i="1"/>
  <c r="AJ19" i="1" s="1"/>
  <c r="AF25" i="1"/>
  <c r="AG25" i="1" s="1"/>
  <c r="AF29" i="1"/>
  <c r="AG29" i="1" s="1"/>
  <c r="AF33" i="1"/>
  <c r="AG33" i="1" s="1"/>
  <c r="AF36" i="1"/>
  <c r="AJ36" i="1" s="1"/>
  <c r="AI36" i="1" s="1"/>
  <c r="AF37" i="1"/>
  <c r="AJ37" i="1" s="1"/>
  <c r="AI37" i="1" s="1"/>
  <c r="AF38" i="1"/>
  <c r="AG38" i="1" s="1"/>
  <c r="AF39" i="1"/>
  <c r="AJ39" i="1" s="1"/>
  <c r="AI39" i="1" s="1"/>
  <c r="AF40" i="1"/>
  <c r="AG40" i="1" s="1"/>
  <c r="AF42" i="1"/>
  <c r="AJ42" i="1" s="1"/>
  <c r="AF45" i="1"/>
  <c r="AG45" i="1" s="1"/>
  <c r="AF46" i="1"/>
  <c r="AF49" i="1"/>
  <c r="AJ49" i="1" s="1"/>
  <c r="AF51" i="1"/>
  <c r="AJ51" i="1" s="1"/>
  <c r="AF52" i="1"/>
  <c r="AJ52" i="1" s="1"/>
  <c r="AI52" i="1" s="1"/>
  <c r="AF53" i="1"/>
  <c r="AJ53" i="1" s="1"/>
  <c r="AF54" i="1"/>
  <c r="AG54" i="1" s="1"/>
  <c r="AF55" i="1"/>
  <c r="AF56" i="1"/>
  <c r="AJ56" i="1" s="1"/>
  <c r="AI56" i="1" s="1"/>
  <c r="AF57" i="1"/>
  <c r="AG57" i="1" s="1"/>
  <c r="AF58" i="1"/>
  <c r="AG58" i="1" s="1"/>
  <c r="AF59" i="1"/>
  <c r="AJ59" i="1" s="1"/>
  <c r="AI59" i="1" s="1"/>
  <c r="AF60" i="1"/>
  <c r="AJ60" i="1" s="1"/>
  <c r="AI60" i="1" s="1"/>
  <c r="AF61" i="1"/>
  <c r="AG61" i="1" s="1"/>
  <c r="AF62" i="1"/>
  <c r="AG62" i="1" s="1"/>
  <c r="AF63" i="1"/>
  <c r="AJ63" i="1" s="1"/>
  <c r="AI63" i="1" s="1"/>
  <c r="AF64" i="1"/>
  <c r="AJ64" i="1" s="1"/>
  <c r="AI64" i="1" s="1"/>
  <c r="AF65" i="1"/>
  <c r="AJ65" i="1" s="1"/>
  <c r="AI65" i="1" s="1"/>
  <c r="AF66" i="1"/>
  <c r="AG66" i="1" s="1"/>
  <c r="AF67" i="1"/>
  <c r="AJ67" i="1" s="1"/>
  <c r="AI67" i="1" s="1"/>
  <c r="AF68" i="1"/>
  <c r="AJ68" i="1" s="1"/>
  <c r="AI68" i="1" s="1"/>
  <c r="AF69" i="1"/>
  <c r="AG69" i="1" s="1"/>
  <c r="AF71" i="1"/>
  <c r="AJ71" i="1" s="1"/>
  <c r="AI71" i="1" s="1"/>
  <c r="AF72" i="1"/>
  <c r="AJ72" i="1" s="1"/>
  <c r="AI72" i="1" s="1"/>
  <c r="AF73" i="1"/>
  <c r="AJ73" i="1" s="1"/>
  <c r="AI73" i="1" s="1"/>
  <c r="AF74" i="1"/>
  <c r="AG74" i="1" s="1"/>
  <c r="AF75" i="1"/>
  <c r="AF76" i="1"/>
  <c r="AG76" i="1" s="1"/>
  <c r="AF77" i="1"/>
  <c r="AG77" i="1" s="1"/>
  <c r="AF78" i="1"/>
  <c r="AG78" i="1" s="1"/>
  <c r="AF172" i="1"/>
  <c r="AG172" i="1" s="1"/>
  <c r="AF173" i="1"/>
  <c r="AJ173" i="1" s="1"/>
  <c r="AI173" i="1" s="1"/>
  <c r="AF174" i="1"/>
  <c r="AJ174" i="1" s="1"/>
  <c r="AF175" i="1"/>
  <c r="AG175" i="1" s="1"/>
  <c r="AF176" i="1"/>
  <c r="AJ176" i="1" s="1"/>
  <c r="AF177" i="1"/>
  <c r="AJ177" i="1" s="1"/>
  <c r="AI177" i="1" s="1"/>
  <c r="AF178" i="1"/>
  <c r="AJ178" i="1" s="1"/>
  <c r="AF179" i="1"/>
  <c r="AJ179" i="1" s="1"/>
  <c r="AI179" i="1" s="1"/>
  <c r="AF180" i="1"/>
  <c r="AF181" i="1"/>
  <c r="AJ181" i="1" s="1"/>
  <c r="AI181" i="1" s="1"/>
  <c r="AF182" i="1"/>
  <c r="AF183" i="1"/>
  <c r="AG183" i="1" s="1"/>
  <c r="AF184" i="1"/>
  <c r="AF185" i="1"/>
  <c r="AJ185" i="1" s="1"/>
  <c r="AI185" i="1" s="1"/>
  <c r="AF186" i="1"/>
  <c r="AF187" i="1"/>
  <c r="AJ187" i="1" s="1"/>
  <c r="AI187" i="1" s="1"/>
  <c r="AF188" i="1"/>
  <c r="AF189" i="1"/>
  <c r="AJ189" i="1" s="1"/>
  <c r="AI189" i="1" s="1"/>
  <c r="AF191" i="1"/>
  <c r="AG191" i="1" s="1"/>
  <c r="AF192" i="1"/>
  <c r="AF193" i="1"/>
  <c r="AJ193" i="1" s="1"/>
  <c r="AI193" i="1" s="1"/>
  <c r="AF194" i="1"/>
  <c r="AF195" i="1"/>
  <c r="AG195" i="1" s="1"/>
  <c r="AF196" i="1"/>
  <c r="AF197" i="1"/>
  <c r="AJ197" i="1" s="1"/>
  <c r="AI197" i="1" s="1"/>
  <c r="AF198" i="1"/>
  <c r="AF199" i="1"/>
  <c r="AG199" i="1" s="1"/>
  <c r="AF200" i="1"/>
  <c r="AF202" i="1"/>
  <c r="AF203" i="1"/>
  <c r="AG203" i="1" s="1"/>
  <c r="AF204" i="1"/>
  <c r="AF205" i="1"/>
  <c r="AG205" i="1" s="1"/>
  <c r="AF206" i="1"/>
  <c r="AF207" i="1"/>
  <c r="AG207" i="1" s="1"/>
  <c r="AF208" i="1"/>
  <c r="AF215" i="1"/>
  <c r="AJ215" i="1" s="1"/>
  <c r="AI215" i="1" s="1"/>
  <c r="AF218" i="1"/>
  <c r="AJ218" i="1" s="1"/>
  <c r="AF219" i="1"/>
  <c r="AJ219" i="1" s="1"/>
  <c r="AH411" i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J87" i="1" s="1"/>
  <c r="AI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5" i="1"/>
  <c r="AG95" i="1" s="1"/>
  <c r="AF96" i="1"/>
  <c r="AG96" i="1" s="1"/>
  <c r="AF97" i="1"/>
  <c r="AG97" i="1" s="1"/>
  <c r="AF98" i="1"/>
  <c r="AG98" i="1" s="1"/>
  <c r="AF100" i="1"/>
  <c r="AG100" i="1" s="1"/>
  <c r="AF103" i="1"/>
  <c r="AJ103" i="1" s="1"/>
  <c r="AI103" i="1" s="1"/>
  <c r="AF104" i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J114" i="1" s="1"/>
  <c r="AF116" i="1"/>
  <c r="AJ116" i="1" s="1"/>
  <c r="AI116" i="1" s="1"/>
  <c r="AF117" i="1"/>
  <c r="AG117" i="1" s="1"/>
  <c r="AF118" i="1"/>
  <c r="AJ118" i="1" s="1"/>
  <c r="AI118" i="1" s="1"/>
  <c r="AF119" i="1"/>
  <c r="AG119" i="1" s="1"/>
  <c r="AF120" i="1"/>
  <c r="AJ120" i="1" s="1"/>
  <c r="AI120" i="1" s="1"/>
  <c r="AF121" i="1"/>
  <c r="AG121" i="1" s="1"/>
  <c r="AF122" i="1"/>
  <c r="AF123" i="1"/>
  <c r="AJ123" i="1" s="1"/>
  <c r="AF124" i="1"/>
  <c r="AJ124" i="1" s="1"/>
  <c r="AF125" i="1"/>
  <c r="AJ125" i="1" s="1"/>
  <c r="AI125" i="1" s="1"/>
  <c r="AF126" i="1"/>
  <c r="AJ126" i="1" s="1"/>
  <c r="AF127" i="1"/>
  <c r="AJ127" i="1" s="1"/>
  <c r="AF128" i="1"/>
  <c r="AJ128" i="1" s="1"/>
  <c r="AI128" i="1" s="1"/>
  <c r="AF129" i="1"/>
  <c r="AJ129" i="1" s="1"/>
  <c r="AF130" i="1"/>
  <c r="AJ130" i="1" s="1"/>
  <c r="AF131" i="1"/>
  <c r="AG131" i="1" s="1"/>
  <c r="AF132" i="1"/>
  <c r="AJ132" i="1" s="1"/>
  <c r="AF133" i="1"/>
  <c r="AJ133" i="1" s="1"/>
  <c r="AF134" i="1"/>
  <c r="AG134" i="1" s="1"/>
  <c r="AF135" i="1"/>
  <c r="AJ135" i="1" s="1"/>
  <c r="AF136" i="1"/>
  <c r="AJ136" i="1" s="1"/>
  <c r="AI136" i="1" s="1"/>
  <c r="AF137" i="1"/>
  <c r="AJ137" i="1" s="1"/>
  <c r="AF138" i="1"/>
  <c r="AJ138" i="1" s="1"/>
  <c r="AF139" i="1"/>
  <c r="AJ139" i="1" s="1"/>
  <c r="AI139" i="1" s="1"/>
  <c r="AF140" i="1"/>
  <c r="AJ140" i="1" s="1"/>
  <c r="AF141" i="1"/>
  <c r="AJ141" i="1" s="1"/>
  <c r="AF142" i="1"/>
  <c r="AG142" i="1" s="1"/>
  <c r="AF143" i="1"/>
  <c r="AJ143" i="1" s="1"/>
  <c r="AF144" i="1"/>
  <c r="AJ144" i="1" s="1"/>
  <c r="AF145" i="1"/>
  <c r="AG145" i="1" s="1"/>
  <c r="AF146" i="1"/>
  <c r="AJ146" i="1" s="1"/>
  <c r="AF147" i="1"/>
  <c r="AJ147" i="1" s="1"/>
  <c r="AF148" i="1"/>
  <c r="AG148" i="1" s="1"/>
  <c r="AF149" i="1"/>
  <c r="AJ149" i="1" s="1"/>
  <c r="AF150" i="1"/>
  <c r="AG150" i="1" s="1"/>
  <c r="AF151" i="1"/>
  <c r="AJ151" i="1" s="1"/>
  <c r="AI151" i="1" s="1"/>
  <c r="AF152" i="1"/>
  <c r="AJ152" i="1" s="1"/>
  <c r="AF153" i="1"/>
  <c r="AJ153" i="1" s="1"/>
  <c r="AF154" i="1"/>
  <c r="AJ154" i="1" s="1"/>
  <c r="AF155" i="1"/>
  <c r="AJ155" i="1" s="1"/>
  <c r="AF156" i="1"/>
  <c r="AG156" i="1" s="1"/>
  <c r="AF157" i="1"/>
  <c r="AJ157" i="1" s="1"/>
  <c r="AF158" i="1"/>
  <c r="AJ158" i="1" s="1"/>
  <c r="AF159" i="1"/>
  <c r="AJ159" i="1" s="1"/>
  <c r="AF160" i="1"/>
  <c r="AJ160" i="1" s="1"/>
  <c r="AF161" i="1"/>
  <c r="AJ161" i="1" s="1"/>
  <c r="AI161" i="1" s="1"/>
  <c r="AF162" i="1"/>
  <c r="AJ162" i="1" s="1"/>
  <c r="AF163" i="1"/>
  <c r="AG163" i="1" s="1"/>
  <c r="AF164" i="1"/>
  <c r="AJ164" i="1" s="1"/>
  <c r="AF165" i="1"/>
  <c r="AJ165" i="1" s="1"/>
  <c r="AI165" i="1" s="1"/>
  <c r="AF166" i="1"/>
  <c r="AJ166" i="1" s="1"/>
  <c r="AF168" i="1"/>
  <c r="AJ168" i="1" s="1"/>
  <c r="AI168" i="1" s="1"/>
  <c r="AF169" i="1"/>
  <c r="AG169" i="1" s="1"/>
  <c r="AF170" i="1"/>
  <c r="AG170" i="1" s="1"/>
  <c r="AF171" i="1"/>
  <c r="AH424" i="1"/>
  <c r="AJ345" i="1"/>
  <c r="AI345" i="1" s="1"/>
  <c r="AJ398" i="1"/>
  <c r="AI398" i="1" s="1"/>
  <c r="AF245" i="1"/>
  <c r="H436" i="1"/>
  <c r="AH436" i="1"/>
  <c r="AF399" i="1"/>
  <c r="I430" i="1"/>
  <c r="L430" i="1"/>
  <c r="AF317" i="1"/>
  <c r="AF319" i="1"/>
  <c r="AF371" i="1"/>
  <c r="AF383" i="1"/>
  <c r="AF257" i="1"/>
  <c r="AJ292" i="1"/>
  <c r="AI292" i="1" s="1"/>
  <c r="AG301" i="1"/>
  <c r="AF329" i="1"/>
  <c r="AF2" i="1"/>
  <c r="I411" i="1"/>
  <c r="L411" i="1"/>
  <c r="P411" i="1"/>
  <c r="T411" i="1"/>
  <c r="X411" i="1"/>
  <c r="AB411" i="1"/>
  <c r="AF24" i="1"/>
  <c r="AF28" i="1"/>
  <c r="AF32" i="1"/>
  <c r="AF23" i="1"/>
  <c r="AF27" i="1"/>
  <c r="AF31" i="1"/>
  <c r="AF269" i="1"/>
  <c r="AF285" i="1"/>
  <c r="G411" i="1"/>
  <c r="J411" i="1"/>
  <c r="N411" i="1"/>
  <c r="R411" i="1"/>
  <c r="V411" i="1"/>
  <c r="Z411" i="1"/>
  <c r="AD411" i="1"/>
  <c r="AF22" i="1"/>
  <c r="AF26" i="1"/>
  <c r="AF30" i="1"/>
  <c r="AF34" i="1"/>
  <c r="AF409" i="1" s="1"/>
  <c r="AJ402" i="1"/>
  <c r="AF35" i="1"/>
  <c r="I418" i="1"/>
  <c r="L418" i="1"/>
  <c r="P418" i="1"/>
  <c r="AF41" i="1"/>
  <c r="AF50" i="1"/>
  <c r="AF70" i="1"/>
  <c r="AF99" i="1"/>
  <c r="AF101" i="1"/>
  <c r="AF102" i="1"/>
  <c r="AF108" i="1"/>
  <c r="AF115" i="1"/>
  <c r="AF167" i="1"/>
  <c r="AF216" i="1"/>
  <c r="AF209" i="1"/>
  <c r="I4" i="19" l="1"/>
  <c r="AF419" i="1"/>
  <c r="AF417" i="1"/>
  <c r="AJ95" i="1"/>
  <c r="AI95" i="1" s="1"/>
  <c r="AJ100" i="1"/>
  <c r="AI100" i="1" s="1"/>
  <c r="AF408" i="1"/>
  <c r="AF405" i="1"/>
  <c r="AG75" i="1"/>
  <c r="AF414" i="1"/>
  <c r="AF407" i="1"/>
  <c r="AJ46" i="1"/>
  <c r="AF412" i="1"/>
  <c r="AG220" i="1"/>
  <c r="AF423" i="1"/>
  <c r="AJ107" i="1"/>
  <c r="AF416" i="1"/>
  <c r="AF410" i="1"/>
  <c r="AJ171" i="1"/>
  <c r="AI171" i="1" s="1"/>
  <c r="AF421" i="1"/>
  <c r="AG122" i="1"/>
  <c r="AF420" i="1"/>
  <c r="AJ10" i="1"/>
  <c r="AF406" i="1"/>
  <c r="AJ104" i="1"/>
  <c r="AF415" i="1"/>
  <c r="AG55" i="1"/>
  <c r="AF413" i="1"/>
  <c r="AG213" i="1"/>
  <c r="AF422" i="1"/>
  <c r="D6" i="6"/>
  <c r="D3" i="6" s="1"/>
  <c r="D35" i="6" s="1"/>
  <c r="B3" i="6"/>
  <c r="B35" i="6" s="1"/>
  <c r="AJ363" i="1"/>
  <c r="AI363" i="1" s="1"/>
  <c r="AJ122" i="1"/>
  <c r="AI122" i="1" s="1"/>
  <c r="AJ90" i="1"/>
  <c r="AI90" i="1" s="1"/>
  <c r="AJ113" i="1"/>
  <c r="AI113" i="1" s="1"/>
  <c r="AJ77" i="1"/>
  <c r="AI77" i="1" s="1"/>
  <c r="AJ38" i="1"/>
  <c r="AI38" i="1" s="1"/>
  <c r="AJ263" i="1"/>
  <c r="AI263" i="1" s="1"/>
  <c r="AJ334" i="1"/>
  <c r="AI334" i="1" s="1"/>
  <c r="AJ388" i="1"/>
  <c r="AI388" i="1" s="1"/>
  <c r="AJ191" i="1"/>
  <c r="AI191" i="1" s="1"/>
  <c r="AJ276" i="1"/>
  <c r="AI276" i="1" s="1"/>
  <c r="AJ79" i="1"/>
  <c r="AI79" i="1" s="1"/>
  <c r="AJ33" i="1"/>
  <c r="AI33" i="1" s="1"/>
  <c r="AG187" i="1"/>
  <c r="AG65" i="1"/>
  <c r="AJ343" i="1"/>
  <c r="AI343" i="1" s="1"/>
  <c r="AG318" i="1"/>
  <c r="AG168" i="1"/>
  <c r="AG87" i="1"/>
  <c r="AG136" i="1"/>
  <c r="AJ91" i="1"/>
  <c r="AI91" i="1" s="1"/>
  <c r="AG39" i="1"/>
  <c r="AG179" i="1"/>
  <c r="AG351" i="1"/>
  <c r="AJ69" i="1"/>
  <c r="AI69" i="1" s="1"/>
  <c r="AJ205" i="1"/>
  <c r="AI205" i="1" s="1"/>
  <c r="AF435" i="1"/>
  <c r="AG347" i="1"/>
  <c r="AG322" i="1"/>
  <c r="AJ265" i="1"/>
  <c r="AI265" i="1" s="1"/>
  <c r="AJ361" i="1"/>
  <c r="AI361" i="1" s="1"/>
  <c r="AJ150" i="1"/>
  <c r="AI150" i="1" s="1"/>
  <c r="AJ134" i="1"/>
  <c r="AI134" i="1" s="1"/>
  <c r="AJ94" i="1"/>
  <c r="AI94" i="1" s="1"/>
  <c r="AG73" i="1"/>
  <c r="AG64" i="1"/>
  <c r="AJ45" i="1"/>
  <c r="AI45" i="1" s="1"/>
  <c r="AJ14" i="1"/>
  <c r="AI14" i="1" s="1"/>
  <c r="AJ258" i="1"/>
  <c r="AI258" i="1" s="1"/>
  <c r="AJ142" i="1"/>
  <c r="AI142" i="1" s="1"/>
  <c r="AG118" i="1"/>
  <c r="AJ98" i="1"/>
  <c r="AI98" i="1" s="1"/>
  <c r="AJ82" i="1"/>
  <c r="AI82" i="1" s="1"/>
  <c r="AG60" i="1"/>
  <c r="AJ386" i="1"/>
  <c r="AI386" i="1" s="1"/>
  <c r="AG68" i="1"/>
  <c r="AG56" i="1"/>
  <c r="AJ106" i="1"/>
  <c r="AI106" i="1" s="1"/>
  <c r="AJ199" i="1"/>
  <c r="AI199" i="1" s="1"/>
  <c r="AG251" i="1"/>
  <c r="AJ3" i="1"/>
  <c r="AI3" i="1" s="1"/>
  <c r="AG280" i="1"/>
  <c r="AJ391" i="1"/>
  <c r="AI391" i="1" s="1"/>
  <c r="AG215" i="1"/>
  <c r="AJ163" i="1"/>
  <c r="AI163" i="1" s="1"/>
  <c r="AG151" i="1"/>
  <c r="AG139" i="1"/>
  <c r="AJ119" i="1"/>
  <c r="AI119" i="1" s="1"/>
  <c r="AJ83" i="1"/>
  <c r="AI83" i="1" s="1"/>
  <c r="AJ74" i="1"/>
  <c r="AI74" i="1" s="1"/>
  <c r="AJ57" i="1"/>
  <c r="AI57" i="1" s="1"/>
  <c r="AJ183" i="1"/>
  <c r="AI183" i="1" s="1"/>
  <c r="AJ175" i="1"/>
  <c r="AI175" i="1" s="1"/>
  <c r="AJ131" i="1"/>
  <c r="AI131" i="1" s="1"/>
  <c r="AJ110" i="1"/>
  <c r="AI110" i="1" s="1"/>
  <c r="AJ78" i="1"/>
  <c r="AI78" i="1" s="1"/>
  <c r="AJ61" i="1"/>
  <c r="AI61" i="1" s="1"/>
  <c r="AJ220" i="1"/>
  <c r="AI220" i="1" s="1"/>
  <c r="AJ390" i="1"/>
  <c r="AI390" i="1" s="1"/>
  <c r="AG237" i="1"/>
  <c r="AJ260" i="1"/>
  <c r="AI260" i="1" s="1"/>
  <c r="AJ274" i="1"/>
  <c r="AI274" i="1" s="1"/>
  <c r="AJ5" i="1"/>
  <c r="AI5" i="1" s="1"/>
  <c r="AG256" i="1"/>
  <c r="AG366" i="1"/>
  <c r="AJ212" i="1"/>
  <c r="AI212" i="1" s="1"/>
  <c r="AG128" i="1"/>
  <c r="AJ54" i="1"/>
  <c r="AI54" i="1" s="1"/>
  <c r="AJ40" i="1"/>
  <c r="AI40" i="1" s="1"/>
  <c r="AG193" i="1"/>
  <c r="AJ270" i="1"/>
  <c r="AI270" i="1" s="1"/>
  <c r="AG253" i="1"/>
  <c r="AJ374" i="1"/>
  <c r="AI374" i="1" s="1"/>
  <c r="AF433" i="1"/>
  <c r="AJ321" i="1"/>
  <c r="AI321" i="1" s="1"/>
  <c r="AF431" i="1"/>
  <c r="AJ289" i="1"/>
  <c r="AF429" i="1"/>
  <c r="AJ86" i="1"/>
  <c r="AI86" i="1" s="1"/>
  <c r="AG52" i="1"/>
  <c r="AG36" i="1"/>
  <c r="AJ195" i="1"/>
  <c r="AI195" i="1" s="1"/>
  <c r="AG247" i="1"/>
  <c r="AG365" i="1"/>
  <c r="AG340" i="1"/>
  <c r="AG333" i="1"/>
  <c r="AF432" i="1"/>
  <c r="AJ261" i="1"/>
  <c r="AI261" i="1" s="1"/>
  <c r="AF427" i="1"/>
  <c r="AJ224" i="1"/>
  <c r="AI224" i="1" s="1"/>
  <c r="AF425" i="1"/>
  <c r="AJ425" i="1" s="1"/>
  <c r="AJ249" i="1"/>
  <c r="AI249" i="1" s="1"/>
  <c r="AF426" i="1"/>
  <c r="AG382" i="1"/>
  <c r="AF434" i="1"/>
  <c r="AJ377" i="1"/>
  <c r="AI377" i="1" s="1"/>
  <c r="AJ369" i="1"/>
  <c r="AI369" i="1" s="1"/>
  <c r="AG378" i="1"/>
  <c r="AJ344" i="1"/>
  <c r="AI344" i="1" s="1"/>
  <c r="AG327" i="1"/>
  <c r="AJ273" i="1"/>
  <c r="AF428" i="1"/>
  <c r="AG161" i="1"/>
  <c r="AJ145" i="1"/>
  <c r="AI145" i="1" s="1"/>
  <c r="AG125" i="1"/>
  <c r="AJ207" i="1"/>
  <c r="AI207" i="1" s="1"/>
  <c r="AJ121" i="1"/>
  <c r="AI121" i="1" s="1"/>
  <c r="AG243" i="1"/>
  <c r="AJ300" i="1"/>
  <c r="AI300" i="1" s="1"/>
  <c r="AJ373" i="1"/>
  <c r="AI373" i="1" s="1"/>
  <c r="AG337" i="1"/>
  <c r="AG324" i="1"/>
  <c r="AJ148" i="1"/>
  <c r="AI148" i="1" s="1"/>
  <c r="AG120" i="1"/>
  <c r="AJ117" i="1"/>
  <c r="AI117" i="1" s="1"/>
  <c r="AG37" i="1"/>
  <c r="AJ172" i="1"/>
  <c r="AI172" i="1" s="1"/>
  <c r="AG227" i="1"/>
  <c r="AJ299" i="1"/>
  <c r="AI299" i="1" s="1"/>
  <c r="AG261" i="1"/>
  <c r="AG240" i="1"/>
  <c r="AJ323" i="1"/>
  <c r="AI323" i="1" s="1"/>
  <c r="AG304" i="1"/>
  <c r="AJ362" i="1"/>
  <c r="AI362" i="1" s="1"/>
  <c r="AJ382" i="1"/>
  <c r="AI382" i="1" s="1"/>
  <c r="AJ341" i="1"/>
  <c r="AI341" i="1" s="1"/>
  <c r="AG328" i="1"/>
  <c r="AG379" i="1"/>
  <c r="AF401" i="1"/>
  <c r="AJ379" i="1"/>
  <c r="AI379" i="1" s="1"/>
  <c r="AJ349" i="1"/>
  <c r="AI349" i="1" s="1"/>
  <c r="AJ169" i="1"/>
  <c r="AI169" i="1" s="1"/>
  <c r="AG116" i="1"/>
  <c r="AG103" i="1"/>
  <c r="AJ84" i="1"/>
  <c r="AI84" i="1" s="1"/>
  <c r="AJ6" i="1"/>
  <c r="AI6" i="1" s="1"/>
  <c r="AJ353" i="1"/>
  <c r="AI353" i="1" s="1"/>
  <c r="AJ333" i="1"/>
  <c r="AI333" i="1" s="1"/>
  <c r="AJ213" i="1"/>
  <c r="AI213" i="1" s="1"/>
  <c r="AJ111" i="1"/>
  <c r="AI111" i="1" s="1"/>
  <c r="AG197" i="1"/>
  <c r="AJ156" i="1"/>
  <c r="AI156" i="1" s="1"/>
  <c r="AJ92" i="1"/>
  <c r="AI92" i="1" s="1"/>
  <c r="AG201" i="1"/>
  <c r="AG43" i="1"/>
  <c r="AJ288" i="1"/>
  <c r="AI288" i="1" s="1"/>
  <c r="AG266" i="1"/>
  <c r="AG71" i="1"/>
  <c r="AG296" i="1"/>
  <c r="AJ385" i="1"/>
  <c r="AI385" i="1" s="1"/>
  <c r="AG254" i="1"/>
  <c r="AG307" i="1"/>
  <c r="AG303" i="1"/>
  <c r="AG248" i="1"/>
  <c r="AG241" i="1"/>
  <c r="AG244" i="1"/>
  <c r="AJ302" i="1"/>
  <c r="AI302" i="1" s="1"/>
  <c r="AG381" i="1"/>
  <c r="AG375" i="1"/>
  <c r="AG339" i="1"/>
  <c r="AJ335" i="1"/>
  <c r="AI335" i="1" s="1"/>
  <c r="AG368" i="1"/>
  <c r="AG331" i="1"/>
  <c r="AG326" i="1"/>
  <c r="AJ109" i="1"/>
  <c r="AI109" i="1" s="1"/>
  <c r="AJ306" i="1"/>
  <c r="AI306" i="1" s="1"/>
  <c r="AG305" i="1"/>
  <c r="AJ298" i="1"/>
  <c r="AI298" i="1" s="1"/>
  <c r="AJ272" i="1"/>
  <c r="AI272" i="1" s="1"/>
  <c r="AG267" i="1"/>
  <c r="AG262" i="1"/>
  <c r="AJ259" i="1"/>
  <c r="AI259" i="1" s="1"/>
  <c r="AG255" i="1"/>
  <c r="AG233" i="1"/>
  <c r="AG235" i="1"/>
  <c r="AG231" i="1"/>
  <c r="AG225" i="1"/>
  <c r="AG232" i="1"/>
  <c r="AG228" i="1"/>
  <c r="AG224" i="1"/>
  <c r="AG171" i="1"/>
  <c r="AG211" i="1"/>
  <c r="AJ170" i="1"/>
  <c r="AI170" i="1" s="1"/>
  <c r="AG165" i="1"/>
  <c r="AG67" i="1"/>
  <c r="AJ66" i="1"/>
  <c r="AI66" i="1" s="1"/>
  <c r="AG59" i="1"/>
  <c r="AG72" i="1"/>
  <c r="AG63" i="1"/>
  <c r="AJ62" i="1"/>
  <c r="AI62" i="1" s="1"/>
  <c r="AJ58" i="1"/>
  <c r="AI58" i="1" s="1"/>
  <c r="AJ112" i="1"/>
  <c r="AI112" i="1" s="1"/>
  <c r="AJ88" i="1"/>
  <c r="AI88" i="1" s="1"/>
  <c r="AJ80" i="1"/>
  <c r="AI80" i="1" s="1"/>
  <c r="AJ75" i="1"/>
  <c r="AI75" i="1" s="1"/>
  <c r="AJ96" i="1"/>
  <c r="AI96" i="1" s="1"/>
  <c r="AJ76" i="1"/>
  <c r="AI76" i="1" s="1"/>
  <c r="AJ55" i="1"/>
  <c r="AI55" i="1" s="1"/>
  <c r="AJ203" i="1"/>
  <c r="AI203" i="1" s="1"/>
  <c r="AG189" i="1"/>
  <c r="AG185" i="1"/>
  <c r="AG181" i="1"/>
  <c r="AG177" i="1"/>
  <c r="AG173" i="1"/>
  <c r="AG239" i="1"/>
  <c r="AG294" i="1"/>
  <c r="AG290" i="1"/>
  <c r="AG286" i="1"/>
  <c r="AG281" i="1"/>
  <c r="AG268" i="1"/>
  <c r="AG264" i="1"/>
  <c r="AG249" i="1"/>
  <c r="AJ384" i="1"/>
  <c r="AI384" i="1" s="1"/>
  <c r="AJ364" i="1"/>
  <c r="AI364" i="1" s="1"/>
  <c r="AJ380" i="1"/>
  <c r="AI380" i="1" s="1"/>
  <c r="AG342" i="1"/>
  <c r="AJ330" i="1"/>
  <c r="AI330" i="1" s="1"/>
  <c r="AG321" i="1"/>
  <c r="AJ97" i="1"/>
  <c r="AI97" i="1" s="1"/>
  <c r="AJ93" i="1"/>
  <c r="AI93" i="1" s="1"/>
  <c r="AJ89" i="1"/>
  <c r="AI89" i="1" s="1"/>
  <c r="AJ85" i="1"/>
  <c r="AI85" i="1" s="1"/>
  <c r="AJ81" i="1"/>
  <c r="AI81" i="1" s="1"/>
  <c r="AG20" i="1"/>
  <c r="AG252" i="1"/>
  <c r="AG236" i="1"/>
  <c r="AJ350" i="1"/>
  <c r="AI350" i="1" s="1"/>
  <c r="AG4" i="1"/>
  <c r="AJ360" i="1"/>
  <c r="AG374" i="1"/>
  <c r="AJ346" i="1"/>
  <c r="AI346" i="1" s="1"/>
  <c r="AJ338" i="1"/>
  <c r="AI338" i="1" s="1"/>
  <c r="AG325" i="1"/>
  <c r="AJ29" i="1"/>
  <c r="AI29" i="1" s="1"/>
  <c r="AJ25" i="1"/>
  <c r="AI25" i="1" s="1"/>
  <c r="AA411" i="1"/>
  <c r="K411" i="1"/>
  <c r="T430" i="1"/>
  <c r="AE411" i="1"/>
  <c r="O411" i="1"/>
  <c r="S411" i="1"/>
  <c r="Q430" i="1"/>
  <c r="W411" i="1"/>
  <c r="H411" i="1"/>
  <c r="U430" i="1"/>
  <c r="I436" i="1"/>
  <c r="I437" i="1" s="1"/>
  <c r="P430" i="1"/>
  <c r="AG221" i="1"/>
  <c r="AJ348" i="1"/>
  <c r="AI348" i="1" s="1"/>
  <c r="AJ332" i="1"/>
  <c r="AI332" i="1" s="1"/>
  <c r="AG222" i="1"/>
  <c r="AJ367" i="1"/>
  <c r="AI367" i="1" s="1"/>
  <c r="AJ358" i="1"/>
  <c r="AJ372" i="1"/>
  <c r="AI372" i="1" s="1"/>
  <c r="AG352" i="1"/>
  <c r="AJ336" i="1"/>
  <c r="AI336" i="1" s="1"/>
  <c r="Y430" i="1"/>
  <c r="X430" i="1"/>
  <c r="AG397" i="1"/>
  <c r="AG400" i="1"/>
  <c r="AJ389" i="1"/>
  <c r="AI389" i="1" s="1"/>
  <c r="AJ387" i="1"/>
  <c r="AI387" i="1" s="1"/>
  <c r="AJ357" i="1"/>
  <c r="AI357" i="1" s="1"/>
  <c r="Z430" i="1"/>
  <c r="P436" i="1"/>
  <c r="AG229" i="1"/>
  <c r="AD430" i="1"/>
  <c r="G436" i="1"/>
  <c r="AC430" i="1"/>
  <c r="M430" i="1"/>
  <c r="AB430" i="1"/>
  <c r="N430" i="1"/>
  <c r="H430" i="1"/>
  <c r="R430" i="1"/>
  <c r="AG376" i="1"/>
  <c r="W430" i="1"/>
  <c r="F436" i="1"/>
  <c r="AJ226" i="1"/>
  <c r="AI226" i="1" s="1"/>
  <c r="AG226" i="1"/>
  <c r="Q411" i="1"/>
  <c r="Y411" i="1"/>
  <c r="AC411" i="1"/>
  <c r="M411" i="1"/>
  <c r="U411" i="1"/>
  <c r="F411" i="1"/>
  <c r="S430" i="1"/>
  <c r="AE430" i="1"/>
  <c r="O430" i="1"/>
  <c r="J430" i="1"/>
  <c r="V430" i="1"/>
  <c r="G430" i="1"/>
  <c r="AD436" i="1"/>
  <c r="N436" i="1"/>
  <c r="AJ246" i="1"/>
  <c r="AI246" i="1" s="1"/>
  <c r="AG246" i="1"/>
  <c r="AA430" i="1"/>
  <c r="K430" i="1"/>
  <c r="AJ230" i="1"/>
  <c r="AI230" i="1" s="1"/>
  <c r="AG230" i="1"/>
  <c r="AJ242" i="1"/>
  <c r="AI242" i="1" s="1"/>
  <c r="AG242" i="1"/>
  <c r="AJ250" i="1"/>
  <c r="AI250" i="1" s="1"/>
  <c r="AG250" i="1"/>
  <c r="AJ234" i="1"/>
  <c r="AI234" i="1" s="1"/>
  <c r="AG234" i="1"/>
  <c r="AG101" i="1"/>
  <c r="AJ101" i="1"/>
  <c r="AI101" i="1" s="1"/>
  <c r="AB418" i="1"/>
  <c r="AJ216" i="1"/>
  <c r="AI216" i="1" s="1"/>
  <c r="AG216" i="1"/>
  <c r="AG108" i="1"/>
  <c r="AJ108" i="1"/>
  <c r="AI108" i="1" s="1"/>
  <c r="AG50" i="1"/>
  <c r="AJ50" i="1"/>
  <c r="AI50" i="1" s="1"/>
  <c r="T418" i="1"/>
  <c r="AG35" i="1"/>
  <c r="AJ35" i="1"/>
  <c r="AI35" i="1" s="1"/>
  <c r="AJ257" i="1"/>
  <c r="AI257" i="1" s="1"/>
  <c r="AG257" i="1"/>
  <c r="AC436" i="1"/>
  <c r="M436" i="1"/>
  <c r="F430" i="1"/>
  <c r="AJ399" i="1"/>
  <c r="AI399" i="1" s="1"/>
  <c r="AG399" i="1"/>
  <c r="AE436" i="1"/>
  <c r="W436" i="1"/>
  <c r="O436" i="1"/>
  <c r="AJ245" i="1"/>
  <c r="AI245" i="1" s="1"/>
  <c r="AG245" i="1"/>
  <c r="AJ34" i="1"/>
  <c r="AG26" i="1"/>
  <c r="AJ26" i="1"/>
  <c r="AI26" i="1" s="1"/>
  <c r="AJ27" i="1"/>
  <c r="AI27" i="1" s="1"/>
  <c r="AG27" i="1"/>
  <c r="AJ28" i="1"/>
  <c r="AI28" i="1" s="1"/>
  <c r="AG28" i="1"/>
  <c r="AG2" i="1"/>
  <c r="AJ2" i="1"/>
  <c r="V436" i="1"/>
  <c r="AB436" i="1"/>
  <c r="T436" i="1"/>
  <c r="L436" i="1"/>
  <c r="L437" i="1" s="1"/>
  <c r="AG102" i="1"/>
  <c r="AJ102" i="1"/>
  <c r="AI102" i="1" s="1"/>
  <c r="AG41" i="1"/>
  <c r="AJ41" i="1"/>
  <c r="AI41" i="1" s="1"/>
  <c r="AG209" i="1"/>
  <c r="AJ209" i="1"/>
  <c r="AI209" i="1" s="1"/>
  <c r="AG167" i="1"/>
  <c r="AJ167" i="1"/>
  <c r="AI167" i="1" s="1"/>
  <c r="AJ285" i="1"/>
  <c r="AI285" i="1" s="1"/>
  <c r="AG285" i="1"/>
  <c r="AJ23" i="1"/>
  <c r="AI23" i="1" s="1"/>
  <c r="AG23" i="1"/>
  <c r="AJ24" i="1"/>
  <c r="AI24" i="1" s="1"/>
  <c r="AG24" i="1"/>
  <c r="AG383" i="1"/>
  <c r="AJ383" i="1"/>
  <c r="AI383" i="1" s="1"/>
  <c r="U436" i="1"/>
  <c r="AG319" i="1"/>
  <c r="AJ319" i="1"/>
  <c r="AI319" i="1" s="1"/>
  <c r="AA436" i="1"/>
  <c r="S436" i="1"/>
  <c r="K436" i="1"/>
  <c r="AG99" i="1"/>
  <c r="AJ99" i="1"/>
  <c r="AI99" i="1" s="1"/>
  <c r="AH437" i="1"/>
  <c r="AG115" i="1"/>
  <c r="AJ115" i="1"/>
  <c r="AI115" i="1" s="1"/>
  <c r="AG70" i="1"/>
  <c r="AJ70" i="1"/>
  <c r="AI70" i="1" s="1"/>
  <c r="X418" i="1"/>
  <c r="AG30" i="1"/>
  <c r="AJ30" i="1"/>
  <c r="AI30" i="1" s="1"/>
  <c r="AG22" i="1"/>
  <c r="AJ22" i="1"/>
  <c r="AI22" i="1" s="1"/>
  <c r="AJ269" i="1"/>
  <c r="AI269" i="1" s="1"/>
  <c r="AG269" i="1"/>
  <c r="AJ31" i="1"/>
  <c r="AI31" i="1" s="1"/>
  <c r="AG31" i="1"/>
  <c r="AJ32" i="1"/>
  <c r="AI32" i="1" s="1"/>
  <c r="AG32" i="1"/>
  <c r="Z436" i="1"/>
  <c r="R436" i="1"/>
  <c r="J436" i="1"/>
  <c r="AG329" i="1"/>
  <c r="AJ329" i="1"/>
  <c r="AI329" i="1" s="1"/>
  <c r="AG371" i="1"/>
  <c r="AJ371" i="1"/>
  <c r="AI371" i="1" s="1"/>
  <c r="AG317" i="1"/>
  <c r="AJ317" i="1"/>
  <c r="X436" i="1"/>
  <c r="Q436" i="1"/>
  <c r="AL418" i="1" l="1"/>
  <c r="C7" i="19"/>
  <c r="D7" i="19"/>
  <c r="H7" i="19"/>
  <c r="F7" i="19"/>
  <c r="I3" i="19"/>
  <c r="K3" i="19" s="1"/>
  <c r="I5" i="19"/>
  <c r="K4" i="19"/>
  <c r="I2" i="19"/>
  <c r="G7" i="19"/>
  <c r="B7" i="19"/>
  <c r="L438" i="1"/>
  <c r="K87" i="6"/>
  <c r="K89" i="6" s="1"/>
  <c r="AI2" i="1"/>
  <c r="AH439" i="1"/>
  <c r="AJ439" i="1"/>
  <c r="AJ438" i="1" s="1"/>
  <c r="I438" i="1"/>
  <c r="H87" i="6"/>
  <c r="H89" i="6" s="1"/>
  <c r="Z437" i="1"/>
  <c r="G4" i="5"/>
  <c r="J437" i="1"/>
  <c r="C7" i="5"/>
  <c r="F7" i="5"/>
  <c r="E7" i="5"/>
  <c r="G3" i="5"/>
  <c r="D7" i="5"/>
  <c r="G6" i="5"/>
  <c r="G5" i="5"/>
  <c r="AD437" i="1"/>
  <c r="AD438" i="1" s="1"/>
  <c r="B7" i="5"/>
  <c r="G2" i="5"/>
  <c r="AG401" i="1"/>
  <c r="AF403" i="1"/>
  <c r="AJ403" i="1" s="1"/>
  <c r="P437" i="1"/>
  <c r="AA437" i="1"/>
  <c r="R437" i="1"/>
  <c r="H437" i="1"/>
  <c r="O437" i="1"/>
  <c r="N437" i="1"/>
  <c r="U437" i="1"/>
  <c r="Q437" i="1"/>
  <c r="W437" i="1"/>
  <c r="V437" i="1"/>
  <c r="S437" i="1"/>
  <c r="M437" i="1"/>
  <c r="T437" i="1"/>
  <c r="AB437" i="1"/>
  <c r="AE437" i="1"/>
  <c r="G437" i="1"/>
  <c r="AC437" i="1"/>
  <c r="AC438" i="1" s="1"/>
  <c r="X437" i="1"/>
  <c r="K437" i="1"/>
  <c r="F437" i="1"/>
  <c r="AG406" i="1"/>
  <c r="AJ406" i="1"/>
  <c r="AI406" i="1" s="1"/>
  <c r="AF436" i="1"/>
  <c r="AJ431" i="1"/>
  <c r="AJ420" i="1"/>
  <c r="AI420" i="1" s="1"/>
  <c r="AG420" i="1"/>
  <c r="AJ434" i="1"/>
  <c r="AG417" i="1"/>
  <c r="AJ417" i="1"/>
  <c r="AI417" i="1" s="1"/>
  <c r="AJ409" i="1"/>
  <c r="AJ423" i="1"/>
  <c r="AJ428" i="1"/>
  <c r="AG415" i="1"/>
  <c r="AJ415" i="1"/>
  <c r="AI415" i="1" s="1"/>
  <c r="AG412" i="1"/>
  <c r="AJ412" i="1"/>
  <c r="AF418" i="1"/>
  <c r="AM418" i="1" s="1"/>
  <c r="AJ401" i="1"/>
  <c r="AI401" i="1" s="1"/>
  <c r="AG407" i="1"/>
  <c r="AJ407" i="1"/>
  <c r="AI407" i="1" s="1"/>
  <c r="AJ435" i="1"/>
  <c r="AG419" i="1"/>
  <c r="AF424" i="1"/>
  <c r="AJ419" i="1"/>
  <c r="AG416" i="1"/>
  <c r="AJ416" i="1"/>
  <c r="AI416" i="1" s="1"/>
  <c r="AI317" i="1"/>
  <c r="AG408" i="1"/>
  <c r="AJ408" i="1"/>
  <c r="AI408" i="1" s="1"/>
  <c r="AJ432" i="1"/>
  <c r="AG422" i="1"/>
  <c r="AJ422" i="1"/>
  <c r="AI422" i="1" s="1"/>
  <c r="AF411" i="1"/>
  <c r="AG405" i="1"/>
  <c r="AJ405" i="1"/>
  <c r="AG410" i="1"/>
  <c r="AJ410" i="1"/>
  <c r="AI410" i="1" s="1"/>
  <c r="AG413" i="1"/>
  <c r="AJ413" i="1"/>
  <c r="AI413" i="1" s="1"/>
  <c r="AG414" i="1"/>
  <c r="AJ414" i="1"/>
  <c r="AI414" i="1" s="1"/>
  <c r="AJ433" i="1"/>
  <c r="AJ429" i="1"/>
  <c r="AG421" i="1"/>
  <c r="AJ421" i="1"/>
  <c r="AI421" i="1" s="1"/>
  <c r="AF430" i="1"/>
  <c r="AJ426" i="1"/>
  <c r="AJ427" i="1"/>
  <c r="J7" i="19" l="1"/>
  <c r="K5" i="19"/>
  <c r="K2" i="19"/>
  <c r="T438" i="1"/>
  <c r="S87" i="6"/>
  <c r="S89" i="6" s="1"/>
  <c r="W438" i="1"/>
  <c r="W87" i="6"/>
  <c r="W89" i="6" s="1"/>
  <c r="O438" i="1"/>
  <c r="N87" i="6"/>
  <c r="N89" i="6" s="1"/>
  <c r="P438" i="1"/>
  <c r="O87" i="6"/>
  <c r="O89" i="6" s="1"/>
  <c r="X438" i="1"/>
  <c r="X87" i="6"/>
  <c r="X89" i="6" s="1"/>
  <c r="AB438" i="1"/>
  <c r="AB87" i="6"/>
  <c r="AB89" i="6" s="1"/>
  <c r="V438" i="1"/>
  <c r="V87" i="6"/>
  <c r="V89" i="6" s="1"/>
  <c r="N438" i="1"/>
  <c r="M87" i="6"/>
  <c r="M89" i="6" s="1"/>
  <c r="AA438" i="1"/>
  <c r="AA87" i="6"/>
  <c r="AA89" i="6" s="1"/>
  <c r="Z438" i="1"/>
  <c r="Z87" i="6"/>
  <c r="Z89" i="6" s="1"/>
  <c r="F438" i="1"/>
  <c r="E87" i="6"/>
  <c r="E89" i="6" s="1"/>
  <c r="G438" i="1"/>
  <c r="F87" i="6"/>
  <c r="F89" i="6" s="1"/>
  <c r="M438" i="1"/>
  <c r="L87" i="6"/>
  <c r="L89" i="6" s="1"/>
  <c r="Q438" i="1"/>
  <c r="P87" i="6"/>
  <c r="P89" i="6" s="1"/>
  <c r="H438" i="1"/>
  <c r="G87" i="6"/>
  <c r="G89" i="6" s="1"/>
  <c r="K438" i="1"/>
  <c r="J87" i="6"/>
  <c r="J89" i="6" s="1"/>
  <c r="S438" i="1"/>
  <c r="R87" i="6"/>
  <c r="R89" i="6" s="1"/>
  <c r="U438" i="1"/>
  <c r="T87" i="6"/>
  <c r="T89" i="6" s="1"/>
  <c r="R438" i="1"/>
  <c r="Q87" i="6"/>
  <c r="Q89" i="6" s="1"/>
  <c r="J438" i="1"/>
  <c r="I87" i="6"/>
  <c r="I89" i="6" s="1"/>
  <c r="AE438" i="1"/>
  <c r="U87" i="6"/>
  <c r="U89" i="6" s="1"/>
  <c r="G7" i="5"/>
  <c r="AG411" i="1"/>
  <c r="AI419" i="1"/>
  <c r="AJ424" i="1"/>
  <c r="AJ436" i="1"/>
  <c r="AJ411" i="1"/>
  <c r="AI405" i="1"/>
  <c r="AG424" i="1"/>
  <c r="AJ418" i="1"/>
  <c r="AI412" i="1"/>
  <c r="AG430" i="1"/>
  <c r="AJ430" i="1"/>
  <c r="AK430" i="1" s="1"/>
  <c r="AG418" i="1"/>
  <c r="AF437" i="1"/>
  <c r="AI418" i="1" l="1"/>
  <c r="AK418" i="1"/>
  <c r="AI424" i="1"/>
  <c r="AK424" i="1"/>
  <c r="AI411" i="1"/>
  <c r="AK411" i="1"/>
  <c r="AK436" i="1"/>
  <c r="AJ437" i="1"/>
  <c r="B8" i="5"/>
  <c r="D8" i="5"/>
  <c r="C8" i="5"/>
  <c r="E8" i="5"/>
  <c r="F8" i="5"/>
  <c r="AF438" i="1"/>
  <c r="AK437" i="1" l="1"/>
  <c r="G8" i="5"/>
  <c r="Y436" i="1"/>
  <c r="Y437" i="1" l="1"/>
  <c r="Y438" i="1" s="1"/>
  <c r="AJ84" i="8"/>
  <c r="AH89" i="8"/>
  <c r="Y87" i="6" l="1"/>
  <c r="Y89" i="6" s="1"/>
  <c r="I6" i="19"/>
  <c r="E7" i="19"/>
  <c r="AJ89" i="8"/>
  <c r="W120" i="14"/>
  <c r="K6" i="19" l="1"/>
  <c r="K7" i="19" s="1"/>
  <c r="J8" i="19" s="1"/>
  <c r="I7" i="19"/>
  <c r="I8" i="19" l="1"/>
  <c r="H8" i="19"/>
  <c r="C8" i="19"/>
  <c r="D8" i="19"/>
  <c r="F8" i="19"/>
  <c r="B8" i="19"/>
  <c r="G8" i="19"/>
  <c r="E8" i="19"/>
  <c r="K8" i="19" l="1"/>
</calcChain>
</file>

<file path=xl/comments1.xml><?xml version="1.0" encoding="utf-8"?>
<comments xmlns="http://schemas.openxmlformats.org/spreadsheetml/2006/main">
  <authors>
    <author>OLIVA PARRA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OLIVA PARRA:</t>
        </r>
        <r>
          <rPr>
            <sz val="9"/>
            <color indexed="81"/>
            <rFont val="Tahoma"/>
            <family val="2"/>
          </rPr>
          <t xml:space="preserve">
Puede agrupar diferentes vigencias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AH30" authorId="0">
      <text>
        <r>
          <rPr>
            <b/>
            <sz val="9"/>
            <color indexed="81"/>
            <rFont val="Tahoma"/>
            <family val="2"/>
          </rPr>
          <t>recursos asignados solo vicerectoria investigacion</t>
        </r>
      </text>
    </comment>
    <comment ref="AH57" authorId="0">
      <text>
        <r>
          <rPr>
            <b/>
            <sz val="9"/>
            <color indexed="81"/>
            <rFont val="Tahoma"/>
            <family val="2"/>
          </rPr>
          <t>Este valor corresponde a $2.200 millones de fuente de financiación Convenios y $200 millones de contrapartida.</t>
        </r>
      </text>
    </comment>
  </commentList>
</comments>
</file>

<file path=xl/comments3.xml><?xml version="1.0" encoding="utf-8"?>
<comments xmlns="http://schemas.openxmlformats.org/spreadsheetml/2006/main">
  <authors>
    <author>Hugo Cabrera</author>
  </authors>
  <commentList>
    <comment ref="AE94" authorId="0">
      <text>
        <r>
          <rPr>
            <b/>
            <sz val="9"/>
            <color indexed="81"/>
            <rFont val="Tahoma"/>
            <family val="2"/>
          </rPr>
          <t>Hugo Cabrera:</t>
        </r>
        <r>
          <rPr>
            <sz val="9"/>
            <color indexed="81"/>
            <rFont val="Tahoma"/>
            <family val="2"/>
          </rPr>
          <t xml:space="preserve">
para este PY de convenio, se tiene claro la meta y el presupuesto a traer que es $1.600.000. pero es importante dejar un presdsupuesto para pago de poliza</t>
        </r>
      </text>
    </comment>
  </commentList>
</comments>
</file>

<file path=xl/comments4.xml><?xml version="1.0" encoding="utf-8"?>
<comments xmlns="http://schemas.openxmlformats.org/spreadsheetml/2006/main">
  <authors>
    <author>lenovo</author>
    <author>Hugo Cabrera</author>
  </authors>
  <commentList>
    <comment ref="AH74" authorId="0">
      <text>
        <r>
          <rPr>
            <b/>
            <sz val="9"/>
            <color indexed="81"/>
            <rFont val="Tahoma"/>
            <family val="2"/>
          </rPr>
          <t>recursos asignados solo vicerectoria investigacion</t>
        </r>
      </text>
    </comment>
    <comment ref="AH101" authorId="0">
      <text>
        <r>
          <rPr>
            <b/>
            <sz val="9"/>
            <color indexed="81"/>
            <rFont val="Tahoma"/>
            <family val="2"/>
          </rPr>
          <t>Este valor corresponde a $2.200 millones de fuente de financiación Convenios y $200 millones de contrapartida.</t>
        </r>
      </text>
    </comment>
    <comment ref="AE207" authorId="1">
      <text>
        <r>
          <rPr>
            <b/>
            <sz val="9"/>
            <color indexed="81"/>
            <rFont val="Tahoma"/>
            <family val="2"/>
          </rPr>
          <t>Hugo Cabrera:</t>
        </r>
        <r>
          <rPr>
            <sz val="9"/>
            <color indexed="81"/>
            <rFont val="Tahoma"/>
            <family val="2"/>
          </rPr>
          <t xml:space="preserve">
para este PY de convenio, se tiene claro la meta y el presupuesto a traer que es $1.600.000. pero es importante dejar un presdsupuesto para pago de poliza</t>
        </r>
      </text>
    </comment>
  </commentList>
</comments>
</file>

<file path=xl/comments5.xml><?xml version="1.0" encoding="utf-8"?>
<comments xmlns="http://schemas.openxmlformats.org/spreadsheetml/2006/main">
  <authors>
    <author>lenovo</author>
    <author>Hugo Cabrera</author>
  </authors>
  <commentList>
    <comment ref="AH74" authorId="0">
      <text>
        <r>
          <rPr>
            <b/>
            <sz val="9"/>
            <color indexed="81"/>
            <rFont val="Tahoma"/>
            <family val="2"/>
          </rPr>
          <t>recursos asignados solo vicerectoria investigacion</t>
        </r>
      </text>
    </comment>
    <comment ref="AH101" authorId="0">
      <text>
        <r>
          <rPr>
            <b/>
            <sz val="9"/>
            <color indexed="81"/>
            <rFont val="Tahoma"/>
            <family val="2"/>
          </rPr>
          <t>Este valor corresponde a $2.200 millones de fuente de financiación Convenios y $200 millones de contrapartida.</t>
        </r>
      </text>
    </comment>
    <comment ref="AE207" authorId="1">
      <text>
        <r>
          <rPr>
            <b/>
            <sz val="9"/>
            <color indexed="81"/>
            <rFont val="Tahoma"/>
            <family val="2"/>
          </rPr>
          <t>Hugo Cabrera:</t>
        </r>
        <r>
          <rPr>
            <sz val="9"/>
            <color indexed="81"/>
            <rFont val="Tahoma"/>
            <family val="2"/>
          </rPr>
          <t xml:space="preserve">
para este PY de convenio, se tiene claro la meta y el presupuesto a traer que es $1.600.000. pero es importante dejar un presdsupuesto para pago de poliza</t>
        </r>
      </text>
    </comment>
  </commentList>
</comments>
</file>

<file path=xl/comments6.xml><?xml version="1.0" encoding="utf-8"?>
<comments xmlns="http://schemas.openxmlformats.org/spreadsheetml/2006/main">
  <authors>
    <author>lenovo</author>
    <author>Hugo Cabrera</author>
  </authors>
  <commentList>
    <comment ref="AH74" authorId="0">
      <text>
        <r>
          <rPr>
            <b/>
            <sz val="9"/>
            <color indexed="81"/>
            <rFont val="Tahoma"/>
            <family val="2"/>
          </rPr>
          <t>recursos asignados solo vicerectoria investigacion</t>
        </r>
      </text>
    </comment>
    <comment ref="AH101" authorId="0">
      <text>
        <r>
          <rPr>
            <b/>
            <sz val="9"/>
            <color indexed="81"/>
            <rFont val="Tahoma"/>
            <family val="2"/>
          </rPr>
          <t>Este valor corresponde a $2.200 millones de fuente de financiación Convenios y $200 millones de contrapartida.</t>
        </r>
      </text>
    </comment>
    <comment ref="AE207" authorId="1">
      <text>
        <r>
          <rPr>
            <b/>
            <sz val="9"/>
            <color indexed="81"/>
            <rFont val="Tahoma"/>
            <family val="2"/>
          </rPr>
          <t>Hugo Cabrera:</t>
        </r>
        <r>
          <rPr>
            <sz val="9"/>
            <color indexed="81"/>
            <rFont val="Tahoma"/>
            <family val="2"/>
          </rPr>
          <t xml:space="preserve">
para este PY de convenio, se tiene claro la meta y el presupuesto a traer que es $1.600.000. pero es importante dejar un presdsupuesto para pago de poliza</t>
        </r>
      </text>
    </comment>
  </commentList>
</comments>
</file>

<file path=xl/sharedStrings.xml><?xml version="1.0" encoding="utf-8"?>
<sst xmlns="http://schemas.openxmlformats.org/spreadsheetml/2006/main" count="5995" uniqueCount="521">
  <si>
    <t>PROYECTO / ACCIÓN</t>
  </si>
  <si>
    <t>SEDE</t>
  </si>
  <si>
    <t>UNIDAD</t>
  </si>
  <si>
    <t>UNIDAD DE MEDIDA</t>
  </si>
  <si>
    <t>ASOCOOP
37</t>
  </si>
  <si>
    <t>PFC
40</t>
  </si>
  <si>
    <t>% ASIGNADO</t>
  </si>
  <si>
    <t>% POR ASIGNAR</t>
  </si>
  <si>
    <t>POR ASIGNAR</t>
  </si>
  <si>
    <t>SA.PY.1.1. Construcción de edificios</t>
  </si>
  <si>
    <t>NEIVA</t>
  </si>
  <si>
    <t>Mt2 Construidos</t>
  </si>
  <si>
    <t>PITALITO</t>
  </si>
  <si>
    <t>GARZÓN</t>
  </si>
  <si>
    <t>LA PLATA</t>
  </si>
  <si>
    <t>SA.PY.1.2. Adecuar planta física existente</t>
  </si>
  <si>
    <t>Mt2 Adecuados</t>
  </si>
  <si>
    <t>SA.PY.1.3. Mantener edificaciones y campos deportivos</t>
  </si>
  <si>
    <t>Mt2 Mantenidos</t>
  </si>
  <si>
    <t>SA.PY.2.1. Dotación de equipos para laboratorios de Docencia</t>
  </si>
  <si>
    <t>#Laboratorios Dotados</t>
  </si>
  <si>
    <t xml:space="preserve">#Laboratorios Dotados </t>
  </si>
  <si>
    <t>SA.PY.2.2. Mantenimiento Preventivo y Correctivo Laboratorios de Docencia</t>
  </si>
  <si>
    <t>#Laboratorios Mantenidos</t>
  </si>
  <si>
    <t>SA.PY.2.3. Dotación de vidriería, reactivos e insumos para laboratorios de docencia</t>
  </si>
  <si>
    <t>SA.PY.2.4. Dotación de equipos y aplicativos para laboratorios de Investigación</t>
  </si>
  <si>
    <t>SA.PY.2.5. Mantenimiento de equipos y aplicativos para laboratorios de Investigación</t>
  </si>
  <si>
    <t>SA.PY.2.6. Dotación de vidriería, reactivos e insumos para laboratorios de investigación</t>
  </si>
  <si>
    <t>SA.PY.2.7. Dotación de Aulas de equipos y muebles</t>
  </si>
  <si>
    <t xml:space="preserve">#Aulas Dotadas </t>
  </si>
  <si>
    <t xml:space="preserve">#Aulas Especializadas Dotadas </t>
  </si>
  <si>
    <t>SA.PY.2.8. Mantenimiento dotación de aulas</t>
  </si>
  <si>
    <t># Aulas con dotación mantenida</t>
  </si>
  <si>
    <t>SA.PY.2.9. Dotación de oficinas</t>
  </si>
  <si>
    <t># Oficinas dotadas</t>
  </si>
  <si>
    <t>SA.PY.2.10. Mantenimiento de las oficinas</t>
  </si>
  <si>
    <t># Oficinas con dotación mantenida</t>
  </si>
  <si>
    <t>SA.PY.2.11. Adquirir bibliografía fisica y Digital</t>
  </si>
  <si>
    <t>#Libros</t>
  </si>
  <si>
    <t>SA.PY.2.12. Acceso a bases de datos (bibliografía)</t>
  </si>
  <si>
    <t>GLOBAL</t>
  </si>
  <si>
    <t>#Bases de Datos</t>
  </si>
  <si>
    <t>SA.PY.2.13. Dotación de equipos y muebles para Bibliotecas)</t>
  </si>
  <si>
    <t>#Bibliotecas Dotadas</t>
  </si>
  <si>
    <t>SA.PY.3.1. Adquisición de equipos de cómputo, comunicaciones y servidores</t>
  </si>
  <si>
    <t># Equipos nuevos</t>
  </si>
  <si>
    <t>SA.PY.3.2. Mantenimiento de equipos con destino de información y comunicación</t>
  </si>
  <si>
    <t># Equipos mantenidos</t>
  </si>
  <si>
    <t>SA.PY.3.3. Desarrollo de Aplicativos</t>
  </si>
  <si>
    <t># Aplicativos</t>
  </si>
  <si>
    <t>SA.PY.3.4. Mantenimiento y adecuaciones a aplicativos</t>
  </si>
  <si>
    <t># Aplicativos adecuados y mantenidos</t>
  </si>
  <si>
    <t>SA.PY.3.5. Adquisición y Renovación de licencias</t>
  </si>
  <si>
    <t># Licencias</t>
  </si>
  <si>
    <t>SA.PY.4.1. Desarrollo del Sistema de gestión de Calidad</t>
  </si>
  <si>
    <t>Certificación en la norma NTC ISO 9001:2015</t>
  </si>
  <si>
    <t>Certificación en la norma NTC ISO 9001:2015 con ampliación sede</t>
  </si>
  <si>
    <t>SA.PY.4.2. Desarrollo documental de los requisitos generales para la competencias de los laboratorios de prueba y calibración</t>
  </si>
  <si>
    <t xml:space="preserve">% Desarrollo documental </t>
  </si>
  <si>
    <t>SA.PY.4.3. Desarrollo d el Sistema de gestión Ambiental</t>
  </si>
  <si>
    <t>Certificación en la norma NTC ISO 14001</t>
  </si>
  <si>
    <t>Certificación en la norma NTC ISO 14001 con ampliación a la sede</t>
  </si>
  <si>
    <t>SA.PY.4.4. Desarrollar el Sistema de seguridad y salud en el trabajo</t>
  </si>
  <si>
    <t># Certificaciones norma NTC  ISO 45001</t>
  </si>
  <si>
    <t># Certificaciones norma NTC  ISO 45001 con ampliación a la sede</t>
  </si>
  <si>
    <t>SA.PY.4.5. Mantener y mejorar el Sistema de gestión de seguridad de la información</t>
  </si>
  <si>
    <t>SA.PY.4.6. Mantener y mejorar el Sistema de gestión documental</t>
  </si>
  <si>
    <t>% Implementación del Sistema de Gestión Documental</t>
  </si>
  <si>
    <t>SA.PY.4.7. Mantener y mejorar el Sistema de gestión de Planeación</t>
  </si>
  <si>
    <t># de Procesos con sistema de planeación</t>
  </si>
  <si>
    <t>SA.PY.5.1. Definir y desarrollar Plan de formación</t>
  </si>
  <si>
    <t># Administrativos y Operativos formados</t>
  </si>
  <si>
    <t xml:space="preserve">SA.PY.5.2. Definir y desarrollar Plan de capacitación </t>
  </si>
  <si>
    <t># Administrativos y Operativos capacitados</t>
  </si>
  <si>
    <t>SB.PY.1.1. Atención Médica a Estudiantes</t>
  </si>
  <si>
    <t>SB.PY.1.2. Atención Odontológica a Estudiantes</t>
  </si>
  <si>
    <t>SB.PY.1.3. Atención Psicológico a Estudiantes</t>
  </si>
  <si>
    <t>SB.PY.2.1. Formación Deportiva en las diferentes disciplinas.</t>
  </si>
  <si>
    <t>SB.PY.2.3. Recreación y Aprovechamiento del Tiempo Libre</t>
  </si>
  <si>
    <t>SB.PY.3.1. Formación en modalidades artístiscas</t>
  </si>
  <si>
    <t>SB.PY.3.2. Puestas en escena de los grupos artísticos</t>
  </si>
  <si>
    <t xml:space="preserve">SB.PY.3.3. Servicios de sonido y maestro de ceremonia </t>
  </si>
  <si>
    <t>SB.PY.4.1. Interacción entre los integrantes de la comunidad universitaria</t>
  </si>
  <si>
    <t>SB.PY.4.2. Atención a la población con enfoque diferencial</t>
  </si>
  <si>
    <t>SB.PY.4.3. Inducción institucional a estudiantes nuevos</t>
  </si>
  <si>
    <t>SB.PY.5.1. Becas, descuentos y exenciones de matrículas</t>
  </si>
  <si>
    <t>SB.PY.5.2. Servicio de Restaurante</t>
  </si>
  <si>
    <t>SB.PY.5.3. Acompañamiento académico</t>
  </si>
  <si>
    <t>SB.PY.5.4. Acompañamiento Psicosocial</t>
  </si>
  <si>
    <t>SB.PY.5.5. Talleres de formación económica</t>
  </si>
  <si>
    <t>SB.PY.5.6. Tablet USCO</t>
  </si>
  <si>
    <t>SB.PY.5.7. Talleres de Adaptabilidad Institucional</t>
  </si>
  <si>
    <t>SB.PY.5.8. Derechos Humanos (DDHH) 
 ASESORIA Y SEGUIMIENTO HACIA LA PROTECCIÓN Y GARANTIA DDHH</t>
  </si>
  <si>
    <t>SB.PY.5.8. Derechos Humanos (DDHH) ASESORIA HACIA LA PROTECCIÓN Y GARANTIA DDHH</t>
  </si>
  <si>
    <t>SB.PY.5.9. Derechos Humanos (DDHH) 
 PROMOCIÓN Y FORMACIÓN EN DDHH</t>
  </si>
  <si>
    <t>SB.PY.5.10. SERVICIOS DE USO BiciUSCO</t>
  </si>
  <si>
    <t>SF.PY.1.1. Inducción y Reinducción con docentes, estudiantes, Administrativos y Directivos de la Universidad, sobre mision, vision, principios y valores.</t>
  </si>
  <si>
    <t>SF.PY.2.1. Nuevos programas académicos de pregrado en distintas modalidades</t>
  </si>
  <si>
    <t>SF.PY.2.2. Nuevos programas académicos de postgrado en distintas modalidades</t>
  </si>
  <si>
    <t>SF.PY.2.3. Nuevos programas académicos articulados por ciclos propedéuticos</t>
  </si>
  <si>
    <t>SF.PY.2.4. Programas académicos articulados con instituciones de educación media y educación superior</t>
  </si>
  <si>
    <t>SF.PY.2.5. Diagnosticos y estudios de prospectiva para la pertinencia social y académica de la oferta.</t>
  </si>
  <si>
    <t>SF.PY.2.6. Definición de la política de oferta académica</t>
  </si>
  <si>
    <t xml:space="preserve">SF.PY.2.7. Promoción de la oferta académica institucional   </t>
  </si>
  <si>
    <t>SF.PY.3.1. Formación de alto nivel en Doctorados</t>
  </si>
  <si>
    <t xml:space="preserve">SF.PY.3.2.  Estudios postdoctorales </t>
  </si>
  <si>
    <t>SF.PY.3.3. Capacitación y actualización individual y colectiva en pedagogías, didácticas, estudios sociales, culturales y estéticos</t>
  </si>
  <si>
    <t>SF.PY.3.4. Capacitación en lenguas extranjeras</t>
  </si>
  <si>
    <t>SF.PY.3.5 Escuela de formación pedagógica</t>
  </si>
  <si>
    <t>SF.PY.4.1. Procesos de autoevaluación de programas de pregrado y postgrado</t>
  </si>
  <si>
    <t>SF.PY.4.2. Actualización curricular pertinente y coherente con el PEU, PEF, PEP.</t>
  </si>
  <si>
    <t>SF.PY.4.3. Procesos de autoevaluacion y mejoramiento de la calidad para la renovacion de  acreditacion de alta calidad institucional</t>
  </si>
  <si>
    <t>SF.PY.5.1.  Diseño y puesta en marcha de la politica de relevo generacional</t>
  </si>
  <si>
    <t xml:space="preserve">SF.PY.6.1. Portal y Observatorio Laboral, para enlace laboral y orientar proyectos de emprendimiento. </t>
  </si>
  <si>
    <t>SF.PY.6.3. Programa de seguimiento a graduados</t>
  </si>
  <si>
    <t>SI.PY.1.1. Actividades de formación</t>
  </si>
  <si>
    <t># Personas</t>
  </si>
  <si>
    <t>SI.PY.1.2. Grupos escolares</t>
  </si>
  <si>
    <t>SI.PY.2.1. Semilleros</t>
  </si>
  <si>
    <t>SI.PY.2.2. Trabajos de grado</t>
  </si>
  <si>
    <t>SI.PY.2.3. Menor cuantía</t>
  </si>
  <si>
    <t>SI.PY.2.4. Mediana cuantía</t>
  </si>
  <si>
    <t>SI.PY.2.5. Mayor cuantía</t>
  </si>
  <si>
    <t>SI.PY.2.6. Tesis de Maestrías  y Doctorados</t>
  </si>
  <si>
    <t>SI.PY.2.7. Jóvenes Investigadores</t>
  </si>
  <si>
    <t>SI.PY.2.8.  Proyectos Interfacultades</t>
  </si>
  <si>
    <t xml:space="preserve"># Proyectos de  Investigación Interfacultades apoyados </t>
  </si>
  <si>
    <t># Eventos académico-científicos</t>
  </si>
  <si>
    <t>SI.PY.3.2. Ponencias</t>
  </si>
  <si>
    <t># Ponencias a nivel nacional e internacional</t>
  </si>
  <si>
    <t>SI.PY.3.3. Vinculación y Desarrollo en redes académicas, científicas e investigativas</t>
  </si>
  <si>
    <t># de Redes</t>
  </si>
  <si>
    <t>SI.PY.3.4. Fortalecimiento de los Centros  e Institutos de Investigación</t>
  </si>
  <si>
    <t>Centros de Investigación apoyados</t>
  </si>
  <si>
    <t># Institutos de Investigación</t>
  </si>
  <si>
    <t>SI.PY.3.5. Fortalecimiento de los Grupos e Investigadores</t>
  </si>
  <si>
    <t># Grupos categorizados</t>
  </si>
  <si>
    <t># Docentes categorizados</t>
  </si>
  <si>
    <t xml:space="preserve"># Grupos apoyados </t>
  </si>
  <si>
    <t>SI.PY.3.6. Vigilancia Tecnológica</t>
  </si>
  <si>
    <t># Procesos Vigilados</t>
  </si>
  <si>
    <t>SI.PY.3.7. Artículos en Revistas Indexadas</t>
  </si>
  <si>
    <t xml:space="preserve"># de Artículos apoyados para publicación </t>
  </si>
  <si>
    <t># de Artículos publicados</t>
  </si>
  <si>
    <t>Seguimiento y evaluación a la implementación del PECTI</t>
  </si>
  <si>
    <t>SI.PY.3.9. Apoyo laboratorios de investigación</t>
  </si>
  <si>
    <t># Laboratorios apoyados</t>
  </si>
  <si>
    <t>SI.PY.3.10. Apoyo al desarrollo de doctorados</t>
  </si>
  <si>
    <t>SI.PY.3.11. Apoyo al desarrollo de doctorados</t>
  </si>
  <si>
    <t>Funcionamiento de Doctorados</t>
  </si>
  <si>
    <t>SI.PY.4.1. Registro</t>
  </si>
  <si>
    <t># Validaciones</t>
  </si>
  <si>
    <t>SI.PY.5.1. Desarrollo de proyectos</t>
  </si>
  <si>
    <t># Proyectos con cofinanciación</t>
  </si>
  <si>
    <t>SI.PY.6.1. Alojamiento y soporte técnico de Revistas Institucionales</t>
  </si>
  <si>
    <t>SI.PY.6.2. Revistas Científicas</t>
  </si>
  <si>
    <t># de Revistas científicas con apoyo a su gestión editorial</t>
  </si>
  <si>
    <t>SI.PY.6.3. Publicación de libros y su gestión desde la Editorial de la Universidad</t>
  </si>
  <si>
    <t>SI.PY.6.4. Eventos y actividades de divulgación de las publicaciones de la Editorial Universidad Surcolombiana</t>
  </si>
  <si>
    <t>#  de Asistentes por actividad o evento</t>
  </si>
  <si>
    <t>SP.PY.1.1. Fortalecimiento de la gestión de la Internacionalización</t>
  </si>
  <si>
    <t>Proyectos</t>
  </si>
  <si>
    <t>SP.PY.1.2. Fomento a la internacionalización en casa</t>
  </si>
  <si>
    <t>SP.PY.1.3. Fortalecimiento de la articulación interinstitucional</t>
  </si>
  <si>
    <t>SP.PY.1.4. Fortalecimiento de la movilidad académica e investigativa</t>
  </si>
  <si>
    <t>Movilidades apoyadas</t>
  </si>
  <si>
    <t>SP.PY.2.1. Operación y desarrollo del Centro de Emprendimiento e Innovación</t>
  </si>
  <si>
    <t xml:space="preserve">Número de iniciativas emprendedoras registradas  </t>
  </si>
  <si>
    <t xml:space="preserve">Número de acompañamientos </t>
  </si>
  <si>
    <t xml:space="preserve">Número de eventos por año  </t>
  </si>
  <si>
    <t xml:space="preserve">Número de eventos por año </t>
  </si>
  <si>
    <t xml:space="preserve">Número de planes de negocio construidos </t>
  </si>
  <si>
    <t xml:space="preserve">Número de eventos de sensibilización en propiedad intelectual </t>
  </si>
  <si>
    <t>SP.PY.2.2. Operación y desarrollo del Consultorio Empresarial y Contable</t>
  </si>
  <si>
    <t xml:space="preserve">No. de Asesorias </t>
  </si>
  <si>
    <t xml:space="preserve">No. de Eventos </t>
  </si>
  <si>
    <t xml:space="preserve">No. Personas Atendidas </t>
  </si>
  <si>
    <t xml:space="preserve">No. Personas Atendidas  </t>
  </si>
  <si>
    <t>No. Personas Atendidas Garzón</t>
  </si>
  <si>
    <t xml:space="preserve">SP.PY.2.3. Unidades de Servicios de Atención Psicológica (USAP): Consultorio clínico Neiva. </t>
  </si>
  <si>
    <t xml:space="preserve">No. de personas beneficiarias </t>
  </si>
  <si>
    <t>SP.PY.2.4. Unidades de Servicios de Atención Psicológica (USAP): Orientación y acompañamiento psicosocial Neiva</t>
  </si>
  <si>
    <t>SP.PY.2.5. Unidades de Servicios de Atención Psicológica (USAP): Orientación y acompañamiento psicosocial Sedes</t>
  </si>
  <si>
    <t>SP.PY.2.6. Operación y desarrollo del Centro de Conciliación</t>
  </si>
  <si>
    <t xml:space="preserve">No. Consultas </t>
  </si>
  <si>
    <t xml:space="preserve">No. Estudiantes de la facultad capacitados </t>
  </si>
  <si>
    <t xml:space="preserve">No. de estudiantes capacitados en conciliación escolar </t>
  </si>
  <si>
    <t xml:space="preserve">No. de beneficiarios  audicencias </t>
  </si>
  <si>
    <t xml:space="preserve">No. de asistentes  audicencias </t>
  </si>
  <si>
    <t>SP.PY.2.7. Operación y desarrollo  del Consultorio Jurídico.</t>
  </si>
  <si>
    <t xml:space="preserve">No. de Acompañamientos </t>
  </si>
  <si>
    <t>No. de Asesorias Garzón</t>
  </si>
  <si>
    <t>No. de Acompañamientos Garzón</t>
  </si>
  <si>
    <t>SP.PY.2.8. Unidad de desarrollo de software y contenidos digitales</t>
  </si>
  <si>
    <t xml:space="preserve">Desarrollo de aplicativos  institucionales </t>
  </si>
  <si>
    <t xml:space="preserve">Diseño y desarrollo de cursos virtuales para la Universidad Surcolombiana </t>
  </si>
  <si>
    <t xml:space="preserve">Estudiantes capacitados cursos virtuales </t>
  </si>
  <si>
    <t xml:space="preserve"># Eventos en TIC </t>
  </si>
  <si>
    <t>SP.PY.3.1. Proyectos de Proyección Social</t>
  </si>
  <si>
    <t># Macroproyectos</t>
  </si>
  <si>
    <t>SP.PY.3.2. Proyectos por convocatorias</t>
  </si>
  <si>
    <t># Proyectos por convocatorias</t>
  </si>
  <si>
    <t>SP.PY.3.3. Proyectos de responsabilidad social universitaria</t>
  </si>
  <si>
    <t xml:space="preserve"># Proyectos de responsabilidad social universitaria </t>
  </si>
  <si>
    <t>SP.PY.3.4. Formación continuada</t>
  </si>
  <si>
    <t># Diplomados</t>
  </si>
  <si>
    <t># Asistentes Diplomados</t>
  </si>
  <si>
    <t># Cursos y talleres</t>
  </si>
  <si>
    <t># Asistentes cursos</t>
  </si>
  <si>
    <t># Seminarios</t>
  </si>
  <si>
    <t># Asistentes Seminarios</t>
  </si>
  <si>
    <t># Simposio</t>
  </si>
  <si>
    <t># Asistentes Alcanzados</t>
  </si>
  <si>
    <t xml:space="preserve">SP.PY.3.5. Eventos de Proyección Social </t>
  </si>
  <si>
    <t># Eventos</t>
  </si>
  <si>
    <t># Asistentes alcanzados</t>
  </si>
  <si>
    <t>SP.PY.3.6. Convenio de Proyección social</t>
  </si>
  <si>
    <t>SP.PY.3.7. Estudiantes en prácticas, pasantías y judicaturas</t>
  </si>
  <si>
    <t># Apoyos realizados</t>
  </si>
  <si>
    <t>SP.PY.4.1. Prensa</t>
  </si>
  <si>
    <t xml:space="preserve">Producción de Programas  Institucionales   </t>
  </si>
  <si>
    <t>Producciones Radiales Emitidas</t>
  </si>
  <si>
    <t>SP.PY.4.3 Televisión</t>
  </si>
  <si>
    <t>Producción de Programas Audiovisuales</t>
  </si>
  <si>
    <t>SP.PY.4.4 Comunicación e Imagen Institucional.</t>
  </si>
  <si>
    <t>Asesorias Realizadas</t>
  </si>
  <si>
    <t>Capacitacones Realizadas</t>
  </si>
  <si>
    <t>Personas Capacitadas</t>
  </si>
  <si>
    <t>Estartégias Implementadas</t>
  </si>
  <si>
    <t>SP.PY.5.1 Acompañamiento a la construcción participativa de lineamientos para políticas públicas de desarrollo social y humano en el departamento del Huila</t>
  </si>
  <si>
    <t>No. de Procesos acompañados</t>
  </si>
  <si>
    <t>SP.PY.5.2 Formación y capacitación en formulación, seguimiento y evaluación de políticas públicas</t>
  </si>
  <si>
    <t>No. de Personas Capacitadas</t>
  </si>
  <si>
    <t>SP.PY.5.3 Investigación y generación de conocimiento sobre políticas públicas regionales</t>
  </si>
  <si>
    <t>No. de Estudios Realizados</t>
  </si>
  <si>
    <t>No. de Informes de seguimiento a Políticas Públicas</t>
  </si>
  <si>
    <t>TOTALES</t>
  </si>
  <si>
    <t>TECHOS</t>
  </si>
  <si>
    <t>SF.PY.1 Identidad con la Teleología y gobierno Institucional</t>
  </si>
  <si>
    <t xml:space="preserve">SF.PY.2 Oferta Académica </t>
  </si>
  <si>
    <t>SF.PY.3 Desarrollo Profesoral</t>
  </si>
  <si>
    <t>SF.PY.4 Autoevaluación y Acreditación Académico e Institucional</t>
  </si>
  <si>
    <t>SF.PY.5 Relevo Generacional con Excelencia Académica.</t>
  </si>
  <si>
    <t>SUBSISTEMA DE FORMACIÓN</t>
  </si>
  <si>
    <t>SI.PY.1 Actividades de Formación en Investigación</t>
  </si>
  <si>
    <t>SI.PY.2 Desarrollo proyectos Internos de investigación</t>
  </si>
  <si>
    <t xml:space="preserve">SI.PY.3 Fortalecimiento de  las capacidades investigativas </t>
  </si>
  <si>
    <t>SI.PY.4 Propiedad Intelectual</t>
  </si>
  <si>
    <t>SI.PY.5 Proyectos de investigación a través de Convenios</t>
  </si>
  <si>
    <t>SI.PY.6 Fortalecimiento de procesos Editoriales Institucionales</t>
  </si>
  <si>
    <t>SUBSISTEMA DE INVESTIGACIÓN</t>
  </si>
  <si>
    <t>SP.PY.2 Estructuración y Desarrollo de las unidades de atención especializada de la Universidad Surcolombiana.</t>
  </si>
  <si>
    <t>SP.PY.3 Reformulación y fortalecimiento de las modalidades y formas de Proyección Social.</t>
  </si>
  <si>
    <t>SP.PY.4 Comunicación estratégica e imagen institucional</t>
  </si>
  <si>
    <t>SP.PY.5 Estructuración y desarrollo de la agenda social regional</t>
  </si>
  <si>
    <t>SUBSISTEMA DE PROYECCIÓN SOCIAL</t>
  </si>
  <si>
    <t>SB.PY.1 Universidad saludable</t>
  </si>
  <si>
    <t>SB.PY.2 Actividad física, deporte y recreación</t>
  </si>
  <si>
    <t>SB.PY.3 Cultura con responsabilidad y compromiso</t>
  </si>
  <si>
    <t>SB.PY.4 Desarrollo humano.</t>
  </si>
  <si>
    <t>SB.PY.5 Fomento a la permanencia y graduación.</t>
  </si>
  <si>
    <t>SUBSISTEMA DE BIENESTAR UNIVERSITARIO</t>
  </si>
  <si>
    <t>SA.PY.1 Desarrollo Planta Fisica</t>
  </si>
  <si>
    <t>SA.PY.2 Dotación de Equipos y muebles</t>
  </si>
  <si>
    <t>SA.PY.3 Desarrollo tecnológico</t>
  </si>
  <si>
    <t>SA.PY.4 Fortalecimiento de los sistemas de gestión</t>
  </si>
  <si>
    <t>SA.PY.5 Formación y Capacitación del Personal Administrativo y Operativo</t>
  </si>
  <si>
    <t>SUBSISTEMA ADMINISTRATIVO</t>
  </si>
  <si>
    <t>SF.PY.1.2. Manual de Convivencia Estudiantil</t>
  </si>
  <si>
    <t xml:space="preserve"># personas </t>
  </si>
  <si>
    <t>Documento Manual de convivencia Esltudiantil</t>
  </si>
  <si>
    <t>CONVENIOS
19 20 33 y 37</t>
  </si>
  <si>
    <t>10% DERECHOS COMPLEMENTARIOS PARA BIBLIOGRAFÍA
31</t>
  </si>
  <si>
    <t>2% GASTOS FUNCIONAMIENTO BU
30</t>
  </si>
  <si>
    <t>20% RENDIMIENTOS FINANCIEROS
32</t>
  </si>
  <si>
    <t>ESTAMPILLA LEY 1697/2013 
39</t>
  </si>
  <si>
    <t>EST. DEP. NEIVA
12</t>
  </si>
  <si>
    <t>EST. DEP. GARZÓN
15</t>
  </si>
  <si>
    <t>EST. DEP.
LA PLATA 
14</t>
  </si>
  <si>
    <t>EST. DEP.
PITALITO
13</t>
  </si>
  <si>
    <t>ESTAMP.
NEIVA
11</t>
  </si>
  <si>
    <t>ESTAMP.
GARZÓN
18</t>
  </si>
  <si>
    <t>ESTAMP.
LA PLATA
17</t>
  </si>
  <si>
    <t>ESTAMP.
PITALITO
16</t>
  </si>
  <si>
    <t>DOCTORADOS
34</t>
  </si>
  <si>
    <t>DEVOLUCIÓN IVA
29</t>
  </si>
  <si>
    <t>EXCEDENTES USCO
21</t>
  </si>
  <si>
    <t>FAC. SALUD
25</t>
  </si>
  <si>
    <t>FAC. INGENIERÍA
24</t>
  </si>
  <si>
    <t>FAC. ECONOMÍA
22</t>
  </si>
  <si>
    <t>FAC. EDUCACIÓN
23</t>
  </si>
  <si>
    <t>FAC. CIENCIAS SOCIALES  Y H
28</t>
  </si>
  <si>
    <t>FAC. CIENCIAS JURÍDICAS Y P
27</t>
  </si>
  <si>
    <t>FAC. CIENCIAS EXACTSAS Y N
26</t>
  </si>
  <si>
    <t>RECURSOS NACIÓN
09</t>
  </si>
  <si>
    <t>Programa académicos</t>
  </si>
  <si>
    <t>Programas académicos en extención</t>
  </si>
  <si>
    <t>Estudios de perinencia</t>
  </si>
  <si>
    <t>Documento política</t>
  </si>
  <si>
    <t>Personas</t>
  </si>
  <si>
    <t>Docentes</t>
  </si>
  <si>
    <t>Programas académicos</t>
  </si>
  <si>
    <t>Resolución de Acreditación</t>
  </si>
  <si>
    <t>Portal</t>
  </si>
  <si>
    <t xml:space="preserve">SF.PY.6.2. Programa de encuentros de graduados y ruedas laborales </t>
  </si>
  <si>
    <t xml:space="preserve">Encuentros </t>
  </si>
  <si>
    <t xml:space="preserve">Rueda laboral </t>
  </si>
  <si>
    <t>Graduados</t>
  </si>
  <si>
    <t xml:space="preserve">SF.PY.6.3. Plataforma de graduados </t>
  </si>
  <si>
    <t>Software</t>
  </si>
  <si>
    <t xml:space="preserve"># Actividades de formación </t>
  </si>
  <si>
    <t>No. de niños, niñas y jóvenes de educación básica y media (personas)</t>
  </si>
  <si>
    <t xml:space="preserve"># de proyectos finalizados </t>
  </si>
  <si>
    <t># proyectos terminados</t>
  </si>
  <si>
    <t>Nuevos Programas de Doctorado</t>
  </si>
  <si>
    <t># de radicaciones de derechos sobre productos de Propiedad Intelectual</t>
  </si>
  <si>
    <t># de concesión de derechos de Propiedad Intelectual</t>
  </si>
  <si>
    <t>SI.PY.4.2. Prototipado y Validación</t>
  </si>
  <si>
    <t># revistas alojadas con apoyo técnico en OJS</t>
  </si>
  <si>
    <t xml:space="preserve"># Indexaciones  </t>
  </si>
  <si>
    <t># revistas categorizadas publindex</t>
  </si>
  <si>
    <t># de libros</t>
  </si>
  <si>
    <t># de participación en eventos o actividades de divulgación</t>
  </si>
  <si>
    <t>Eventos</t>
  </si>
  <si>
    <t>Numero de eventos por año Neiva</t>
  </si>
  <si>
    <t>No. Estudiantes de la facultad capacitados</t>
  </si>
  <si>
    <t>No. de estudiantes capacitados en conciliación escolar</t>
  </si>
  <si>
    <t>No. de beneficiarios  audicencias</t>
  </si>
  <si>
    <t>No. de asistentes  audicencias</t>
  </si>
  <si>
    <t># de proyectos desarrollados en convenios</t>
  </si>
  <si>
    <t>Consultas</t>
  </si>
  <si>
    <t>Campañas</t>
  </si>
  <si>
    <t>Asistentes</t>
  </si>
  <si>
    <t>Talleres</t>
  </si>
  <si>
    <t>Estudiantes</t>
  </si>
  <si>
    <t>Beneficiarios</t>
  </si>
  <si>
    <t>Raciones</t>
  </si>
  <si>
    <t># Certificaciones norma (ISO 27001:2022</t>
  </si>
  <si>
    <t># Certificaciones norma ISO 27701:2019</t>
  </si>
  <si>
    <t>$ -</t>
  </si>
  <si>
    <t>-</t>
  </si>
  <si>
    <t>TOTAL REQUERIDO PDI 2024</t>
  </si>
  <si>
    <t>POAI0 01</t>
  </si>
  <si>
    <t>SI.PY.3.1. Eventos académico. científicos</t>
  </si>
  <si>
    <t>SI.PY.3.8. Consolidación e Implementación del Plan Estratégico de Ciencia, Tecnología e Innovación .PECTI</t>
  </si>
  <si>
    <t>SP.PY.4.2 Radio Universidad Surcolombiana 89.7 F.M.</t>
  </si>
  <si>
    <t>SB.PY.1.4. PyP . Promoción y prevención médica</t>
  </si>
  <si>
    <t>SB.PY.1.5. PyP . Promoción y Prevención odontológica</t>
  </si>
  <si>
    <t>SB.PY.1.6. PyP . Promoción y prevención sicológica en Población Vulnerable</t>
  </si>
  <si>
    <t>SB.PY.1.7. Formación sanologica para la comunidad universitaria ..USCO SALUDABLE..</t>
  </si>
  <si>
    <t>SB.PY.2.2. Representación . Competitiva</t>
  </si>
  <si>
    <t>SALDOS (TECHOS . TOTALES)</t>
  </si>
  <si>
    <t>SF.PY.6 Fortalecimiento de los Vínculos Universidad . Graduados</t>
  </si>
  <si>
    <t>SP.PY.1 Internacionalización académico.investigativa y de la extensión</t>
  </si>
  <si>
    <t>RECURSOS PROPIOS</t>
  </si>
  <si>
    <t>FACULTAD EDUCACIÓN</t>
  </si>
  <si>
    <t>FACULTAD INGENIERIA</t>
  </si>
  <si>
    <t>FACULTAD ECONOMIA Y ADMON</t>
  </si>
  <si>
    <t>FACULTAD CIENCIAS POLITICAS Y JURIDICAS</t>
  </si>
  <si>
    <t>FACULTAD SALUD</t>
  </si>
  <si>
    <t>FACULTAD CIENCIAS SOCIALES</t>
  </si>
  <si>
    <t>FACULTAD CIENCIAS EXACTAS Y NATURALES</t>
  </si>
  <si>
    <t>20% Rendimiento Financieros</t>
  </si>
  <si>
    <t>Recursos Nación - Recurso Ordinario CSF</t>
  </si>
  <si>
    <t>TECHOS PRESUPUESTALES</t>
  </si>
  <si>
    <t>FUENTE</t>
  </si>
  <si>
    <t>PARCIAL</t>
  </si>
  <si>
    <t>TOTAL</t>
  </si>
  <si>
    <t>CONVENIOS</t>
  </si>
  <si>
    <t>Investigación</t>
  </si>
  <si>
    <t>SI</t>
  </si>
  <si>
    <t>Proyección Social</t>
  </si>
  <si>
    <t>SP</t>
  </si>
  <si>
    <t>SA</t>
  </si>
  <si>
    <t>SB</t>
  </si>
  <si>
    <t>ESTAMPILLA LEY 1697/2013</t>
  </si>
  <si>
    <t>ESTAMPILLA DEPTO</t>
  </si>
  <si>
    <t>ESTAMILLA MUNICIPIOS</t>
  </si>
  <si>
    <t>RECURSOS DOCTORADOS</t>
  </si>
  <si>
    <t>AGROINDUSTRIA</t>
  </si>
  <si>
    <t>EDUCACIÓN</t>
  </si>
  <si>
    <t>SALUD</t>
  </si>
  <si>
    <t>EXCEDENTES FACULTADES</t>
  </si>
  <si>
    <t>PLANES DE FOMENTO A LA CALIDAD</t>
  </si>
  <si>
    <t>TOTAL FUENTES POAI</t>
  </si>
  <si>
    <t>SF</t>
  </si>
  <si>
    <t>EXCEDENTES USCO</t>
  </si>
  <si>
    <t>EST. DEP. NEIVA 2024</t>
  </si>
  <si>
    <t>EST. DEP. GARZÓN 2024</t>
  </si>
  <si>
    <t>EST. DEP. LA PLATA 2024</t>
  </si>
  <si>
    <t>EST. DEP. PITALITO 2024</t>
  </si>
  <si>
    <t>2% GASTOS FUNCIONAMIENTO BU 2024</t>
  </si>
  <si>
    <t>10% DERECHOS COMPLEMENTARIOS PARA BIBLIOGRAFÍA 2024</t>
  </si>
  <si>
    <t>DEVOLUCIÓN IVA 2024</t>
  </si>
  <si>
    <t>EST. DEP.PITALITO 2024</t>
  </si>
  <si>
    <t>ESTAMP.NEIVA 2024</t>
  </si>
  <si>
    <t>ESTAMP.GARZÓN 2024</t>
  </si>
  <si>
    <t>ESTAMP.LA PLATA 2024</t>
  </si>
  <si>
    <t>SUBSISTEMAS</t>
  </si>
  <si>
    <t>PLAN DE DESARROLLO INSTITUCIONAL: “Acreditación Institucional Sostenible con Calidad, Pertinencia y Compromiso"</t>
  </si>
  <si>
    <t>RECURSOS UNIVERSIDAD</t>
  </si>
  <si>
    <t>EXEDENTES FACULTADES</t>
  </si>
  <si>
    <t>TOTAL APROPIADO</t>
  </si>
  <si>
    <t>SUBSISTEMA DE  FORMACIÓN</t>
  </si>
  <si>
    <t>SF.PY.1. Identidad con la Teleología y gobierno Institucional</t>
  </si>
  <si>
    <t>SF.PY.4  Autoevaluación y Acreditación Académica e Institucional</t>
  </si>
  <si>
    <t>SF.PY.6 Fortalecimiento de los Vínculos Universidad - Graduados.</t>
  </si>
  <si>
    <t>SUBSISTEMA DE INVESTIGACIÓN.</t>
  </si>
  <si>
    <t>SI.PY.1 Formación en Investigación</t>
  </si>
  <si>
    <t>SI.PY.5  Proyectos de investigación a través de Convenios</t>
  </si>
  <si>
    <t>SUBSISTEMA DE PROYECCION SOCIAL.</t>
  </si>
  <si>
    <t>SP.PY.1  Internacionalización académico-investigativa y de la extensión</t>
  </si>
  <si>
    <t>SP.PY.4  Comunicación estratégica e imagen institucional</t>
  </si>
  <si>
    <t>SP.PY.5 Estructuración de desarrollo de la agenda social regional</t>
  </si>
  <si>
    <t>SUBSISTEMA DE BIENESTAR UNIVERSITARIO.</t>
  </si>
  <si>
    <t xml:space="preserve">SUBSISTEMA ADMINISTRATIVO. </t>
  </si>
  <si>
    <t>SA.PY.1  Desarrollo Planta Fisica</t>
  </si>
  <si>
    <t>SA.PY.2  Dotación de Equipos y muebles</t>
  </si>
  <si>
    <t>TOTAL EN PLAN DE DESARROLLO</t>
  </si>
  <si>
    <t>FUENTES:  VIGENCIA 2022</t>
  </si>
  <si>
    <t>Recursos Nación</t>
  </si>
  <si>
    <t>Estampilla Ley 1697 de 2013</t>
  </si>
  <si>
    <t>R. PROPIOS</t>
  </si>
  <si>
    <t>Derechos complementarios 10%</t>
  </si>
  <si>
    <t>Funcionamiento Bienestar 2%</t>
  </si>
  <si>
    <t>Rendimientos Financieros 20%</t>
  </si>
  <si>
    <t>Estampilla Departamento Neiva</t>
  </si>
  <si>
    <t>Estampilla Departamento Garzón</t>
  </si>
  <si>
    <t>Estampilla Departamento La Plata</t>
  </si>
  <si>
    <t>Estampilla Departamento Pitalito</t>
  </si>
  <si>
    <t>Estampilla Municipio Neiva</t>
  </si>
  <si>
    <t>Estampilla Municipio de Garzón</t>
  </si>
  <si>
    <t>Estampilla Municipio La Plata</t>
  </si>
  <si>
    <t>Estampilla Municipio de Pitalito</t>
  </si>
  <si>
    <t>Recursos Doctorado en Educación y Cultura Ambiental</t>
  </si>
  <si>
    <t>Recursos Devolución IVA</t>
  </si>
  <si>
    <t>Convenios</t>
  </si>
  <si>
    <t>Excedentes Usco</t>
  </si>
  <si>
    <t>Excedentes Facultades:</t>
  </si>
  <si>
    <t xml:space="preserve">Salud                                                    </t>
  </si>
  <si>
    <t xml:space="preserve">Ingeniería                                          </t>
  </si>
  <si>
    <t xml:space="preserve">Economía                                             </t>
  </si>
  <si>
    <t xml:space="preserve">Educación                               </t>
  </si>
  <si>
    <t xml:space="preserve">Ciencias Sociales y Humanas     </t>
  </si>
  <si>
    <t xml:space="preserve">Ciencias Jurídicas y Políticas     </t>
  </si>
  <si>
    <t xml:space="preserve">Ciencias Exactas y Naturales       </t>
  </si>
  <si>
    <t>TOTAL…</t>
  </si>
  <si>
    <t>DIFERENCIAS</t>
  </si>
  <si>
    <t xml:space="preserve">SA.PY.3  Desarrollo tecnológico </t>
  </si>
  <si>
    <t xml:space="preserve"> POR ASIGNAR</t>
  </si>
  <si>
    <t xml:space="preserve">PLAN PLURIANUAL DE INVERSIONES - FUENTES DE FINANCIACIÓN </t>
  </si>
  <si>
    <t xml:space="preserve">FUENTES </t>
  </si>
  <si>
    <t>TOTALES POR FUENTE</t>
  </si>
  <si>
    <t>INVERSIÓN NACIÓN</t>
  </si>
  <si>
    <t>ESTAMPILLA UNIVERSIDADES</t>
  </si>
  <si>
    <t>ESTAMPILLA DEPTO HUILA</t>
  </si>
  <si>
    <t>ESTAMPILLA MUNICIPIOS</t>
  </si>
  <si>
    <t>EXCEDENTES UNIVERSIDAD</t>
  </si>
  <si>
    <t>DEVOLUCIÓN IVA</t>
  </si>
  <si>
    <t>COFINANCIACIÓN</t>
  </si>
  <si>
    <t>2% FUNCIONAMIENTO</t>
  </si>
  <si>
    <t>10% DERECHOS COMPLEMENTARIOS</t>
  </si>
  <si>
    <t>VENTA DE SERVICIOS (RECURSOS PROPIOS)</t>
  </si>
  <si>
    <t>DOCTORADOS</t>
  </si>
  <si>
    <t>PLANES DE FOMENTO</t>
  </si>
  <si>
    <t>RECURSOS DEL BALANCE</t>
  </si>
  <si>
    <t>20% RENDIMIENTOS FINANCIEROS</t>
  </si>
  <si>
    <t>TOTAL RECURSOS PROYECTADOS</t>
  </si>
  <si>
    <t xml:space="preserve"> 10% DERECHOS COMPLEMENTARIOS PARA BIBLIOGRAFÍA
31</t>
  </si>
  <si>
    <t xml:space="preserve"> 20% RENDIMIENTOS FINANCIEROS
32</t>
  </si>
  <si>
    <t xml:space="preserve"> ESTAMPILLA LEY 1697/2013 
39</t>
  </si>
  <si>
    <t xml:space="preserve"> EST. DEP. NEIVA
12</t>
  </si>
  <si>
    <t xml:space="preserve"> EST. DEP. GARZÓN
15</t>
  </si>
  <si>
    <t xml:space="preserve"> EST. DEP.
LA PLATA 
14</t>
  </si>
  <si>
    <t xml:space="preserve"> EST. DEP.
PITALITO
13</t>
  </si>
  <si>
    <t xml:space="preserve"> ESTAMP.
NEIVA
11</t>
  </si>
  <si>
    <t xml:space="preserve"> ESTAMP.
GARZÓN
18</t>
  </si>
  <si>
    <t xml:space="preserve"> ESTAMP.
LA PLATA
17</t>
  </si>
  <si>
    <t xml:space="preserve"> ESTAMP.
PITALITO
16</t>
  </si>
  <si>
    <t xml:space="preserve"> DEVOLUCIÓN IVA
29</t>
  </si>
  <si>
    <t xml:space="preserve"> FAC. SALUD
25</t>
  </si>
  <si>
    <t xml:space="preserve"> FAC. INGENIERÍA
24</t>
  </si>
  <si>
    <t xml:space="preserve"> FAC. ECONOMÍA
22</t>
  </si>
  <si>
    <t xml:space="preserve"> FAC. EDUCACIÓN
23</t>
  </si>
  <si>
    <t xml:space="preserve"> FAC. CIENCIAS SOCIALES  Y H
28</t>
  </si>
  <si>
    <t xml:space="preserve"> FAC. CIENCIAS JURÍDICAS Y P
27</t>
  </si>
  <si>
    <t xml:space="preserve"> RECURSOS NACIÓN
09</t>
  </si>
  <si>
    <t xml:space="preserve"> POAI0 01</t>
  </si>
  <si>
    <t xml:space="preserve"> TOTAL REQUERIDO PDI 2024</t>
  </si>
  <si>
    <t>Total Subsistema Administrativo</t>
  </si>
  <si>
    <t>RESUMEN POR PROYECTO</t>
  </si>
  <si>
    <t xml:space="preserve"> PROYECTO / ACCIÓN</t>
  </si>
  <si>
    <t>Total Subsistema Formación</t>
  </si>
  <si>
    <t xml:space="preserve"> CONVENIOS
19 20 33 y 37</t>
  </si>
  <si>
    <t xml:space="preserve"> DOCTORADOS
34</t>
  </si>
  <si>
    <t xml:space="preserve"> EXCEDENTES USCO
21</t>
  </si>
  <si>
    <t xml:space="preserve"> FAC. CIENCIAS EXACTSAS Y N
26</t>
  </si>
  <si>
    <t>Total Subsistema Investigación</t>
  </si>
  <si>
    <t>Total Subsistema Proyección Social</t>
  </si>
  <si>
    <t xml:space="preserve"> 2% GASTOS FUNCIONAMIENTO BU
30</t>
  </si>
  <si>
    <t>Total Subsistema Bienestar</t>
  </si>
  <si>
    <t>CENTRAL</t>
  </si>
  <si>
    <t>FACECO</t>
  </si>
  <si>
    <t>FACEDU</t>
  </si>
  <si>
    <t>FACING</t>
  </si>
  <si>
    <t>FACSALUD</t>
  </si>
  <si>
    <t>FACSYJ</t>
  </si>
  <si>
    <t>FACIEN</t>
  </si>
  <si>
    <t>FACSYH</t>
  </si>
  <si>
    <t>TOTAL FAC</t>
  </si>
  <si>
    <t>SUBSISTEMA FORMACIÓN</t>
  </si>
  <si>
    <t>SUBSISTEMA INVESTIGACIÓN</t>
  </si>
  <si>
    <t>SUBSISTEMA PROYECCIÓN SOCIAL</t>
  </si>
  <si>
    <t>SUBSISTEMA BIENESTAR UNIVERSITARIO</t>
  </si>
  <si>
    <t>PLAN OPERATIVO ANUAL DE INVERSIONES 2024</t>
  </si>
  <si>
    <t>SP.PY.5.4 Creación y puesta en funcionamiento del Observatorio Regional de Políticas Públicas</t>
  </si>
  <si>
    <t>SF.PY.1.2. Estatuto Estudiantil</t>
  </si>
  <si>
    <t xml:space="preserve">PERSONAS </t>
  </si>
  <si>
    <t>PRESUPUESTO INICIAL
ACUERDO 063 / 2023</t>
  </si>
  <si>
    <t>ADICIÓN ACUERDO 073 / 2023</t>
  </si>
  <si>
    <t>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</si>
</sst>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&quot;$&quot;\ #,##0_);\(&quot;$&quot;\ #,##0\)"/>
    <numFmt numFmtId="6" formatCode="&quot;$&quot;\ #,##0_);[Red]\(&quot;$&quot;\ #,##0\)"/>
    <numFmt numFmtId="42" formatCode="_(&quot;$&quot;\ * #,##0_);_(&quot;$&quot;\ * \(#,##0\);_(&quot;$&quot;\ * &quot;-&quot;_);_(@_)"/>
    <numFmt numFmtId="164" formatCode="&quot;$&quot;\ #,##0;\-&quot;$&quot;\ #,##0"/>
    <numFmt numFmtId="165" formatCode="_-&quot;$&quot;\ * #,##0_-;\-&quot;$&quot;\ * #,##0_-;_-&quot;$&quot;\ * &quot;-&quot;_-;_-@_-"/>
    <numFmt numFmtId="166" formatCode="_-* #,##0_-;\-* #,##0_-;_-* &quot;-&quot;_-;_-@_-"/>
    <numFmt numFmtId="167" formatCode="&quot;$&quot;* #,##0;[Red]\(&quot;$&quot;* #,##0\)"/>
    <numFmt numFmtId="168" formatCode="_-&quot;$&quot;\ * #,##0_-;\-&quot;$&quot;\ * #,##0_-;_-&quot;$&quot;\ * &quot;-&quot;_-;_-@"/>
    <numFmt numFmtId="169" formatCode="_-&quot;$&quot;* #,##0_-;\-&quot;$&quot;* #,##0_-;_-&quot;$&quot;* &quot;-&quot;??_-;_-@_-"/>
    <numFmt numFmtId="170" formatCode="&quot;$&quot;\ #,##0"/>
    <numFmt numFmtId="171" formatCode="&quot;$&quot;\ #,##0;[Red]\(&quot;$&quot;\ #,##0\)"/>
    <numFmt numFmtId="172" formatCode="_-* #,##0.00_-;\-* #,##0.00_-;_-* &quot;-&quot;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Verdana"/>
      <family val="2"/>
    </font>
    <font>
      <b/>
      <sz val="10"/>
      <color rgb="FFFFC00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10"/>
      <name val="Verdana"/>
      <family val="2"/>
    </font>
    <font>
      <b/>
      <sz val="22"/>
      <color rgb="FFC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C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23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0" fillId="0" borderId="0"/>
    <xf numFmtId="165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21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0" fontId="5" fillId="0" borderId="0" xfId="2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5" fontId="0" fillId="0" borderId="0" xfId="0" applyNumberFormat="1"/>
    <xf numFmtId="167" fontId="0" fillId="0" borderId="0" xfId="0" applyNumberFormat="1"/>
    <xf numFmtId="10" fontId="0" fillId="0" borderId="0" xfId="1" applyNumberFormat="1" applyFont="1"/>
    <xf numFmtId="167" fontId="8" fillId="0" borderId="3" xfId="2" applyNumberFormat="1" applyFont="1" applyBorder="1" applyAlignment="1">
      <alignment horizontal="center" vertical="center" wrapText="1"/>
    </xf>
    <xf numFmtId="167" fontId="8" fillId="4" borderId="3" xfId="2" applyNumberFormat="1" applyFont="1" applyFill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2" fillId="0" borderId="3" xfId="2" applyFont="1" applyBorder="1" applyAlignment="1" applyProtection="1">
      <alignment horizontal="center" vertical="center"/>
      <protection locked="0"/>
    </xf>
    <xf numFmtId="10" fontId="8" fillId="0" borderId="3" xfId="1" applyNumberFormat="1" applyFont="1" applyBorder="1" applyAlignment="1">
      <alignment horizontal="center" vertical="center" wrapText="1"/>
    </xf>
    <xf numFmtId="10" fontId="8" fillId="0" borderId="4" xfId="1" applyNumberFormat="1" applyFont="1" applyBorder="1" applyAlignment="1">
      <alignment horizontal="center" vertical="center" wrapText="1"/>
    </xf>
    <xf numFmtId="167" fontId="12" fillId="0" borderId="4" xfId="2" applyNumberFormat="1" applyFont="1" applyBorder="1" applyAlignment="1">
      <alignment vertical="center"/>
    </xf>
    <xf numFmtId="165" fontId="8" fillId="0" borderId="3" xfId="2" applyNumberFormat="1" applyFont="1" applyBorder="1" applyAlignment="1">
      <alignment horizontal="center" vertical="center" wrapText="1"/>
    </xf>
    <xf numFmtId="9" fontId="8" fillId="0" borderId="5" xfId="2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wrapText="1"/>
    </xf>
    <xf numFmtId="0" fontId="6" fillId="0" borderId="0" xfId="0" applyFont="1"/>
    <xf numFmtId="165" fontId="6" fillId="0" borderId="0" xfId="0" applyNumberFormat="1" applyFont="1"/>
    <xf numFmtId="167" fontId="6" fillId="0" borderId="0" xfId="0" applyNumberFormat="1" applyFont="1"/>
    <xf numFmtId="167" fontId="16" fillId="3" borderId="3" xfId="2" applyNumberFormat="1" applyFont="1" applyFill="1" applyBorder="1" applyAlignment="1">
      <alignment horizontal="center" vertical="center" wrapText="1"/>
    </xf>
    <xf numFmtId="10" fontId="16" fillId="3" borderId="3" xfId="1" applyNumberFormat="1" applyFont="1" applyFill="1" applyBorder="1" applyAlignment="1">
      <alignment horizontal="center" vertical="center" wrapText="1"/>
    </xf>
    <xf numFmtId="10" fontId="17" fillId="5" borderId="3" xfId="1" applyNumberFormat="1" applyFont="1" applyFill="1" applyBorder="1" applyAlignment="1">
      <alignment horizontal="center" vertical="center"/>
    </xf>
    <xf numFmtId="10" fontId="17" fillId="5" borderId="0" xfId="1" applyNumberFormat="1" applyFont="1" applyFill="1" applyBorder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center"/>
    </xf>
    <xf numFmtId="0" fontId="12" fillId="0" borderId="0" xfId="2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13" fillId="0" borderId="3" xfId="2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wrapText="1"/>
    </xf>
    <xf numFmtId="0" fontId="19" fillId="3" borderId="3" xfId="0" applyFont="1" applyFill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wrapText="1"/>
    </xf>
    <xf numFmtId="167" fontId="8" fillId="0" borderId="6" xfId="2" applyNumberFormat="1" applyFont="1" applyBorder="1" applyAlignment="1">
      <alignment horizontal="center" vertical="center" wrapText="1"/>
    </xf>
    <xf numFmtId="10" fontId="15" fillId="3" borderId="9" xfId="1" applyNumberFormat="1" applyFont="1" applyFill="1" applyBorder="1" applyAlignment="1">
      <alignment horizontal="center"/>
    </xf>
    <xf numFmtId="10" fontId="14" fillId="3" borderId="9" xfId="1" applyNumberFormat="1" applyFont="1" applyFill="1" applyBorder="1" applyAlignment="1">
      <alignment horizontal="center"/>
    </xf>
    <xf numFmtId="10" fontId="6" fillId="6" borderId="0" xfId="1" applyNumberFormat="1" applyFont="1" applyFill="1" applyBorder="1" applyAlignment="1">
      <alignment horizontal="center" vertical="center"/>
    </xf>
    <xf numFmtId="10" fontId="6" fillId="6" borderId="10" xfId="1" applyNumberFormat="1" applyFont="1" applyFill="1" applyBorder="1" applyAlignment="1">
      <alignment horizontal="center" vertical="center"/>
    </xf>
    <xf numFmtId="10" fontId="6" fillId="6" borderId="8" xfId="1" applyNumberFormat="1" applyFont="1" applyFill="1" applyBorder="1" applyAlignment="1">
      <alignment horizontal="center" vertical="center"/>
    </xf>
    <xf numFmtId="10" fontId="7" fillId="6" borderId="11" xfId="1" applyNumberFormat="1" applyFont="1" applyFill="1" applyBorder="1" applyAlignment="1">
      <alignment horizontal="center" vertical="center"/>
    </xf>
    <xf numFmtId="10" fontId="6" fillId="6" borderId="12" xfId="1" applyNumberFormat="1" applyFont="1" applyFill="1" applyBorder="1" applyAlignment="1">
      <alignment horizontal="center" vertical="center"/>
    </xf>
    <xf numFmtId="10" fontId="7" fillId="6" borderId="2" xfId="1" applyNumberFormat="1" applyFont="1" applyFill="1" applyBorder="1" applyAlignment="1">
      <alignment horizontal="center" vertical="center"/>
    </xf>
    <xf numFmtId="10" fontId="6" fillId="6" borderId="7" xfId="1" applyNumberFormat="1" applyFont="1" applyFill="1" applyBorder="1" applyAlignment="1">
      <alignment horizontal="center" vertical="center"/>
    </xf>
    <xf numFmtId="10" fontId="6" fillId="6" borderId="13" xfId="1" applyNumberFormat="1" applyFont="1" applyFill="1" applyBorder="1" applyAlignment="1">
      <alignment horizontal="center" vertical="center"/>
    </xf>
    <xf numFmtId="10" fontId="7" fillId="6" borderId="14" xfId="1" applyNumberFormat="1" applyFont="1" applyFill="1" applyBorder="1" applyAlignment="1">
      <alignment horizontal="center" vertical="center"/>
    </xf>
    <xf numFmtId="10" fontId="15" fillId="3" borderId="15" xfId="1" applyNumberFormat="1" applyFont="1" applyFill="1" applyBorder="1" applyAlignment="1">
      <alignment horizontal="center"/>
    </xf>
    <xf numFmtId="10" fontId="14" fillId="3" borderId="15" xfId="1" applyNumberFormat="1" applyFont="1" applyFill="1" applyBorder="1" applyAlignment="1">
      <alignment horizontal="center"/>
    </xf>
    <xf numFmtId="0" fontId="12" fillId="0" borderId="3" xfId="2" applyFont="1" applyBorder="1" applyAlignment="1" applyProtection="1">
      <alignment horizontal="center" vertical="center" wrapText="1"/>
      <protection locked="0"/>
    </xf>
    <xf numFmtId="0" fontId="8" fillId="0" borderId="3" xfId="2" applyFont="1" applyBorder="1" applyAlignment="1">
      <alignment horizontal="center" vertical="center" wrapText="1"/>
    </xf>
    <xf numFmtId="169" fontId="8" fillId="0" borderId="3" xfId="2" applyNumberFormat="1" applyFont="1" applyBorder="1" applyAlignment="1">
      <alignment horizontal="center" vertical="center" wrapText="1"/>
    </xf>
    <xf numFmtId="170" fontId="8" fillId="0" borderId="3" xfId="2" applyNumberFormat="1" applyFont="1" applyBorder="1" applyAlignment="1">
      <alignment horizontal="center" vertical="center" wrapText="1"/>
    </xf>
    <xf numFmtId="42" fontId="8" fillId="0" borderId="3" xfId="2" applyNumberFormat="1" applyFont="1" applyBorder="1" applyAlignment="1">
      <alignment horizontal="center" vertical="center" wrapText="1"/>
    </xf>
    <xf numFmtId="168" fontId="8" fillId="0" borderId="3" xfId="2" applyNumberFormat="1" applyFont="1" applyBorder="1" applyAlignment="1">
      <alignment horizontal="center" vertical="center" wrapText="1"/>
    </xf>
    <xf numFmtId="0" fontId="20" fillId="0" borderId="0" xfId="4"/>
    <xf numFmtId="5" fontId="20" fillId="0" borderId="0" xfId="4" applyNumberFormat="1"/>
    <xf numFmtId="0" fontId="22" fillId="0" borderId="0" xfId="0" applyFont="1"/>
    <xf numFmtId="0" fontId="23" fillId="0" borderId="16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wrapText="1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6" fillId="0" borderId="18" xfId="0" applyFont="1" applyBorder="1" applyAlignment="1">
      <alignment vertical="center" wrapText="1"/>
    </xf>
    <xf numFmtId="165" fontId="6" fillId="0" borderId="17" xfId="5" applyFont="1" applyBorder="1" applyAlignment="1">
      <alignment vertical="center"/>
    </xf>
    <xf numFmtId="0" fontId="6" fillId="0" borderId="22" xfId="0" applyFont="1" applyBorder="1" applyAlignment="1">
      <alignment vertical="center" wrapText="1"/>
    </xf>
    <xf numFmtId="165" fontId="6" fillId="0" borderId="23" xfId="5" applyFont="1" applyBorder="1" applyAlignment="1">
      <alignment vertical="center"/>
    </xf>
    <xf numFmtId="165" fontId="6" fillId="0" borderId="22" xfId="5" applyFont="1" applyBorder="1" applyAlignment="1">
      <alignment vertical="center"/>
    </xf>
    <xf numFmtId="165" fontId="6" fillId="0" borderId="22" xfId="5" applyFont="1" applyFill="1" applyBorder="1" applyAlignment="1">
      <alignment vertical="center"/>
    </xf>
    <xf numFmtId="0" fontId="6" fillId="0" borderId="22" xfId="0" applyFont="1" applyBorder="1" applyAlignment="1">
      <alignment vertical="center"/>
    </xf>
    <xf numFmtId="164" fontId="6" fillId="0" borderId="23" xfId="5" applyNumberFormat="1" applyFont="1" applyBorder="1" applyAlignment="1">
      <alignment vertical="center"/>
    </xf>
    <xf numFmtId="5" fontId="6" fillId="0" borderId="23" xfId="5" applyNumberFormat="1" applyFont="1" applyBorder="1" applyAlignment="1">
      <alignment vertical="center"/>
    </xf>
    <xf numFmtId="0" fontId="15" fillId="0" borderId="21" xfId="0" applyFont="1" applyBorder="1" applyAlignment="1">
      <alignment horizontal="center"/>
    </xf>
    <xf numFmtId="165" fontId="6" fillId="0" borderId="20" xfId="5" applyFont="1" applyBorder="1" applyAlignment="1">
      <alignment vertical="center"/>
    </xf>
    <xf numFmtId="165" fontId="15" fillId="0" borderId="21" xfId="5" applyFont="1" applyBorder="1" applyAlignment="1">
      <alignment vertical="center"/>
    </xf>
    <xf numFmtId="165" fontId="0" fillId="0" borderId="0" xfId="5" applyFont="1"/>
    <xf numFmtId="165" fontId="6" fillId="0" borderId="18" xfId="5" applyFont="1" applyFill="1" applyBorder="1" applyAlignment="1">
      <alignment vertical="center"/>
    </xf>
    <xf numFmtId="5" fontId="6" fillId="0" borderId="22" xfId="5" applyNumberFormat="1" applyFont="1" applyFill="1" applyBorder="1" applyAlignment="1">
      <alignment vertical="center"/>
    </xf>
    <xf numFmtId="5" fontId="6" fillId="0" borderId="23" xfId="5" applyNumberFormat="1" applyFont="1" applyFill="1" applyBorder="1" applyAlignment="1">
      <alignment vertical="center"/>
    </xf>
    <xf numFmtId="0" fontId="2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165" fontId="3" fillId="0" borderId="0" xfId="0" applyNumberFormat="1" applyFont="1"/>
    <xf numFmtId="10" fontId="0" fillId="0" borderId="0" xfId="1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16" fillId="8" borderId="3" xfId="4" applyFont="1" applyFill="1" applyBorder="1" applyAlignment="1">
      <alignment horizontal="justify" vertical="center"/>
    </xf>
    <xf numFmtId="171" fontId="27" fillId="9" borderId="3" xfId="4" applyNumberFormat="1" applyFont="1" applyFill="1" applyBorder="1" applyAlignment="1">
      <alignment horizontal="right" vertical="center" wrapText="1"/>
    </xf>
    <xf numFmtId="171" fontId="20" fillId="0" borderId="0" xfId="4" applyNumberFormat="1"/>
    <xf numFmtId="0" fontId="27" fillId="10" borderId="3" xfId="4" applyFont="1" applyFill="1" applyBorder="1" applyAlignment="1">
      <alignment horizontal="justify" vertical="center"/>
    </xf>
    <xf numFmtId="171" fontId="27" fillId="10" borderId="3" xfId="4" applyNumberFormat="1" applyFont="1" applyFill="1" applyBorder="1" applyAlignment="1">
      <alignment horizontal="right" vertical="center" wrapText="1"/>
    </xf>
    <xf numFmtId="0" fontId="16" fillId="8" borderId="3" xfId="4" applyFont="1" applyFill="1" applyBorder="1" applyAlignment="1">
      <alignment horizontal="left" vertical="center" wrapText="1"/>
    </xf>
    <xf numFmtId="0" fontId="16" fillId="8" borderId="9" xfId="4" applyFont="1" applyFill="1" applyBorder="1" applyAlignment="1">
      <alignment horizontal="justify" vertical="center"/>
    </xf>
    <xf numFmtId="0" fontId="20" fillId="6" borderId="0" xfId="4" applyFill="1"/>
    <xf numFmtId="171" fontId="20" fillId="6" borderId="0" xfId="4" applyNumberFormat="1" applyFill="1"/>
    <xf numFmtId="0" fontId="27" fillId="10" borderId="3" xfId="4" applyFont="1" applyFill="1" applyBorder="1" applyAlignment="1">
      <alignment vertical="center" wrapText="1"/>
    </xf>
    <xf numFmtId="0" fontId="16" fillId="11" borderId="3" xfId="4" applyFont="1" applyFill="1" applyBorder="1" applyAlignment="1">
      <alignment horizontal="center" vertical="center"/>
    </xf>
    <xf numFmtId="171" fontId="16" fillId="11" borderId="3" xfId="4" applyNumberFormat="1" applyFont="1" applyFill="1" applyBorder="1" applyAlignment="1">
      <alignment horizontal="right" vertical="center" wrapText="1"/>
    </xf>
    <xf numFmtId="0" fontId="25" fillId="3" borderId="3" xfId="4" applyFont="1" applyFill="1" applyBorder="1" applyAlignment="1">
      <alignment horizontal="center" vertical="center"/>
    </xf>
    <xf numFmtId="171" fontId="16" fillId="3" borderId="3" xfId="4" applyNumberFormat="1" applyFont="1" applyFill="1" applyBorder="1" applyAlignment="1">
      <alignment horizontal="right" vertical="center" wrapText="1"/>
    </xf>
    <xf numFmtId="170" fontId="20" fillId="0" borderId="0" xfId="4" applyNumberFormat="1"/>
    <xf numFmtId="165" fontId="20" fillId="0" borderId="0" xfId="4" applyNumberFormat="1"/>
    <xf numFmtId="165" fontId="0" fillId="0" borderId="0" xfId="5" applyFont="1" applyFill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165" fontId="0" fillId="0" borderId="3" xfId="0" applyNumberFormat="1" applyBorder="1"/>
    <xf numFmtId="0" fontId="0" fillId="0" borderId="3" xfId="0" applyBorder="1" applyAlignment="1">
      <alignment horizontal="left" wrapText="1" indent="1"/>
    </xf>
    <xf numFmtId="0" fontId="0" fillId="0" borderId="3" xfId="0" applyBorder="1" applyAlignment="1">
      <alignment horizontal="left"/>
    </xf>
    <xf numFmtId="0" fontId="4" fillId="14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9" fontId="0" fillId="0" borderId="0" xfId="0" applyNumberFormat="1" applyAlignment="1">
      <alignment horizontal="center"/>
    </xf>
    <xf numFmtId="5" fontId="0" fillId="0" borderId="3" xfId="0" applyNumberFormat="1" applyBorder="1"/>
    <xf numFmtId="9" fontId="0" fillId="0" borderId="0" xfId="1" applyFont="1" applyAlignment="1">
      <alignment horizontal="center"/>
    </xf>
    <xf numFmtId="165" fontId="0" fillId="0" borderId="6" xfId="0" applyNumberFormat="1" applyBorder="1"/>
    <xf numFmtId="172" fontId="0" fillId="0" borderId="0" xfId="7" applyNumberFormat="1" applyFont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67" fontId="0" fillId="0" borderId="3" xfId="0" applyNumberFormat="1" applyBorder="1"/>
    <xf numFmtId="0" fontId="3" fillId="13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3" fillId="13" borderId="3" xfId="0" applyFont="1" applyFill="1" applyBorder="1" applyAlignment="1">
      <alignment horizontal="left"/>
    </xf>
    <xf numFmtId="167" fontId="3" fillId="13" borderId="3" xfId="0" applyNumberFormat="1" applyFont="1" applyFill="1" applyBorder="1"/>
    <xf numFmtId="10" fontId="3" fillId="12" borderId="3" xfId="5" applyNumberFormat="1" applyFont="1" applyFill="1" applyBorder="1" applyAlignment="1">
      <alignment horizontal="center" vertical="center"/>
    </xf>
    <xf numFmtId="0" fontId="0" fillId="0" borderId="0" xfId="0" pivotButton="1" applyAlignment="1">
      <alignment horizontal="center" vertical="center" wrapText="1"/>
    </xf>
    <xf numFmtId="0" fontId="0" fillId="0" borderId="3" xfId="0" pivotButton="1" applyBorder="1" applyAlignment="1">
      <alignment horizontal="center" vertical="center" wrapText="1"/>
    </xf>
    <xf numFmtId="10" fontId="3" fillId="12" borderId="9" xfId="5" applyNumberFormat="1" applyFont="1" applyFill="1" applyBorder="1" applyAlignment="1">
      <alignment horizontal="center" vertical="center"/>
    </xf>
    <xf numFmtId="6" fontId="8" fillId="0" borderId="3" xfId="2" applyNumberFormat="1" applyFont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wrapText="1"/>
    </xf>
    <xf numFmtId="0" fontId="3" fillId="13" borderId="3" xfId="0" applyFont="1" applyFill="1" applyBorder="1" applyAlignment="1">
      <alignment horizontal="left" wrapText="1"/>
    </xf>
    <xf numFmtId="167" fontId="0" fillId="0" borderId="0" xfId="1" applyNumberFormat="1" applyFont="1"/>
    <xf numFmtId="167" fontId="5" fillId="0" borderId="4" xfId="2" applyNumberFormat="1" applyBorder="1" applyAlignment="1">
      <alignment vertical="center"/>
    </xf>
    <xf numFmtId="0" fontId="29" fillId="0" borderId="6" xfId="0" applyFont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horizontal="center"/>
    </xf>
    <xf numFmtId="165" fontId="30" fillId="0" borderId="0" xfId="0" applyNumberFormat="1" applyFont="1"/>
    <xf numFmtId="167" fontId="30" fillId="0" borderId="0" xfId="0" applyNumberFormat="1" applyFont="1"/>
    <xf numFmtId="10" fontId="30" fillId="6" borderId="10" xfId="1" applyNumberFormat="1" applyFont="1" applyFill="1" applyBorder="1" applyAlignment="1">
      <alignment horizontal="center" vertical="center"/>
    </xf>
    <xf numFmtId="10" fontId="30" fillId="6" borderId="8" xfId="1" applyNumberFormat="1" applyFont="1" applyFill="1" applyBorder="1" applyAlignment="1">
      <alignment horizontal="center" vertical="center"/>
    </xf>
    <xf numFmtId="10" fontId="31" fillId="6" borderId="11" xfId="1" applyNumberFormat="1" applyFont="1" applyFill="1" applyBorder="1" applyAlignment="1">
      <alignment horizontal="center" vertical="center"/>
    </xf>
    <xf numFmtId="10" fontId="30" fillId="6" borderId="12" xfId="1" applyNumberFormat="1" applyFont="1" applyFill="1" applyBorder="1" applyAlignment="1">
      <alignment horizontal="center" vertical="center"/>
    </xf>
    <xf numFmtId="10" fontId="30" fillId="6" borderId="0" xfId="1" applyNumberFormat="1" applyFont="1" applyFill="1" applyBorder="1" applyAlignment="1">
      <alignment horizontal="center" vertical="center"/>
    </xf>
    <xf numFmtId="10" fontId="31" fillId="6" borderId="2" xfId="1" applyNumberFormat="1" applyFont="1" applyFill="1" applyBorder="1" applyAlignment="1">
      <alignment horizontal="center" vertical="center"/>
    </xf>
    <xf numFmtId="10" fontId="30" fillId="6" borderId="7" xfId="1" applyNumberFormat="1" applyFont="1" applyFill="1" applyBorder="1" applyAlignment="1">
      <alignment horizontal="center" vertical="center"/>
    </xf>
    <xf numFmtId="10" fontId="30" fillId="6" borderId="13" xfId="1" applyNumberFormat="1" applyFont="1" applyFill="1" applyBorder="1" applyAlignment="1">
      <alignment horizontal="center" vertical="center"/>
    </xf>
    <xf numFmtId="10" fontId="31" fillId="6" borderId="14" xfId="1" applyNumberFormat="1" applyFont="1" applyFill="1" applyBorder="1" applyAlignment="1">
      <alignment horizontal="center" vertical="center"/>
    </xf>
    <xf numFmtId="10" fontId="23" fillId="3" borderId="15" xfId="1" applyNumberFormat="1" applyFont="1" applyFill="1" applyBorder="1" applyAlignment="1">
      <alignment horizontal="center"/>
    </xf>
    <xf numFmtId="10" fontId="32" fillId="3" borderId="15" xfId="1" applyNumberFormat="1" applyFont="1" applyFill="1" applyBorder="1" applyAlignment="1">
      <alignment horizontal="center"/>
    </xf>
    <xf numFmtId="10" fontId="23" fillId="3" borderId="9" xfId="1" applyNumberFormat="1" applyFont="1" applyFill="1" applyBorder="1" applyAlignment="1">
      <alignment horizontal="center"/>
    </xf>
    <xf numFmtId="10" fontId="32" fillId="3" borderId="9" xfId="1" applyNumberFormat="1" applyFont="1" applyFill="1" applyBorder="1" applyAlignment="1">
      <alignment horizontal="center"/>
    </xf>
    <xf numFmtId="10" fontId="30" fillId="4" borderId="3" xfId="1" applyNumberFormat="1" applyFont="1" applyFill="1" applyBorder="1" applyAlignment="1">
      <alignment horizontal="center"/>
    </xf>
    <xf numFmtId="10" fontId="31" fillId="4" borderId="3" xfId="1" applyNumberFormat="1" applyFont="1" applyFill="1" applyBorder="1" applyAlignment="1">
      <alignment horizontal="center"/>
    </xf>
    <xf numFmtId="10" fontId="33" fillId="5" borderId="3" xfId="1" applyNumberFormat="1" applyFont="1" applyFill="1" applyBorder="1" applyAlignment="1">
      <alignment horizontal="center" vertical="center"/>
    </xf>
    <xf numFmtId="10" fontId="33" fillId="5" borderId="0" xfId="1" applyNumberFormat="1" applyFont="1" applyFill="1" applyBorder="1" applyAlignment="1">
      <alignment horizontal="center" vertical="center"/>
    </xf>
    <xf numFmtId="165" fontId="30" fillId="0" borderId="0" xfId="1" applyNumberFormat="1" applyFont="1" applyAlignment="1">
      <alignment horizontal="center" vertical="center"/>
    </xf>
    <xf numFmtId="165" fontId="30" fillId="0" borderId="0" xfId="1" applyNumberFormat="1" applyFont="1" applyAlignment="1">
      <alignment horizontal="center"/>
    </xf>
    <xf numFmtId="0" fontId="30" fillId="0" borderId="0" xfId="0" applyFont="1" applyAlignment="1">
      <alignment wrapText="1"/>
    </xf>
    <xf numFmtId="0" fontId="1" fillId="0" borderId="0" xfId="0" applyFont="1"/>
    <xf numFmtId="0" fontId="34" fillId="0" borderId="0" xfId="0" applyFont="1" applyAlignment="1">
      <alignment wrapText="1"/>
    </xf>
    <xf numFmtId="0" fontId="1" fillId="0" borderId="0" xfId="0" applyFont="1" applyAlignment="1">
      <alignment horizontal="center"/>
    </xf>
    <xf numFmtId="167" fontId="1" fillId="0" borderId="0" xfId="0" applyNumberFormat="1" applyFont="1"/>
    <xf numFmtId="0" fontId="1" fillId="0" borderId="0" xfId="0" applyFont="1" applyAlignment="1">
      <alignment wrapText="1"/>
    </xf>
    <xf numFmtId="0" fontId="34" fillId="0" borderId="0" xfId="0" applyFont="1"/>
    <xf numFmtId="0" fontId="34" fillId="0" borderId="0" xfId="0" applyFont="1" applyAlignment="1">
      <alignment horizontal="center"/>
    </xf>
    <xf numFmtId="165" fontId="34" fillId="0" borderId="0" xfId="0" applyNumberFormat="1" applyFont="1"/>
    <xf numFmtId="167" fontId="34" fillId="0" borderId="0" xfId="0" applyNumberFormat="1" applyFont="1"/>
    <xf numFmtId="0" fontId="35" fillId="2" borderId="0" xfId="0" applyFont="1" applyFill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167" fontId="35" fillId="2" borderId="1" xfId="0" applyNumberFormat="1" applyFont="1" applyFill="1" applyBorder="1" applyAlignment="1">
      <alignment horizontal="center" vertical="center" wrapText="1"/>
    </xf>
    <xf numFmtId="0" fontId="36" fillId="0" borderId="0" xfId="2" applyFont="1" applyAlignment="1">
      <alignment vertical="center"/>
    </xf>
    <xf numFmtId="0" fontId="29" fillId="0" borderId="3" xfId="2" applyFont="1" applyBorder="1" applyAlignment="1" applyProtection="1">
      <alignment horizontal="left" vertical="center" wrapText="1"/>
      <protection locked="0"/>
    </xf>
    <xf numFmtId="0" fontId="36" fillId="0" borderId="3" xfId="2" applyFont="1" applyBorder="1" applyAlignment="1" applyProtection="1">
      <alignment horizontal="center" vertical="center" wrapText="1"/>
      <protection locked="0"/>
    </xf>
    <xf numFmtId="167" fontId="29" fillId="0" borderId="3" xfId="2" applyNumberFormat="1" applyFont="1" applyBorder="1" applyAlignment="1">
      <alignment horizontal="center" vertical="center" wrapText="1"/>
    </xf>
    <xf numFmtId="42" fontId="29" fillId="0" borderId="3" xfId="2" applyNumberFormat="1" applyFont="1" applyBorder="1" applyAlignment="1">
      <alignment horizontal="center" vertical="center" wrapText="1"/>
    </xf>
    <xf numFmtId="10" fontId="29" fillId="0" borderId="3" xfId="1" applyNumberFormat="1" applyFont="1" applyBorder="1" applyAlignment="1">
      <alignment horizontal="center" vertical="center" wrapText="1"/>
    </xf>
    <xf numFmtId="10" fontId="29" fillId="0" borderId="4" xfId="1" applyNumberFormat="1" applyFont="1" applyBorder="1" applyAlignment="1">
      <alignment horizontal="center" vertical="center" wrapText="1"/>
    </xf>
    <xf numFmtId="166" fontId="36" fillId="0" borderId="3" xfId="2" applyNumberFormat="1" applyFont="1" applyBorder="1" applyAlignment="1" applyProtection="1">
      <alignment vertical="center"/>
      <protection locked="0"/>
    </xf>
    <xf numFmtId="170" fontId="29" fillId="0" borderId="3" xfId="2" applyNumberFormat="1" applyFont="1" applyBorder="1" applyAlignment="1">
      <alignment horizontal="center" vertical="center" wrapText="1"/>
    </xf>
    <xf numFmtId="167" fontId="29" fillId="15" borderId="3" xfId="2" applyNumberFormat="1" applyFont="1" applyFill="1" applyBorder="1" applyAlignment="1">
      <alignment horizontal="center" vertical="center" wrapText="1"/>
    </xf>
    <xf numFmtId="0" fontId="29" fillId="0" borderId="3" xfId="2" applyFont="1" applyBorder="1" applyAlignment="1">
      <alignment horizontal="center" vertical="center" wrapText="1"/>
    </xf>
    <xf numFmtId="169" fontId="29" fillId="0" borderId="3" xfId="2" applyNumberFormat="1" applyFont="1" applyBorder="1" applyAlignment="1">
      <alignment horizontal="center" vertical="center" wrapText="1"/>
    </xf>
    <xf numFmtId="9" fontId="29" fillId="0" borderId="5" xfId="2" applyNumberFormat="1" applyFont="1" applyBorder="1" applyAlignment="1" applyProtection="1">
      <alignment horizontal="center" vertical="center" wrapText="1"/>
      <protection locked="0"/>
    </xf>
    <xf numFmtId="0" fontId="36" fillId="0" borderId="3" xfId="2" applyFont="1" applyBorder="1" applyAlignment="1" applyProtection="1">
      <alignment horizontal="center" vertical="center"/>
      <protection locked="0"/>
    </xf>
    <xf numFmtId="0" fontId="36" fillId="0" borderId="4" xfId="2" applyFont="1" applyBorder="1" applyAlignment="1">
      <alignment horizontal="center" vertical="center"/>
    </xf>
    <xf numFmtId="167" fontId="36" fillId="0" borderId="4" xfId="2" applyNumberFormat="1" applyFont="1" applyBorder="1" applyAlignment="1">
      <alignment vertical="center"/>
    </xf>
    <xf numFmtId="0" fontId="30" fillId="0" borderId="4" xfId="0" applyFont="1" applyBorder="1" applyAlignment="1">
      <alignment wrapText="1"/>
    </xf>
    <xf numFmtId="167" fontId="29" fillId="0" borderId="6" xfId="2" applyNumberFormat="1" applyFont="1" applyBorder="1" applyAlignment="1">
      <alignment horizontal="center" vertical="center" wrapText="1"/>
    </xf>
    <xf numFmtId="0" fontId="23" fillId="3" borderId="3" xfId="0" applyFont="1" applyFill="1" applyBorder="1" applyAlignment="1">
      <alignment wrapText="1"/>
    </xf>
    <xf numFmtId="167" fontId="37" fillId="3" borderId="3" xfId="2" applyNumberFormat="1" applyFont="1" applyFill="1" applyBorder="1" applyAlignment="1">
      <alignment horizontal="center" vertical="center" wrapText="1"/>
    </xf>
    <xf numFmtId="10" fontId="37" fillId="3" borderId="3" xfId="1" applyNumberFormat="1" applyFont="1" applyFill="1" applyBorder="1" applyAlignment="1">
      <alignment horizontal="center" vertical="center" wrapText="1"/>
    </xf>
    <xf numFmtId="0" fontId="30" fillId="0" borderId="3" xfId="0" applyFont="1" applyBorder="1" applyAlignment="1">
      <alignment wrapText="1"/>
    </xf>
    <xf numFmtId="167" fontId="29" fillId="4" borderId="3" xfId="2" applyNumberFormat="1" applyFont="1" applyFill="1" applyBorder="1" applyAlignment="1">
      <alignment horizontal="center" vertical="center" wrapText="1"/>
    </xf>
    <xf numFmtId="0" fontId="25" fillId="7" borderId="3" xfId="4" applyFont="1" applyFill="1" applyBorder="1" applyAlignment="1">
      <alignment horizontal="center" vertical="center" wrapText="1"/>
    </xf>
    <xf numFmtId="0" fontId="26" fillId="2" borderId="3" xfId="4" applyFont="1" applyFill="1" applyBorder="1" applyAlignment="1">
      <alignment horizontal="center" vertical="center" wrapText="1"/>
    </xf>
    <xf numFmtId="0" fontId="16" fillId="8" borderId="3" xfId="4" applyFont="1" applyFill="1" applyBorder="1" applyAlignment="1">
      <alignment horizontal="center" vertical="center" wrapText="1"/>
    </xf>
    <xf numFmtId="0" fontId="25" fillId="8" borderId="3" xfId="4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14" borderId="24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</cellXfs>
  <cellStyles count="8">
    <cellStyle name="Hipervínculo 2" xfId="6"/>
    <cellStyle name="Millares [0] 2" xfId="7"/>
    <cellStyle name="Moneda [0] 2" xfId="3"/>
    <cellStyle name="Moneda [0] 3" xfId="5"/>
    <cellStyle name="Normal" xfId="0" builtinId="0"/>
    <cellStyle name="Normal 2" xfId="2"/>
    <cellStyle name="Normal 2 2" xfId="4"/>
    <cellStyle name="Porcentaje" xfId="1" builtinId="5"/>
  </cellStyles>
  <dxfs count="275"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numFmt numFmtId="167" formatCode="&quot;$&quot;* #,##0;[Red]\(&quot;$&quot;* #,##0\)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alignment horizontal="center" vertical="center" wrapText="1"/>
    </dxf>
    <dxf>
      <numFmt numFmtId="167" formatCode="&quot;$&quot;* #,##0;[Red]\(&quot;$&quot;* #,##0\)"/>
    </dxf>
    <dxf>
      <alignment wrapTex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&quot;$&quot;* #,##0;[Red]\(&quot;$&quot;* #,##0\)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horizontal="center" vertical="center"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numFmt numFmtId="167" formatCode="&quot;$&quot;* #,##0;[Red]\(&quot;$&quot;* #,##0\)"/>
    </dxf>
    <dxf>
      <alignment horizontal="center" vertical="center" wrapText="1"/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&quot;$&quot;* #,##0;[Red]\(&quot;$&quot;* #,##0\)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vertical="center"/>
    </dxf>
    <dxf>
      <alignment vertical="center"/>
    </dxf>
    <dxf>
      <alignment wrapText="1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pivotCacheDefinition" Target="pivotCache/pivotCacheDefinition1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pivotCacheDefinition" Target="pivotCache/pivotCacheDefinition3.xml"/><Relationship Id="rId35" Type="http://schemas.openxmlformats.org/officeDocument/2006/relationships/sharedStrings" Target="sharedStrings.xml"/></Relationships>
</file>

<file path=xl/diagrams/_rels/data1.xml.rels><?xml version="1.0" encoding="UTF-8" standalone="yes"?>
<Relationships xmlns="http://schemas.openxmlformats.org/package/2006/relationships"><Relationship Id="rId3" Type="http://schemas.openxmlformats.org/officeDocument/2006/relationships/hyperlink" Target="#SI!A88"/><Relationship Id="rId7" Type="http://schemas.openxmlformats.org/officeDocument/2006/relationships/hyperlink" Target="#'ACUERDO POAI'!A1"/><Relationship Id="rId2" Type="http://schemas.openxmlformats.org/officeDocument/2006/relationships/hyperlink" Target="#SF!A68"/><Relationship Id="rId1" Type="http://schemas.openxmlformats.org/officeDocument/2006/relationships/hyperlink" Target="#FUENTES!A3"/><Relationship Id="rId6" Type="http://schemas.openxmlformats.org/officeDocument/2006/relationships/hyperlink" Target="#SA!A112"/><Relationship Id="rId5" Type="http://schemas.openxmlformats.org/officeDocument/2006/relationships/hyperlink" Target="#SB!A116"/><Relationship Id="rId4" Type="http://schemas.openxmlformats.org/officeDocument/2006/relationships/hyperlink" Target="#SP!A82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AC68885-8FE3-4B43-970C-7B1817BF49FF}" type="doc">
      <dgm:prSet loTypeId="urn:microsoft.com/office/officeart/2008/layout/VerticalCurvedList" loCatId="list" qsTypeId="urn:microsoft.com/office/officeart/2005/8/quickstyle/3d1" qsCatId="3D" csTypeId="urn:microsoft.com/office/officeart/2005/8/colors/accent1_2" csCatId="accent1" phldr="1"/>
      <dgm:spPr/>
      <dgm:t>
        <a:bodyPr/>
        <a:lstStyle/>
        <a:p>
          <a:endParaRPr lang="es-CO"/>
        </a:p>
      </dgm:t>
    </dgm:pt>
    <dgm:pt modelId="{5144DC0E-745E-44D4-BD76-01FC38682314}">
      <dgm:prSet phldrT="[Texto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es-CO"/>
            <a:t>SUBSISTEMA FORMACIÓN</a:t>
          </a:r>
        </a:p>
      </dgm:t>
    </dgm:pt>
    <dgm:pt modelId="{6E35697E-2E0C-430D-B285-544AD0CEFDB2}" type="parTrans" cxnId="{A2C3D4A5-FD04-4D39-AABE-8A677965476E}">
      <dgm:prSet/>
      <dgm:spPr/>
      <dgm:t>
        <a:bodyPr/>
        <a:lstStyle/>
        <a:p>
          <a:endParaRPr lang="es-CO"/>
        </a:p>
      </dgm:t>
    </dgm:pt>
    <dgm:pt modelId="{A84AA6A9-C9DF-4C6D-8D8B-8C9B2B9509F3}" type="sibTrans" cxnId="{A2C3D4A5-FD04-4D39-AABE-8A677965476E}">
      <dgm:prSet/>
      <dgm:spPr/>
      <dgm:t>
        <a:bodyPr/>
        <a:lstStyle/>
        <a:p>
          <a:endParaRPr lang="es-CO"/>
        </a:p>
      </dgm:t>
    </dgm:pt>
    <dgm:pt modelId="{F7DFE6BD-B9AC-4B98-BA33-7B55E417586C}">
      <dgm:prSet phldrT="[Texto]"/>
      <dgm:spPr>
        <a:solidFill>
          <a:schemeClr val="accent2">
            <a:lumMod val="75000"/>
          </a:schemeClr>
        </a:solidFill>
      </dgm:spPr>
      <dgm:t>
        <a:bodyPr/>
        <a:lstStyle/>
        <a:p>
          <a:r>
            <a:rPr lang="es-CO"/>
            <a:t>SUBSISTEMA INVESTIGACIÓN</a:t>
          </a:r>
        </a:p>
      </dgm:t>
    </dgm:pt>
    <dgm:pt modelId="{11A3BEA6-5CD8-419B-96E6-565FF6110620}" type="parTrans" cxnId="{98F18ABD-1243-43E0-A1F9-BB306DC91BFA}">
      <dgm:prSet/>
      <dgm:spPr/>
      <dgm:t>
        <a:bodyPr/>
        <a:lstStyle/>
        <a:p>
          <a:endParaRPr lang="es-CO"/>
        </a:p>
      </dgm:t>
    </dgm:pt>
    <dgm:pt modelId="{BA2D3033-EA94-4722-8F33-1B445E39DE8C}" type="sibTrans" cxnId="{98F18ABD-1243-43E0-A1F9-BB306DC91BFA}">
      <dgm:prSet/>
      <dgm:spPr/>
      <dgm:t>
        <a:bodyPr/>
        <a:lstStyle/>
        <a:p>
          <a:endParaRPr lang="es-CO"/>
        </a:p>
      </dgm:t>
    </dgm:pt>
    <dgm:pt modelId="{EC46ABB8-2887-4E6A-8139-E5BB363C4C2D}">
      <dgm:prSet phldrT="[Texto]"/>
      <dgm:spPr>
        <a:solidFill>
          <a:srgbClr val="C00000"/>
        </a:solidFill>
      </dgm:spPr>
      <dgm:t>
        <a:bodyPr/>
        <a:lstStyle/>
        <a:p>
          <a:r>
            <a:rPr lang="es-CO"/>
            <a:t>SUBSISTEMA PROYECCIÓN SOCIAL</a:t>
          </a:r>
        </a:p>
      </dgm:t>
    </dgm:pt>
    <dgm:pt modelId="{18BB0A5E-9F51-4BE7-A8D6-6F778CA31EAE}" type="parTrans" cxnId="{241E91DC-431C-4003-8785-BD922FA2A4F2}">
      <dgm:prSet/>
      <dgm:spPr/>
      <dgm:t>
        <a:bodyPr/>
        <a:lstStyle/>
        <a:p>
          <a:endParaRPr lang="es-CO"/>
        </a:p>
      </dgm:t>
    </dgm:pt>
    <dgm:pt modelId="{7E7C7956-163C-4427-BCDC-A6F243A4FD1A}" type="sibTrans" cxnId="{241E91DC-431C-4003-8785-BD922FA2A4F2}">
      <dgm:prSet/>
      <dgm:spPr/>
      <dgm:t>
        <a:bodyPr/>
        <a:lstStyle/>
        <a:p>
          <a:endParaRPr lang="es-CO"/>
        </a:p>
      </dgm:t>
    </dgm:pt>
    <dgm:pt modelId="{C47DBCFE-60BE-4DF6-B298-CE094104D83F}">
      <dgm:prSet/>
      <dgm:spPr>
        <a:solidFill>
          <a:schemeClr val="accent1">
            <a:lumMod val="75000"/>
          </a:schemeClr>
        </a:solidFill>
      </dgm:spPr>
      <dgm:t>
        <a:bodyPr/>
        <a:lstStyle/>
        <a:p>
          <a:r>
            <a:rPr lang="es-CO"/>
            <a:t>SUBSISTEMA BIENESTAR UNIVERSITARIO</a:t>
          </a:r>
        </a:p>
      </dgm:t>
    </dgm:pt>
    <dgm:pt modelId="{79D82180-EABE-4867-A4D4-5D1B5D84C37F}" type="parTrans" cxnId="{4572D4B1-BC5A-4096-BB5D-37899CA02EE6}">
      <dgm:prSet/>
      <dgm:spPr/>
      <dgm:t>
        <a:bodyPr/>
        <a:lstStyle/>
        <a:p>
          <a:endParaRPr lang="es-CO"/>
        </a:p>
      </dgm:t>
    </dgm:pt>
    <dgm:pt modelId="{7E78F9AC-695A-4DD1-8376-B7FCCAADC255}" type="sibTrans" cxnId="{4572D4B1-BC5A-4096-BB5D-37899CA02EE6}">
      <dgm:prSet/>
      <dgm:spPr/>
      <dgm:t>
        <a:bodyPr/>
        <a:lstStyle/>
        <a:p>
          <a:endParaRPr lang="es-CO"/>
        </a:p>
      </dgm:t>
    </dgm:pt>
    <dgm:pt modelId="{1E1801D0-C0E9-4AE2-BD31-E32F9B71A50F}">
      <dgm:prSet/>
      <dgm:spPr>
        <a:solidFill>
          <a:srgbClr val="7030A0"/>
        </a:solidFill>
      </dgm:spPr>
      <dgm:t>
        <a:bodyPr/>
        <a:lstStyle/>
        <a:p>
          <a:r>
            <a:rPr lang="es-CO"/>
            <a:t>SUBSISTEMA ADMINISTRATIVO</a:t>
          </a:r>
        </a:p>
      </dgm:t>
    </dgm:pt>
    <dgm:pt modelId="{93EDD464-E237-4D64-A7DA-D440B893E3A3}" type="parTrans" cxnId="{5AF4B5A4-2440-4EFF-86F1-92C7C57FC23B}">
      <dgm:prSet/>
      <dgm:spPr/>
      <dgm:t>
        <a:bodyPr/>
        <a:lstStyle/>
        <a:p>
          <a:endParaRPr lang="es-CO"/>
        </a:p>
      </dgm:t>
    </dgm:pt>
    <dgm:pt modelId="{F7A202E8-0E64-442D-A403-87C4C26FF32C}" type="sibTrans" cxnId="{5AF4B5A4-2440-4EFF-86F1-92C7C57FC23B}">
      <dgm:prSet/>
      <dgm:spPr/>
      <dgm:t>
        <a:bodyPr/>
        <a:lstStyle/>
        <a:p>
          <a:endParaRPr lang="es-CO"/>
        </a:p>
      </dgm:t>
    </dgm:pt>
    <dgm:pt modelId="{4539C323-4350-4261-AEF0-4AA114FD53B8}">
      <dgm:prSet/>
      <dgm:spPr/>
      <dgm:t>
        <a:bodyPr/>
        <a:lstStyle/>
        <a:p>
          <a:pPr algn="l"/>
          <a:r>
            <a:rPr lang="es-CO"/>
            <a:t>FUENTES</a:t>
          </a:r>
          <a:r>
            <a:rPr lang="es-CO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DE FINANCIACIÓN</a:t>
          </a:r>
        </a:p>
      </dgm:t>
    </dgm:pt>
    <dgm:pt modelId="{EC98A75D-6452-41EA-907D-76916A601C1E}" type="parTrans" cxnId="{DB1A47E2-460C-4D4B-853A-16AFC0668587}">
      <dgm:prSet/>
      <dgm:spPr/>
      <dgm:t>
        <a:bodyPr/>
        <a:lstStyle/>
        <a:p>
          <a:endParaRPr lang="es-CO"/>
        </a:p>
      </dgm:t>
    </dgm:pt>
    <dgm:pt modelId="{D2746EE7-9EEA-4EB3-BAF8-E7CBC972572B}" type="sibTrans" cxnId="{DB1A47E2-460C-4D4B-853A-16AFC0668587}">
      <dgm:prSet/>
      <dgm:spPr/>
      <dgm:t>
        <a:bodyPr/>
        <a:lstStyle/>
        <a:p>
          <a:endParaRPr lang="es-CO"/>
        </a:p>
      </dgm:t>
    </dgm:pt>
    <dgm:pt modelId="{B7F0D2A9-3493-4183-B8E4-3E7B705C4B42}">
      <dgm:prSet/>
      <dgm:spPr/>
      <dgm:t>
        <a:bodyPr/>
        <a:lstStyle/>
        <a:p>
          <a:r>
            <a:rPr lang="es-CO"/>
            <a:t>             TABLA ACUERDO POAI 2023</a:t>
          </a:r>
        </a:p>
      </dgm:t>
    </dgm:pt>
    <dgm:pt modelId="{7673E44A-A64A-4D01-8FD0-F27C7E4ED259}" type="parTrans" cxnId="{1B473DCE-77FA-4437-9BF7-C9880DA719A7}">
      <dgm:prSet/>
      <dgm:spPr/>
      <dgm:t>
        <a:bodyPr/>
        <a:lstStyle/>
        <a:p>
          <a:endParaRPr lang="es-CO"/>
        </a:p>
      </dgm:t>
    </dgm:pt>
    <dgm:pt modelId="{835FF5A7-DA56-4885-A86F-FCC20B1D1E3E}" type="sibTrans" cxnId="{1B473DCE-77FA-4437-9BF7-C9880DA719A7}">
      <dgm:prSet/>
      <dgm:spPr/>
      <dgm:t>
        <a:bodyPr/>
        <a:lstStyle/>
        <a:p>
          <a:endParaRPr lang="es-CO"/>
        </a:p>
      </dgm:t>
    </dgm:pt>
    <dgm:pt modelId="{D83437C6-F59F-40DB-A952-0C70D1E62F15}" type="pres">
      <dgm:prSet presAssocID="{4AC68885-8FE3-4B43-970C-7B1817BF49FF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CO"/>
        </a:p>
      </dgm:t>
    </dgm:pt>
    <dgm:pt modelId="{D15D2243-B989-4DBF-BE73-12291496F565}" type="pres">
      <dgm:prSet presAssocID="{4AC68885-8FE3-4B43-970C-7B1817BF49FF}" presName="Name1" presStyleCnt="0"/>
      <dgm:spPr/>
    </dgm:pt>
    <dgm:pt modelId="{1BFC8C69-44F8-4E11-8DB2-57E2CBF0D14C}" type="pres">
      <dgm:prSet presAssocID="{4AC68885-8FE3-4B43-970C-7B1817BF49FF}" presName="cycle" presStyleCnt="0"/>
      <dgm:spPr/>
    </dgm:pt>
    <dgm:pt modelId="{6E535C06-EABF-4C73-BB11-D378C978C620}" type="pres">
      <dgm:prSet presAssocID="{4AC68885-8FE3-4B43-970C-7B1817BF49FF}" presName="srcNode" presStyleLbl="node1" presStyleIdx="0" presStyleCnt="7"/>
      <dgm:spPr/>
    </dgm:pt>
    <dgm:pt modelId="{58C91191-3ECB-4A2A-9C1B-263958F4F493}" type="pres">
      <dgm:prSet presAssocID="{4AC68885-8FE3-4B43-970C-7B1817BF49FF}" presName="conn" presStyleLbl="parChTrans1D2" presStyleIdx="0" presStyleCnt="1"/>
      <dgm:spPr/>
      <dgm:t>
        <a:bodyPr/>
        <a:lstStyle/>
        <a:p>
          <a:endParaRPr lang="es-CO"/>
        </a:p>
      </dgm:t>
    </dgm:pt>
    <dgm:pt modelId="{1F4FF218-E2B8-4055-A935-50A7E11231CF}" type="pres">
      <dgm:prSet presAssocID="{4AC68885-8FE3-4B43-970C-7B1817BF49FF}" presName="extraNode" presStyleLbl="node1" presStyleIdx="0" presStyleCnt="7"/>
      <dgm:spPr/>
    </dgm:pt>
    <dgm:pt modelId="{7D068D28-C495-4F41-88EA-70ABF951A307}" type="pres">
      <dgm:prSet presAssocID="{4AC68885-8FE3-4B43-970C-7B1817BF49FF}" presName="dstNode" presStyleLbl="node1" presStyleIdx="0" presStyleCnt="7"/>
      <dgm:spPr/>
    </dgm:pt>
    <dgm:pt modelId="{39A65C8C-8AE6-4A5E-BFAE-E2F7126567CB}" type="pres">
      <dgm:prSet presAssocID="{4539C323-4350-4261-AEF0-4AA114FD53B8}" presName="text_1" presStyleLbl="node1" presStyleIdx="0" presStyleCnt="7" custLinFactNeighborX="1092">
        <dgm:presLayoutVars>
          <dgm:bulletEnabled val="1"/>
        </dgm:presLayoutVars>
      </dgm:prSet>
      <dgm:spPr/>
      <dgm:t>
        <a:bodyPr/>
        <a:lstStyle/>
        <a:p>
          <a:endParaRPr lang="es-CO"/>
        </a:p>
      </dgm:t>
    </dgm:pt>
    <dgm:pt modelId="{8EA12AAB-8548-4EA4-ACA8-978A32040142}" type="pres">
      <dgm:prSet presAssocID="{4539C323-4350-4261-AEF0-4AA114FD53B8}" presName="accent_1" presStyleCnt="0"/>
      <dgm:spPr/>
    </dgm:pt>
    <dgm:pt modelId="{D6C36DA3-1A11-49DF-A6CC-DA3F94D1D709}" type="pres">
      <dgm:prSet presAssocID="{4539C323-4350-4261-AEF0-4AA114FD53B8}" presName="accentRepeatNode" presStyleLbl="solidFgAcc1" presStyleIdx="0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C07BEDA4-7F9C-41A0-A1CA-74A7859AD5A5}" type="pres">
      <dgm:prSet presAssocID="{5144DC0E-745E-44D4-BD76-01FC38682314}" presName="text_2" presStyleLbl="node1" presStyleIdx="1" presStyleCnt="7">
        <dgm:presLayoutVars>
          <dgm:bulletEnabled val="1"/>
        </dgm:presLayoutVars>
      </dgm:prSet>
      <dgm:spPr/>
      <dgm:t>
        <a:bodyPr/>
        <a:lstStyle/>
        <a:p>
          <a:endParaRPr lang="es-CO"/>
        </a:p>
      </dgm:t>
    </dgm:pt>
    <dgm:pt modelId="{824507F1-5958-4395-BF59-6364A038AD2A}" type="pres">
      <dgm:prSet presAssocID="{5144DC0E-745E-44D4-BD76-01FC38682314}" presName="accent_2" presStyleCnt="0"/>
      <dgm:spPr/>
    </dgm:pt>
    <dgm:pt modelId="{73981DDE-2FE9-431C-A52C-74CD9EF8960C}" type="pres">
      <dgm:prSet presAssocID="{5144DC0E-745E-44D4-BD76-01FC38682314}" presName="accentRepeatNode" presStyleLbl="solidFgAcc1" presStyleIdx="1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C5BEDC77-2075-4C83-8562-268BE7D7ACD5}" type="pres">
      <dgm:prSet presAssocID="{F7DFE6BD-B9AC-4B98-BA33-7B55E417586C}" presName="text_3" presStyleLbl="node1" presStyleIdx="2" presStyleCnt="7">
        <dgm:presLayoutVars>
          <dgm:bulletEnabled val="1"/>
        </dgm:presLayoutVars>
      </dgm:prSet>
      <dgm:spPr/>
      <dgm:t>
        <a:bodyPr/>
        <a:lstStyle/>
        <a:p>
          <a:endParaRPr lang="es-CO"/>
        </a:p>
      </dgm:t>
    </dgm:pt>
    <dgm:pt modelId="{618C04E0-B940-4582-B5BF-D13DDDA69FB9}" type="pres">
      <dgm:prSet presAssocID="{F7DFE6BD-B9AC-4B98-BA33-7B55E417586C}" presName="accent_3" presStyleCnt="0"/>
      <dgm:spPr/>
    </dgm:pt>
    <dgm:pt modelId="{3A91D5E7-A64B-43EA-ADED-B992D457613C}" type="pres">
      <dgm:prSet presAssocID="{F7DFE6BD-B9AC-4B98-BA33-7B55E417586C}" presName="accentRepeatNode" presStyleLbl="solidFgAcc1" presStyleIdx="2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831D7C2D-13EA-4C71-8030-AFF955496648}" type="pres">
      <dgm:prSet presAssocID="{EC46ABB8-2887-4E6A-8139-E5BB363C4C2D}" presName="text_4" presStyleLbl="node1" presStyleIdx="3" presStyleCnt="7">
        <dgm:presLayoutVars>
          <dgm:bulletEnabled val="1"/>
        </dgm:presLayoutVars>
      </dgm:prSet>
      <dgm:spPr/>
      <dgm:t>
        <a:bodyPr/>
        <a:lstStyle/>
        <a:p>
          <a:endParaRPr lang="es-CO"/>
        </a:p>
      </dgm:t>
    </dgm:pt>
    <dgm:pt modelId="{825F5BD0-3023-40CD-AC9E-2391B1F1C9CB}" type="pres">
      <dgm:prSet presAssocID="{EC46ABB8-2887-4E6A-8139-E5BB363C4C2D}" presName="accent_4" presStyleCnt="0"/>
      <dgm:spPr/>
    </dgm:pt>
    <dgm:pt modelId="{226C5433-2882-41F7-B86E-95A40675B8EF}" type="pres">
      <dgm:prSet presAssocID="{EC46ABB8-2887-4E6A-8139-E5BB363C4C2D}" presName="accentRepeatNode" presStyleLbl="solidFgAcc1" presStyleIdx="3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09C54100-62B9-4C54-8383-1EF14EDF76B2}" type="pres">
      <dgm:prSet presAssocID="{C47DBCFE-60BE-4DF6-B298-CE094104D83F}" presName="text_5" presStyleLbl="node1" presStyleIdx="4" presStyleCnt="7">
        <dgm:presLayoutVars>
          <dgm:bulletEnabled val="1"/>
        </dgm:presLayoutVars>
      </dgm:prSet>
      <dgm:spPr/>
      <dgm:t>
        <a:bodyPr/>
        <a:lstStyle/>
        <a:p>
          <a:endParaRPr lang="es-CO"/>
        </a:p>
      </dgm:t>
    </dgm:pt>
    <dgm:pt modelId="{01E5CDA2-64C7-4A15-B0D2-5F6CFAB6DCAA}" type="pres">
      <dgm:prSet presAssocID="{C47DBCFE-60BE-4DF6-B298-CE094104D83F}" presName="accent_5" presStyleCnt="0"/>
      <dgm:spPr/>
    </dgm:pt>
    <dgm:pt modelId="{724A5607-4C1D-42A4-9DF9-57529E9766CA}" type="pres">
      <dgm:prSet presAssocID="{C47DBCFE-60BE-4DF6-B298-CE094104D83F}" presName="accentRepeatNode" presStyleLbl="solidFgAcc1" presStyleIdx="4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11E7D0B6-D4C1-4500-8A37-B5D155C902B4}" type="pres">
      <dgm:prSet presAssocID="{1E1801D0-C0E9-4AE2-BD31-E32F9B71A50F}" presName="text_6" presStyleLbl="node1" presStyleIdx="5" presStyleCnt="7">
        <dgm:presLayoutVars>
          <dgm:bulletEnabled val="1"/>
        </dgm:presLayoutVars>
      </dgm:prSet>
      <dgm:spPr/>
      <dgm:t>
        <a:bodyPr/>
        <a:lstStyle/>
        <a:p>
          <a:endParaRPr lang="es-CO"/>
        </a:p>
      </dgm:t>
    </dgm:pt>
    <dgm:pt modelId="{1BCCEB82-66E6-4775-992D-1AF16E3C5292}" type="pres">
      <dgm:prSet presAssocID="{1E1801D0-C0E9-4AE2-BD31-E32F9B71A50F}" presName="accent_6" presStyleCnt="0"/>
      <dgm:spPr/>
    </dgm:pt>
    <dgm:pt modelId="{53A6AF9C-5E9E-4888-9094-6D673CFAAB39}" type="pres">
      <dgm:prSet presAssocID="{1E1801D0-C0E9-4AE2-BD31-E32F9B71A50F}" presName="accentRepeatNode" presStyleLbl="solidFgAcc1" presStyleIdx="5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DB75C83F-1F8A-4B37-9A86-0759C5A4EE20}" type="pres">
      <dgm:prSet presAssocID="{B7F0D2A9-3493-4183-B8E4-3E7B705C4B42}" presName="text_7" presStyleLbl="node1" presStyleIdx="6" presStyleCnt="7">
        <dgm:presLayoutVars>
          <dgm:bulletEnabled val="1"/>
        </dgm:presLayoutVars>
      </dgm:prSet>
      <dgm:spPr/>
      <dgm:t>
        <a:bodyPr/>
        <a:lstStyle/>
        <a:p>
          <a:endParaRPr lang="es-CO"/>
        </a:p>
      </dgm:t>
    </dgm:pt>
    <dgm:pt modelId="{8296196D-A6FF-45CA-A95A-1BA0119E35AC}" type="pres">
      <dgm:prSet presAssocID="{B7F0D2A9-3493-4183-B8E4-3E7B705C4B42}" presName="accent_7" presStyleCnt="0"/>
      <dgm:spPr/>
    </dgm:pt>
    <dgm:pt modelId="{CD02E8B4-B5C4-45D7-AE76-136FA181534B}" type="pres">
      <dgm:prSet presAssocID="{B7F0D2A9-3493-4183-B8E4-3E7B705C4B42}" presName="accentRepeatNode" presStyleLbl="solidFgAcc1" presStyleIdx="6" presStyleCnt="7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</dgm:ptLst>
  <dgm:cxnLst>
    <dgm:cxn modelId="{4572D4B1-BC5A-4096-BB5D-37899CA02EE6}" srcId="{4AC68885-8FE3-4B43-970C-7B1817BF49FF}" destId="{C47DBCFE-60BE-4DF6-B298-CE094104D83F}" srcOrd="4" destOrd="0" parTransId="{79D82180-EABE-4867-A4D4-5D1B5D84C37F}" sibTransId="{7E78F9AC-695A-4DD1-8376-B7FCCAADC255}"/>
    <dgm:cxn modelId="{DB1A47E2-460C-4D4B-853A-16AFC0668587}" srcId="{4AC68885-8FE3-4B43-970C-7B1817BF49FF}" destId="{4539C323-4350-4261-AEF0-4AA114FD53B8}" srcOrd="0" destOrd="0" parTransId="{EC98A75D-6452-41EA-907D-76916A601C1E}" sibTransId="{D2746EE7-9EEA-4EB3-BAF8-E7CBC972572B}"/>
    <dgm:cxn modelId="{B387D3FE-99EB-4F81-B610-2E6004425504}" type="presOf" srcId="{F7DFE6BD-B9AC-4B98-BA33-7B55E417586C}" destId="{C5BEDC77-2075-4C83-8562-268BE7D7ACD5}" srcOrd="0" destOrd="0" presId="urn:microsoft.com/office/officeart/2008/layout/VerticalCurvedList"/>
    <dgm:cxn modelId="{A2C3D4A5-FD04-4D39-AABE-8A677965476E}" srcId="{4AC68885-8FE3-4B43-970C-7B1817BF49FF}" destId="{5144DC0E-745E-44D4-BD76-01FC38682314}" srcOrd="1" destOrd="0" parTransId="{6E35697E-2E0C-430D-B285-544AD0CEFDB2}" sibTransId="{A84AA6A9-C9DF-4C6D-8D8B-8C9B2B9509F3}"/>
    <dgm:cxn modelId="{FBFD1D07-9816-4523-AC8F-4268F1380408}" type="presOf" srcId="{5144DC0E-745E-44D4-BD76-01FC38682314}" destId="{C07BEDA4-7F9C-41A0-A1CA-74A7859AD5A5}" srcOrd="0" destOrd="0" presId="urn:microsoft.com/office/officeart/2008/layout/VerticalCurvedList"/>
    <dgm:cxn modelId="{831959B0-28F8-461D-98EB-CD2AC26E4BEA}" type="presOf" srcId="{EC46ABB8-2887-4E6A-8139-E5BB363C4C2D}" destId="{831D7C2D-13EA-4C71-8030-AFF955496648}" srcOrd="0" destOrd="0" presId="urn:microsoft.com/office/officeart/2008/layout/VerticalCurvedList"/>
    <dgm:cxn modelId="{E820986D-B2CC-4F07-B381-A1AE61BF1741}" type="presOf" srcId="{4539C323-4350-4261-AEF0-4AA114FD53B8}" destId="{39A65C8C-8AE6-4A5E-BFAE-E2F7126567CB}" srcOrd="0" destOrd="0" presId="urn:microsoft.com/office/officeart/2008/layout/VerticalCurvedList"/>
    <dgm:cxn modelId="{9DD8EDB9-4ED7-465C-B778-D62F1C4C6EB1}" type="presOf" srcId="{1E1801D0-C0E9-4AE2-BD31-E32F9B71A50F}" destId="{11E7D0B6-D4C1-4500-8A37-B5D155C902B4}" srcOrd="0" destOrd="0" presId="urn:microsoft.com/office/officeart/2008/layout/VerticalCurvedList"/>
    <dgm:cxn modelId="{98F18ABD-1243-43E0-A1F9-BB306DC91BFA}" srcId="{4AC68885-8FE3-4B43-970C-7B1817BF49FF}" destId="{F7DFE6BD-B9AC-4B98-BA33-7B55E417586C}" srcOrd="2" destOrd="0" parTransId="{11A3BEA6-5CD8-419B-96E6-565FF6110620}" sibTransId="{BA2D3033-EA94-4722-8F33-1B445E39DE8C}"/>
    <dgm:cxn modelId="{A9D2AEA2-8626-4755-8A44-0FD9B05C821A}" type="presOf" srcId="{D2746EE7-9EEA-4EB3-BAF8-E7CBC972572B}" destId="{58C91191-3ECB-4A2A-9C1B-263958F4F493}" srcOrd="0" destOrd="0" presId="urn:microsoft.com/office/officeart/2008/layout/VerticalCurvedList"/>
    <dgm:cxn modelId="{241E91DC-431C-4003-8785-BD922FA2A4F2}" srcId="{4AC68885-8FE3-4B43-970C-7B1817BF49FF}" destId="{EC46ABB8-2887-4E6A-8139-E5BB363C4C2D}" srcOrd="3" destOrd="0" parTransId="{18BB0A5E-9F51-4BE7-A8D6-6F778CA31EAE}" sibTransId="{7E7C7956-163C-4427-BCDC-A6F243A4FD1A}"/>
    <dgm:cxn modelId="{A9D4FB72-0771-416C-AF62-1E34751BF7D8}" type="presOf" srcId="{4AC68885-8FE3-4B43-970C-7B1817BF49FF}" destId="{D83437C6-F59F-40DB-A952-0C70D1E62F15}" srcOrd="0" destOrd="0" presId="urn:microsoft.com/office/officeart/2008/layout/VerticalCurvedList"/>
    <dgm:cxn modelId="{5AF4B5A4-2440-4EFF-86F1-92C7C57FC23B}" srcId="{4AC68885-8FE3-4B43-970C-7B1817BF49FF}" destId="{1E1801D0-C0E9-4AE2-BD31-E32F9B71A50F}" srcOrd="5" destOrd="0" parTransId="{93EDD464-E237-4D64-A7DA-D440B893E3A3}" sibTransId="{F7A202E8-0E64-442D-A403-87C4C26FF32C}"/>
    <dgm:cxn modelId="{04421502-AA99-450C-91AD-B203643F3D65}" type="presOf" srcId="{B7F0D2A9-3493-4183-B8E4-3E7B705C4B42}" destId="{DB75C83F-1F8A-4B37-9A86-0759C5A4EE20}" srcOrd="0" destOrd="0" presId="urn:microsoft.com/office/officeart/2008/layout/VerticalCurvedList"/>
    <dgm:cxn modelId="{1B473DCE-77FA-4437-9BF7-C9880DA719A7}" srcId="{4AC68885-8FE3-4B43-970C-7B1817BF49FF}" destId="{B7F0D2A9-3493-4183-B8E4-3E7B705C4B42}" srcOrd="6" destOrd="0" parTransId="{7673E44A-A64A-4D01-8FD0-F27C7E4ED259}" sibTransId="{835FF5A7-DA56-4885-A86F-FCC20B1D1E3E}"/>
    <dgm:cxn modelId="{597628D6-BEFF-4D93-9185-0D3AC4D2CF5E}" type="presOf" srcId="{C47DBCFE-60BE-4DF6-B298-CE094104D83F}" destId="{09C54100-62B9-4C54-8383-1EF14EDF76B2}" srcOrd="0" destOrd="0" presId="urn:microsoft.com/office/officeart/2008/layout/VerticalCurvedList"/>
    <dgm:cxn modelId="{047FB80A-A677-47F4-A54B-717E42B47B50}" type="presParOf" srcId="{D83437C6-F59F-40DB-A952-0C70D1E62F15}" destId="{D15D2243-B989-4DBF-BE73-12291496F565}" srcOrd="0" destOrd="0" presId="urn:microsoft.com/office/officeart/2008/layout/VerticalCurvedList"/>
    <dgm:cxn modelId="{5F7C3FE8-75F0-48BF-A12C-0BC5B04FBD3C}" type="presParOf" srcId="{D15D2243-B989-4DBF-BE73-12291496F565}" destId="{1BFC8C69-44F8-4E11-8DB2-57E2CBF0D14C}" srcOrd="0" destOrd="0" presId="urn:microsoft.com/office/officeart/2008/layout/VerticalCurvedList"/>
    <dgm:cxn modelId="{A518B2B6-793D-4156-8829-A3879892BDD9}" type="presParOf" srcId="{1BFC8C69-44F8-4E11-8DB2-57E2CBF0D14C}" destId="{6E535C06-EABF-4C73-BB11-D378C978C620}" srcOrd="0" destOrd="0" presId="urn:microsoft.com/office/officeart/2008/layout/VerticalCurvedList"/>
    <dgm:cxn modelId="{D2B088FC-086E-43CC-BF05-D4EB41E7840E}" type="presParOf" srcId="{1BFC8C69-44F8-4E11-8DB2-57E2CBF0D14C}" destId="{58C91191-3ECB-4A2A-9C1B-263958F4F493}" srcOrd="1" destOrd="0" presId="urn:microsoft.com/office/officeart/2008/layout/VerticalCurvedList"/>
    <dgm:cxn modelId="{3000FED8-A389-4224-8474-4BBC175DDDEA}" type="presParOf" srcId="{1BFC8C69-44F8-4E11-8DB2-57E2CBF0D14C}" destId="{1F4FF218-E2B8-4055-A935-50A7E11231CF}" srcOrd="2" destOrd="0" presId="urn:microsoft.com/office/officeart/2008/layout/VerticalCurvedList"/>
    <dgm:cxn modelId="{0CBF86C3-C69E-4B63-B0B3-51F1DE1EA992}" type="presParOf" srcId="{1BFC8C69-44F8-4E11-8DB2-57E2CBF0D14C}" destId="{7D068D28-C495-4F41-88EA-70ABF951A307}" srcOrd="3" destOrd="0" presId="urn:microsoft.com/office/officeart/2008/layout/VerticalCurvedList"/>
    <dgm:cxn modelId="{59047BC5-B89C-4413-846B-9CE0C9C35CF7}" type="presParOf" srcId="{D15D2243-B989-4DBF-BE73-12291496F565}" destId="{39A65C8C-8AE6-4A5E-BFAE-E2F7126567CB}" srcOrd="1" destOrd="0" presId="urn:microsoft.com/office/officeart/2008/layout/VerticalCurvedList"/>
    <dgm:cxn modelId="{2171D35F-978C-49B9-A434-DCC4DD0019DF}" type="presParOf" srcId="{D15D2243-B989-4DBF-BE73-12291496F565}" destId="{8EA12AAB-8548-4EA4-ACA8-978A32040142}" srcOrd="2" destOrd="0" presId="urn:microsoft.com/office/officeart/2008/layout/VerticalCurvedList"/>
    <dgm:cxn modelId="{CBA486B5-FFB1-4491-849D-21F0A0A7B88A}" type="presParOf" srcId="{8EA12AAB-8548-4EA4-ACA8-978A32040142}" destId="{D6C36DA3-1A11-49DF-A6CC-DA3F94D1D709}" srcOrd="0" destOrd="0" presId="urn:microsoft.com/office/officeart/2008/layout/VerticalCurvedList"/>
    <dgm:cxn modelId="{2D2A0ECE-6F88-4C43-8A0E-1B9DBAE53514}" type="presParOf" srcId="{D15D2243-B989-4DBF-BE73-12291496F565}" destId="{C07BEDA4-7F9C-41A0-A1CA-74A7859AD5A5}" srcOrd="3" destOrd="0" presId="urn:microsoft.com/office/officeart/2008/layout/VerticalCurvedList"/>
    <dgm:cxn modelId="{F485282F-8A00-45EE-989B-A7BC4536B921}" type="presParOf" srcId="{D15D2243-B989-4DBF-BE73-12291496F565}" destId="{824507F1-5958-4395-BF59-6364A038AD2A}" srcOrd="4" destOrd="0" presId="urn:microsoft.com/office/officeart/2008/layout/VerticalCurvedList"/>
    <dgm:cxn modelId="{D722618D-A659-429E-BA43-DC859A4E9E83}" type="presParOf" srcId="{824507F1-5958-4395-BF59-6364A038AD2A}" destId="{73981DDE-2FE9-431C-A52C-74CD9EF8960C}" srcOrd="0" destOrd="0" presId="urn:microsoft.com/office/officeart/2008/layout/VerticalCurvedList"/>
    <dgm:cxn modelId="{2FA46FD5-630E-4B61-8997-18715DF0C950}" type="presParOf" srcId="{D15D2243-B989-4DBF-BE73-12291496F565}" destId="{C5BEDC77-2075-4C83-8562-268BE7D7ACD5}" srcOrd="5" destOrd="0" presId="urn:microsoft.com/office/officeart/2008/layout/VerticalCurvedList"/>
    <dgm:cxn modelId="{B089AC82-209C-45AF-A5F6-86BEDAD7414F}" type="presParOf" srcId="{D15D2243-B989-4DBF-BE73-12291496F565}" destId="{618C04E0-B940-4582-B5BF-D13DDDA69FB9}" srcOrd="6" destOrd="0" presId="urn:microsoft.com/office/officeart/2008/layout/VerticalCurvedList"/>
    <dgm:cxn modelId="{DCBF34D3-ACB6-41FD-A95F-4C978F618709}" type="presParOf" srcId="{618C04E0-B940-4582-B5BF-D13DDDA69FB9}" destId="{3A91D5E7-A64B-43EA-ADED-B992D457613C}" srcOrd="0" destOrd="0" presId="urn:microsoft.com/office/officeart/2008/layout/VerticalCurvedList"/>
    <dgm:cxn modelId="{5E2B813F-30C1-44E0-81EC-88A35F52103F}" type="presParOf" srcId="{D15D2243-B989-4DBF-BE73-12291496F565}" destId="{831D7C2D-13EA-4C71-8030-AFF955496648}" srcOrd="7" destOrd="0" presId="urn:microsoft.com/office/officeart/2008/layout/VerticalCurvedList"/>
    <dgm:cxn modelId="{7EFF8557-1460-4AF4-8D61-19E2BEC7D36B}" type="presParOf" srcId="{D15D2243-B989-4DBF-BE73-12291496F565}" destId="{825F5BD0-3023-40CD-AC9E-2391B1F1C9CB}" srcOrd="8" destOrd="0" presId="urn:microsoft.com/office/officeart/2008/layout/VerticalCurvedList"/>
    <dgm:cxn modelId="{94E9DEAC-7F13-4C9D-ABA8-075838AE4478}" type="presParOf" srcId="{825F5BD0-3023-40CD-AC9E-2391B1F1C9CB}" destId="{226C5433-2882-41F7-B86E-95A40675B8EF}" srcOrd="0" destOrd="0" presId="urn:microsoft.com/office/officeart/2008/layout/VerticalCurvedList"/>
    <dgm:cxn modelId="{952052BE-AA07-44FB-87B2-35747E4B625D}" type="presParOf" srcId="{D15D2243-B989-4DBF-BE73-12291496F565}" destId="{09C54100-62B9-4C54-8383-1EF14EDF76B2}" srcOrd="9" destOrd="0" presId="urn:microsoft.com/office/officeart/2008/layout/VerticalCurvedList"/>
    <dgm:cxn modelId="{648AA4C9-EE0A-432D-BB9B-C12068712D69}" type="presParOf" srcId="{D15D2243-B989-4DBF-BE73-12291496F565}" destId="{01E5CDA2-64C7-4A15-B0D2-5F6CFAB6DCAA}" srcOrd="10" destOrd="0" presId="urn:microsoft.com/office/officeart/2008/layout/VerticalCurvedList"/>
    <dgm:cxn modelId="{021F9BBF-0C51-4016-BA9B-DF1AB1BD1B95}" type="presParOf" srcId="{01E5CDA2-64C7-4A15-B0D2-5F6CFAB6DCAA}" destId="{724A5607-4C1D-42A4-9DF9-57529E9766CA}" srcOrd="0" destOrd="0" presId="urn:microsoft.com/office/officeart/2008/layout/VerticalCurvedList"/>
    <dgm:cxn modelId="{7F1307E4-EB1A-4448-A97B-91DEE8D163CF}" type="presParOf" srcId="{D15D2243-B989-4DBF-BE73-12291496F565}" destId="{11E7D0B6-D4C1-4500-8A37-B5D155C902B4}" srcOrd="11" destOrd="0" presId="urn:microsoft.com/office/officeart/2008/layout/VerticalCurvedList"/>
    <dgm:cxn modelId="{FFECEF81-45AA-43A7-8782-1DCE421ABA1F}" type="presParOf" srcId="{D15D2243-B989-4DBF-BE73-12291496F565}" destId="{1BCCEB82-66E6-4775-992D-1AF16E3C5292}" srcOrd="12" destOrd="0" presId="urn:microsoft.com/office/officeart/2008/layout/VerticalCurvedList"/>
    <dgm:cxn modelId="{7BEC115E-D44A-4A7E-906E-9CF1FB59CCAB}" type="presParOf" srcId="{1BCCEB82-66E6-4775-992D-1AF16E3C5292}" destId="{53A6AF9C-5E9E-4888-9094-6D673CFAAB39}" srcOrd="0" destOrd="0" presId="urn:microsoft.com/office/officeart/2008/layout/VerticalCurvedList"/>
    <dgm:cxn modelId="{AFCC500A-E7F5-4BB0-BBAE-E595FA56FDC6}" type="presParOf" srcId="{D15D2243-B989-4DBF-BE73-12291496F565}" destId="{DB75C83F-1F8A-4B37-9A86-0759C5A4EE20}" srcOrd="13" destOrd="0" presId="urn:microsoft.com/office/officeart/2008/layout/VerticalCurvedList"/>
    <dgm:cxn modelId="{9832A28C-3AD5-4B79-840A-47A46E2F8BF6}" type="presParOf" srcId="{D15D2243-B989-4DBF-BE73-12291496F565}" destId="{8296196D-A6FF-45CA-A95A-1BA0119E35AC}" srcOrd="14" destOrd="0" presId="urn:microsoft.com/office/officeart/2008/layout/VerticalCurvedList"/>
    <dgm:cxn modelId="{9D5549B0-4384-4B82-BA9D-4F924782A33E}" type="presParOf" srcId="{8296196D-A6FF-45CA-A95A-1BA0119E35AC}" destId="{CD02E8B4-B5C4-45D7-AE76-136FA181534B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SEDES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SEDES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POAI CONSOL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POAI 01 2024'!B398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SEDE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71</xdr:row>
      <xdr:rowOff>106680</xdr:rowOff>
    </xdr:from>
    <xdr:to>
      <xdr:col>3</xdr:col>
      <xdr:colOff>250384</xdr:colOff>
      <xdr:row>85</xdr:row>
      <xdr:rowOff>0</xdr:rowOff>
    </xdr:to>
    <xdr:sp macro="" textlink="">
      <xdr:nvSpPr>
        <xdr:cNvPr id="2" name="Flecha derecha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4225F4E-2D1B-4719-9E3A-065B44D8E088}"/>
            </a:ext>
          </a:extLst>
        </xdr:cNvPr>
        <xdr:cNvSpPr/>
      </xdr:nvSpPr>
      <xdr:spPr>
        <a:xfrm>
          <a:off x="4495800" y="15041880"/>
          <a:ext cx="3328864" cy="899160"/>
        </a:xfrm>
        <a:prstGeom prst="rightArrow">
          <a:avLst/>
        </a:prstGeom>
        <a:solidFill>
          <a:srgbClr val="A4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solidFill>
                <a:srgbClr val="DAA600"/>
              </a:solidFill>
            </a:rPr>
            <a:t>                               </a:t>
          </a:r>
          <a:r>
            <a:rPr lang="es-CO" sz="2000">
              <a:solidFill>
                <a:srgbClr val="DAA600"/>
              </a:solidFill>
            </a:rPr>
            <a:t>MENU</a:t>
          </a:r>
        </a:p>
      </xdr:txBody>
    </xdr:sp>
    <xdr:clientData/>
  </xdr:twoCellAnchor>
  <xdr:twoCellAnchor>
    <xdr:from>
      <xdr:col>1</xdr:col>
      <xdr:colOff>0</xdr:colOff>
      <xdr:row>88</xdr:row>
      <xdr:rowOff>0</xdr:rowOff>
    </xdr:from>
    <xdr:to>
      <xdr:col>2</xdr:col>
      <xdr:colOff>897987</xdr:colOff>
      <xdr:row>92</xdr:row>
      <xdr:rowOff>132472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5ED10BC-E1A2-4809-88FC-AF8C66BE3EF7}"/>
            </a:ext>
          </a:extLst>
        </xdr:cNvPr>
        <xdr:cNvSpPr/>
      </xdr:nvSpPr>
      <xdr:spPr>
        <a:xfrm>
          <a:off x="3840480" y="12275820"/>
          <a:ext cx="2437227" cy="803032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rgbClr val="DAA600"/>
              </a:solidFill>
            </a:rPr>
            <a:t>MENU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850900</xdr:colOff>
      <xdr:row>439</xdr:row>
      <xdr:rowOff>50800</xdr:rowOff>
    </xdr:from>
    <xdr:to>
      <xdr:col>33</xdr:col>
      <xdr:colOff>1282700</xdr:colOff>
      <xdr:row>444</xdr:row>
      <xdr:rowOff>177800</xdr:rowOff>
    </xdr:to>
    <xdr:sp macro="" textlink="">
      <xdr:nvSpPr>
        <xdr:cNvPr id="2" name="Flecha derecha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9C54D02-31DE-4687-B405-617AA38B357C}"/>
            </a:ext>
          </a:extLst>
        </xdr:cNvPr>
        <xdr:cNvSpPr/>
      </xdr:nvSpPr>
      <xdr:spPr>
        <a:xfrm>
          <a:off x="35788600" y="278203660"/>
          <a:ext cx="2588260" cy="1071880"/>
        </a:xfrm>
        <a:prstGeom prst="rightArrow">
          <a:avLst/>
        </a:prstGeom>
        <a:solidFill>
          <a:srgbClr val="A4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400">
              <a:solidFill>
                <a:srgbClr val="DAA600"/>
              </a:solidFill>
            </a:rPr>
            <a:t>   POAI POR SEDES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850900</xdr:colOff>
      <xdr:row>439</xdr:row>
      <xdr:rowOff>50800</xdr:rowOff>
    </xdr:from>
    <xdr:to>
      <xdr:col>33</xdr:col>
      <xdr:colOff>1282700</xdr:colOff>
      <xdr:row>444</xdr:row>
      <xdr:rowOff>177800</xdr:rowOff>
    </xdr:to>
    <xdr:sp macro="" textlink="">
      <xdr:nvSpPr>
        <xdr:cNvPr id="2" name="Flecha derecha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B059EE9-4629-4C95-970F-8E136FDAB0F6}"/>
            </a:ext>
          </a:extLst>
        </xdr:cNvPr>
        <xdr:cNvSpPr/>
      </xdr:nvSpPr>
      <xdr:spPr>
        <a:xfrm>
          <a:off x="35788600" y="278203660"/>
          <a:ext cx="2588260" cy="1071880"/>
        </a:xfrm>
        <a:prstGeom prst="rightArrow">
          <a:avLst/>
        </a:prstGeom>
        <a:solidFill>
          <a:srgbClr val="A4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400">
              <a:solidFill>
                <a:srgbClr val="DAA600"/>
              </a:solidFill>
            </a:rPr>
            <a:t>   POAI POR SEDES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1055077</xdr:colOff>
      <xdr:row>8</xdr:row>
      <xdr:rowOff>13090</xdr:rowOff>
    </xdr:from>
    <xdr:to>
      <xdr:col>6</xdr:col>
      <xdr:colOff>301674</xdr:colOff>
      <xdr:row>12</xdr:row>
      <xdr:rowOff>0</xdr:rowOff>
    </xdr:to>
    <xdr:sp macro="" textlink="">
      <xdr:nvSpPr>
        <xdr:cNvPr id="3" name="Flecha derecha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BC1844C-38E0-41B1-896C-F136E6E0D7B6}"/>
            </a:ext>
          </a:extLst>
        </xdr:cNvPr>
        <xdr:cNvSpPr/>
      </xdr:nvSpPr>
      <xdr:spPr>
        <a:xfrm>
          <a:off x="6054969" y="1554675"/>
          <a:ext cx="2382520" cy="713740"/>
        </a:xfrm>
        <a:prstGeom prst="rightArrow">
          <a:avLst/>
        </a:prstGeom>
        <a:solidFill>
          <a:srgbClr val="A4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400">
              <a:solidFill>
                <a:srgbClr val="DAA600"/>
              </a:solidFill>
            </a:rPr>
            <a:t>     POAI CONSOLIDADO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855784</xdr:colOff>
      <xdr:row>7</xdr:row>
      <xdr:rowOff>128954</xdr:rowOff>
    </xdr:from>
    <xdr:to>
      <xdr:col>10</xdr:col>
      <xdr:colOff>1001149</xdr:colOff>
      <xdr:row>11</xdr:row>
      <xdr:rowOff>128953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F1D6CB-4D46-4E0F-88CB-1B6498E335A6}"/>
            </a:ext>
          </a:extLst>
        </xdr:cNvPr>
        <xdr:cNvSpPr/>
      </xdr:nvSpPr>
      <xdr:spPr>
        <a:xfrm>
          <a:off x="10837984" y="1488831"/>
          <a:ext cx="2296550" cy="726830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rgbClr val="DAA600"/>
              </a:solidFill>
            </a:rPr>
            <a:t>MENU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678180</xdr:colOff>
      <xdr:row>2</xdr:row>
      <xdr:rowOff>22860</xdr:rowOff>
    </xdr:from>
    <xdr:to>
      <xdr:col>9</xdr:col>
      <xdr:colOff>175260</xdr:colOff>
      <xdr:row>31</xdr:row>
      <xdr:rowOff>152400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303860-6B7F-40F6-A395-5CE22FCCF4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2127738</xdr:colOff>
      <xdr:row>38</xdr:row>
      <xdr:rowOff>0</xdr:rowOff>
    </xdr:from>
    <xdr:to>
      <xdr:col>2</xdr:col>
      <xdr:colOff>1030457</xdr:colOff>
      <xdr:row>42</xdr:row>
      <xdr:rowOff>76201</xdr:rowOff>
    </xdr:to>
    <xdr:sp macro="" textlink="">
      <xdr:nvSpPr>
        <xdr:cNvPr id="2" name="Flecha izquierda 2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56023F8-2B96-4642-9926-4BBF4D690633}"/>
            </a:ext>
          </a:extLst>
        </xdr:cNvPr>
        <xdr:cNvSpPr/>
      </xdr:nvSpPr>
      <xdr:spPr>
        <a:xfrm>
          <a:off x="2127738" y="8288215"/>
          <a:ext cx="2296550" cy="803032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rgbClr val="DAA600"/>
              </a:solidFill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121</xdr:row>
      <xdr:rowOff>0</xdr:rowOff>
    </xdr:from>
    <xdr:to>
      <xdr:col>21</xdr:col>
      <xdr:colOff>876300</xdr:colOff>
      <xdr:row>124</xdr:row>
      <xdr:rowOff>146929</xdr:rowOff>
    </xdr:to>
    <xdr:sp macro="" textlink="">
      <xdr:nvSpPr>
        <xdr:cNvPr id="2" name="Flecha derecha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7934BB4-2B5B-4DCA-82F6-EC5788202A9F}"/>
            </a:ext>
          </a:extLst>
        </xdr:cNvPr>
        <xdr:cNvSpPr/>
      </xdr:nvSpPr>
      <xdr:spPr>
        <a:xfrm>
          <a:off x="18943320" y="30540960"/>
          <a:ext cx="1866900" cy="695569"/>
        </a:xfrm>
        <a:prstGeom prst="rightArrow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75000"/>
            </a:schemeClr>
          </a:solidFill>
        </a:ln>
        <a:effectLst>
          <a:softEdge rad="127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solidFill>
                <a:srgbClr val="DAA600"/>
              </a:solidFill>
            </a:rPr>
            <a:t>              </a:t>
          </a:r>
          <a:r>
            <a:rPr lang="es-CO" sz="1400" b="1">
              <a:solidFill>
                <a:sysClr val="windowText" lastClr="000000"/>
              </a:solidFill>
            </a:rPr>
            <a:t>POAI</a:t>
          </a:r>
          <a:r>
            <a:rPr lang="es-CO" sz="1400" b="1" baseline="0">
              <a:solidFill>
                <a:sysClr val="windowText" lastClr="000000"/>
              </a:solidFill>
            </a:rPr>
            <a:t> TOTAL</a:t>
          </a:r>
          <a:endParaRPr lang="es-CO" sz="1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73</xdr:row>
      <xdr:rowOff>0</xdr:rowOff>
    </xdr:from>
    <xdr:to>
      <xdr:col>10</xdr:col>
      <xdr:colOff>604910</xdr:colOff>
      <xdr:row>77</xdr:row>
      <xdr:rowOff>71511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954A987-3DB1-44B9-81DF-A1D970627831}"/>
            </a:ext>
          </a:extLst>
        </xdr:cNvPr>
        <xdr:cNvSpPr/>
      </xdr:nvSpPr>
      <xdr:spPr>
        <a:xfrm>
          <a:off x="9593580" y="17724120"/>
          <a:ext cx="1633610" cy="803031"/>
        </a:xfrm>
        <a:prstGeom prst="leftArrow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97</xdr:row>
      <xdr:rowOff>0</xdr:rowOff>
    </xdr:from>
    <xdr:to>
      <xdr:col>18</xdr:col>
      <xdr:colOff>635390</xdr:colOff>
      <xdr:row>101</xdr:row>
      <xdr:rowOff>71511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3D3C1E3-6432-482E-AC44-0E5A5FC70373}"/>
            </a:ext>
          </a:extLst>
        </xdr:cNvPr>
        <xdr:cNvSpPr/>
      </xdr:nvSpPr>
      <xdr:spPr>
        <a:xfrm>
          <a:off x="16268700" y="21214080"/>
          <a:ext cx="1633610" cy="803031"/>
        </a:xfrm>
        <a:prstGeom prst="leftArrow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88</xdr:row>
      <xdr:rowOff>0</xdr:rowOff>
    </xdr:from>
    <xdr:to>
      <xdr:col>10</xdr:col>
      <xdr:colOff>650630</xdr:colOff>
      <xdr:row>92</xdr:row>
      <xdr:rowOff>71511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E7130C9-3A1F-4C49-8408-AA677B435019}"/>
            </a:ext>
          </a:extLst>
        </xdr:cNvPr>
        <xdr:cNvSpPr/>
      </xdr:nvSpPr>
      <xdr:spPr>
        <a:xfrm>
          <a:off x="9311640" y="23667720"/>
          <a:ext cx="1587890" cy="803031"/>
        </a:xfrm>
        <a:prstGeom prst="leftArrow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129</xdr:row>
      <xdr:rowOff>0</xdr:rowOff>
    </xdr:from>
    <xdr:to>
      <xdr:col>10</xdr:col>
      <xdr:colOff>574430</xdr:colOff>
      <xdr:row>133</xdr:row>
      <xdr:rowOff>71511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48C977E-668F-4C69-BAB7-95EA958B8849}"/>
            </a:ext>
          </a:extLst>
        </xdr:cNvPr>
        <xdr:cNvSpPr/>
      </xdr:nvSpPr>
      <xdr:spPr>
        <a:xfrm>
          <a:off x="9547860" y="24254460"/>
          <a:ext cx="1587890" cy="803031"/>
        </a:xfrm>
        <a:prstGeom prst="leftArrow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850900</xdr:colOff>
      <xdr:row>439</xdr:row>
      <xdr:rowOff>50800</xdr:rowOff>
    </xdr:from>
    <xdr:to>
      <xdr:col>33</xdr:col>
      <xdr:colOff>1282700</xdr:colOff>
      <xdr:row>444</xdr:row>
      <xdr:rowOff>177800</xdr:rowOff>
    </xdr:to>
    <xdr:sp macro="" textlink="">
      <xdr:nvSpPr>
        <xdr:cNvPr id="2" name="Flecha derecha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D7FF34E-5205-4025-92F8-13CE5B3DE376}"/>
            </a:ext>
          </a:extLst>
        </xdr:cNvPr>
        <xdr:cNvSpPr/>
      </xdr:nvSpPr>
      <xdr:spPr>
        <a:xfrm>
          <a:off x="35689540" y="199047100"/>
          <a:ext cx="2359660" cy="1041400"/>
        </a:xfrm>
        <a:prstGeom prst="rightArrow">
          <a:avLst/>
        </a:prstGeom>
        <a:solidFill>
          <a:srgbClr val="A4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400">
              <a:solidFill>
                <a:srgbClr val="DAA600"/>
              </a:solidFill>
            </a:rPr>
            <a:t>   POAI POR SEDES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%20400%20G3/Desktop/PRESUPUESTO%202023/GASTOS/PLANTA%20PERMANENTE/PROYECCION%20NOMINA%20PLANTA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%20Camilo/Desktop/PLANTILLA%20CARGA%20MASIVA%20INGRESO%20TRABAJADOR%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NCY/Downloads/PROYECCIONES%20NOMINA%202021/PROYECCIONES%20NOMINA%20DE%20DOCENTES%202021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NCY/Downloads/PROYECCIONES%20NOMINA%202021/PROYECCIONES%20NOMINA%20PLANTA%20ADMINISTRATIVOS%202021%20ORIG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jandra/Desktop/presupuesto%202024/GASTOS/PROYECCION%20NOMINA%20PLANTA%202024-NIVELACIO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11;N%20USCO/PDI/PDI%202015%202024/PDI%202020%202024/2023/POAI%202023/POAI%201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4\AJUSTES%20PDI%202024\PLAN%20INDICATIVO%202023%202024%20TOT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11;N%20USCO/PDI/PDI%202015%202024/PDI%202020%202024/2024/POAI%202024/POAI%20SF%202024%20MODIFIC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.TRANSFERENCIA CORRIENTES"/>
      <sheetName val="CONSOLIDAPROYECCION PLANTA 2023"/>
      <sheetName val="PERFILESLINIXA202109"/>
      <sheetName val="ADMINISTRATIVOS VACANTES"/>
      <sheetName val="ADMINISTRATIVOS 2023"/>
      <sheetName val="TRABAJADORESOFICIALES2023"/>
      <sheetName val="TRABAJADORES VACANTES"/>
      <sheetName val="DOCENTESMT2022"/>
      <sheetName val="DOCENTESTC2023"/>
      <sheetName val="DOCENTES VACANTES2023"/>
      <sheetName val="PUNTOS CAP"/>
      <sheetName val="ASIGADI202204"/>
      <sheetName val="NOMINAPLANTA202204"/>
      <sheetName val="BONIFxSERVICIOSADTIVOS"/>
      <sheetName val=""/>
      <sheetName val="Hoja1"/>
    </sheetNames>
    <sheetDataSet>
      <sheetData sheetId="0"/>
      <sheetData sheetId="1"/>
      <sheetData sheetId="2"/>
      <sheetData sheetId="3"/>
      <sheetData sheetId="4">
        <row r="3">
          <cell r="B3">
            <v>36156860</v>
          </cell>
        </row>
        <row r="4">
          <cell r="B4">
            <v>79523543</v>
          </cell>
        </row>
        <row r="5">
          <cell r="B5">
            <v>7722635</v>
          </cell>
        </row>
        <row r="6">
          <cell r="B6">
            <v>26421468</v>
          </cell>
        </row>
        <row r="7">
          <cell r="B7">
            <v>1075245081</v>
          </cell>
        </row>
        <row r="8">
          <cell r="B8">
            <v>38943401</v>
          </cell>
        </row>
        <row r="9">
          <cell r="B9">
            <v>7710577</v>
          </cell>
        </row>
        <row r="10">
          <cell r="B10">
            <v>33369421</v>
          </cell>
        </row>
        <row r="11">
          <cell r="B11">
            <v>12113154</v>
          </cell>
        </row>
        <row r="12">
          <cell r="B12">
            <v>12112433</v>
          </cell>
        </row>
        <row r="13">
          <cell r="B13">
            <v>79555761</v>
          </cell>
        </row>
        <row r="14">
          <cell r="B14">
            <v>79692541</v>
          </cell>
        </row>
        <row r="15">
          <cell r="B15">
            <v>17414490</v>
          </cell>
        </row>
        <row r="16">
          <cell r="B16">
            <v>36181286</v>
          </cell>
        </row>
        <row r="17">
          <cell r="B17">
            <v>11376374</v>
          </cell>
        </row>
        <row r="18">
          <cell r="B18">
            <v>26430945</v>
          </cell>
        </row>
        <row r="19">
          <cell r="B19">
            <v>12231496</v>
          </cell>
        </row>
        <row r="20">
          <cell r="B20">
            <v>7728323</v>
          </cell>
        </row>
        <row r="21">
          <cell r="B21">
            <v>7725626</v>
          </cell>
        </row>
        <row r="22">
          <cell r="B22">
            <v>55154378</v>
          </cell>
        </row>
        <row r="23">
          <cell r="B23">
            <v>12126695</v>
          </cell>
        </row>
        <row r="24">
          <cell r="B24">
            <v>36067598</v>
          </cell>
        </row>
        <row r="25">
          <cell r="B25">
            <v>55131974</v>
          </cell>
        </row>
        <row r="26">
          <cell r="B26">
            <v>12198375</v>
          </cell>
        </row>
        <row r="27">
          <cell r="B27">
            <v>93393425</v>
          </cell>
        </row>
        <row r="28">
          <cell r="B28">
            <v>11320587</v>
          </cell>
        </row>
        <row r="29">
          <cell r="B29">
            <v>36165107</v>
          </cell>
        </row>
        <row r="30">
          <cell r="B30">
            <v>7728537</v>
          </cell>
        </row>
        <row r="31">
          <cell r="B31">
            <v>28565272</v>
          </cell>
        </row>
        <row r="32">
          <cell r="B32">
            <v>12116891</v>
          </cell>
        </row>
        <row r="33">
          <cell r="B33">
            <v>7725584</v>
          </cell>
        </row>
        <row r="34">
          <cell r="B34">
            <v>26458524</v>
          </cell>
        </row>
        <row r="35">
          <cell r="B35">
            <v>12122557</v>
          </cell>
        </row>
        <row r="36">
          <cell r="B36">
            <v>55162287</v>
          </cell>
        </row>
        <row r="37">
          <cell r="B37">
            <v>12110316</v>
          </cell>
        </row>
        <row r="38">
          <cell r="B38">
            <v>7684590</v>
          </cell>
        </row>
        <row r="39">
          <cell r="B39">
            <v>55153275</v>
          </cell>
        </row>
        <row r="40">
          <cell r="B40">
            <v>55161578</v>
          </cell>
        </row>
        <row r="41">
          <cell r="B41">
            <v>55157810</v>
          </cell>
        </row>
        <row r="42">
          <cell r="B42">
            <v>55156648</v>
          </cell>
        </row>
        <row r="43">
          <cell r="B43">
            <v>41717482</v>
          </cell>
        </row>
        <row r="44">
          <cell r="B44">
            <v>55152221</v>
          </cell>
        </row>
        <row r="45">
          <cell r="B45">
            <v>36168373</v>
          </cell>
        </row>
        <row r="46">
          <cell r="B46">
            <v>36183880</v>
          </cell>
        </row>
        <row r="47">
          <cell r="B47">
            <v>12119187</v>
          </cell>
        </row>
        <row r="48">
          <cell r="B48">
            <v>36169075</v>
          </cell>
        </row>
        <row r="49">
          <cell r="B49">
            <v>36165883</v>
          </cell>
        </row>
        <row r="50">
          <cell r="B50">
            <v>7727870</v>
          </cell>
        </row>
        <row r="51">
          <cell r="B51">
            <v>36156640</v>
          </cell>
        </row>
        <row r="52">
          <cell r="B52">
            <v>55165900</v>
          </cell>
        </row>
        <row r="53">
          <cell r="B53">
            <v>12124531</v>
          </cell>
        </row>
        <row r="54">
          <cell r="B54">
            <v>12114416</v>
          </cell>
        </row>
        <row r="55">
          <cell r="B55">
            <v>36164239</v>
          </cell>
        </row>
        <row r="56">
          <cell r="B56">
            <v>7711164</v>
          </cell>
        </row>
        <row r="57">
          <cell r="B57">
            <v>12124131</v>
          </cell>
        </row>
        <row r="58">
          <cell r="B58">
            <v>12187974</v>
          </cell>
        </row>
        <row r="59">
          <cell r="B59">
            <v>36177848</v>
          </cell>
        </row>
        <row r="60">
          <cell r="B60">
            <v>26597723</v>
          </cell>
        </row>
        <row r="61">
          <cell r="B61">
            <v>12105811</v>
          </cell>
        </row>
        <row r="62">
          <cell r="B62">
            <v>12129121</v>
          </cell>
        </row>
        <row r="63">
          <cell r="B63">
            <v>36184726</v>
          </cell>
        </row>
        <row r="64">
          <cell r="B64">
            <v>12120351</v>
          </cell>
        </row>
        <row r="65">
          <cell r="B65">
            <v>12118316</v>
          </cell>
        </row>
        <row r="66">
          <cell r="B66">
            <v>36160791</v>
          </cell>
        </row>
        <row r="67">
          <cell r="B67">
            <v>36166028</v>
          </cell>
        </row>
        <row r="68">
          <cell r="B68">
            <v>36276285</v>
          </cell>
        </row>
        <row r="69">
          <cell r="B69">
            <v>36290520</v>
          </cell>
        </row>
        <row r="70">
          <cell r="B70">
            <v>12142569</v>
          </cell>
        </row>
        <row r="71">
          <cell r="B71">
            <v>55154214</v>
          </cell>
        </row>
        <row r="72">
          <cell r="B72">
            <v>12107908</v>
          </cell>
        </row>
        <row r="73">
          <cell r="B73">
            <v>36182497</v>
          </cell>
        </row>
        <row r="74">
          <cell r="B74">
            <v>57447191</v>
          </cell>
        </row>
        <row r="75">
          <cell r="B75">
            <v>55164268</v>
          </cell>
        </row>
        <row r="76">
          <cell r="B76">
            <v>55177614</v>
          </cell>
        </row>
        <row r="77">
          <cell r="B77">
            <v>36068413</v>
          </cell>
        </row>
        <row r="78">
          <cell r="B78">
            <v>11317310</v>
          </cell>
        </row>
        <row r="79">
          <cell r="B79">
            <v>12116176</v>
          </cell>
        </row>
        <row r="80">
          <cell r="B80">
            <v>36176246</v>
          </cell>
        </row>
        <row r="81">
          <cell r="B81">
            <v>36166693</v>
          </cell>
        </row>
        <row r="82">
          <cell r="B82">
            <v>12137514</v>
          </cell>
        </row>
        <row r="83">
          <cell r="B83">
            <v>55160048</v>
          </cell>
        </row>
        <row r="84">
          <cell r="B84">
            <v>36159339</v>
          </cell>
        </row>
        <row r="85">
          <cell r="B85">
            <v>12106781</v>
          </cell>
        </row>
        <row r="86">
          <cell r="B86">
            <v>36066041</v>
          </cell>
        </row>
        <row r="87">
          <cell r="B87">
            <v>12112054</v>
          </cell>
        </row>
        <row r="88">
          <cell r="B88">
            <v>12120882</v>
          </cell>
        </row>
        <row r="89">
          <cell r="B89">
            <v>1075249915</v>
          </cell>
        </row>
        <row r="90">
          <cell r="B90">
            <v>7705940</v>
          </cell>
        </row>
        <row r="91">
          <cell r="B91">
            <v>7695442</v>
          </cell>
        </row>
        <row r="92">
          <cell r="B92">
            <v>7708832</v>
          </cell>
        </row>
        <row r="93">
          <cell r="B93">
            <v>55159842</v>
          </cell>
        </row>
        <row r="94">
          <cell r="B94">
            <v>83040748</v>
          </cell>
        </row>
        <row r="95">
          <cell r="B95">
            <v>36379396</v>
          </cell>
        </row>
        <row r="96">
          <cell r="B96">
            <v>7717164</v>
          </cell>
        </row>
        <row r="97">
          <cell r="B97">
            <v>1075215684</v>
          </cell>
        </row>
        <row r="98">
          <cell r="B98">
            <v>12114123</v>
          </cell>
        </row>
        <row r="99">
          <cell r="B99">
            <v>12116234</v>
          </cell>
        </row>
        <row r="100">
          <cell r="B100">
            <v>12254217</v>
          </cell>
        </row>
        <row r="101">
          <cell r="B101">
            <v>4922459</v>
          </cell>
        </row>
        <row r="102">
          <cell r="B102">
            <v>7698365</v>
          </cell>
        </row>
        <row r="103">
          <cell r="B103">
            <v>12130082</v>
          </cell>
        </row>
        <row r="104">
          <cell r="B104">
            <v>12120814</v>
          </cell>
        </row>
        <row r="105">
          <cell r="B105">
            <v>12119237</v>
          </cell>
        </row>
        <row r="106">
          <cell r="B106">
            <v>12108428</v>
          </cell>
        </row>
        <row r="107">
          <cell r="B107">
            <v>12131426</v>
          </cell>
        </row>
        <row r="108">
          <cell r="B108">
            <v>12123686</v>
          </cell>
        </row>
        <row r="109">
          <cell r="B109">
            <v>12123669</v>
          </cell>
        </row>
        <row r="110">
          <cell r="B110">
            <v>12118199</v>
          </cell>
        </row>
        <row r="111">
          <cell r="B111">
            <v>12139155</v>
          </cell>
        </row>
        <row r="112">
          <cell r="B112">
            <v>12125023</v>
          </cell>
        </row>
        <row r="113">
          <cell r="B113">
            <v>96360275</v>
          </cell>
        </row>
        <row r="114">
          <cell r="B114">
            <v>12119304</v>
          </cell>
        </row>
        <row r="115">
          <cell r="B115">
            <v>26606511</v>
          </cell>
        </row>
        <row r="116">
          <cell r="B116">
            <v>19255876</v>
          </cell>
        </row>
        <row r="117">
          <cell r="B117">
            <v>12130083</v>
          </cell>
        </row>
        <row r="118">
          <cell r="B118">
            <v>36159828</v>
          </cell>
        </row>
        <row r="119">
          <cell r="B119">
            <v>36168849</v>
          </cell>
        </row>
        <row r="120">
          <cell r="B120">
            <v>12125420</v>
          </cell>
        </row>
        <row r="121">
          <cell r="B121">
            <v>12111312</v>
          </cell>
        </row>
        <row r="122">
          <cell r="B122">
            <v>36156449</v>
          </cell>
        </row>
        <row r="123">
          <cell r="B123">
            <v>55166482</v>
          </cell>
        </row>
        <row r="124">
          <cell r="B124">
            <v>55165387</v>
          </cell>
        </row>
        <row r="125">
          <cell r="B125">
            <v>55177849</v>
          </cell>
        </row>
        <row r="126">
          <cell r="B126">
            <v>26535076</v>
          </cell>
        </row>
        <row r="127">
          <cell r="B127">
            <v>36172126</v>
          </cell>
        </row>
        <row r="128">
          <cell r="B128">
            <v>12113482</v>
          </cell>
        </row>
        <row r="129">
          <cell r="B129">
            <v>55159615</v>
          </cell>
        </row>
        <row r="130">
          <cell r="B130">
            <v>55111540</v>
          </cell>
        </row>
        <row r="131">
          <cell r="B131">
            <v>7707821</v>
          </cell>
        </row>
        <row r="132">
          <cell r="B132">
            <v>1075242350</v>
          </cell>
        </row>
        <row r="133">
          <cell r="B133">
            <v>26433550</v>
          </cell>
        </row>
        <row r="134">
          <cell r="B134">
            <v>55171679</v>
          </cell>
        </row>
        <row r="135">
          <cell r="B135">
            <v>30517262</v>
          </cell>
        </row>
        <row r="136">
          <cell r="B136">
            <v>55169527</v>
          </cell>
        </row>
        <row r="137">
          <cell r="B137">
            <v>12137592</v>
          </cell>
        </row>
        <row r="138">
          <cell r="B138">
            <v>1075263860</v>
          </cell>
        </row>
        <row r="139">
          <cell r="B139">
            <v>55169073</v>
          </cell>
        </row>
        <row r="140">
          <cell r="B140">
            <v>55172453</v>
          </cell>
        </row>
        <row r="141">
          <cell r="B141">
            <v>7717491</v>
          </cell>
        </row>
        <row r="142">
          <cell r="B142">
            <v>55151573</v>
          </cell>
        </row>
        <row r="143">
          <cell r="B143">
            <v>55171315</v>
          </cell>
        </row>
        <row r="144">
          <cell r="B144">
            <v>55150830</v>
          </cell>
        </row>
        <row r="145">
          <cell r="B145">
            <v>55151269</v>
          </cell>
        </row>
        <row r="146">
          <cell r="B146">
            <v>55166564</v>
          </cell>
        </row>
        <row r="147">
          <cell r="B147">
            <v>55151783</v>
          </cell>
        </row>
        <row r="148">
          <cell r="B148">
            <v>26425741</v>
          </cell>
        </row>
        <row r="149">
          <cell r="B149">
            <v>36179993</v>
          </cell>
        </row>
        <row r="150">
          <cell r="B150">
            <v>55167412</v>
          </cell>
        </row>
        <row r="151">
          <cell r="B151">
            <v>36165576</v>
          </cell>
        </row>
        <row r="152">
          <cell r="B152">
            <v>55166576</v>
          </cell>
        </row>
        <row r="153">
          <cell r="B153">
            <v>28631188</v>
          </cell>
        </row>
        <row r="154">
          <cell r="B154">
            <v>52273838</v>
          </cell>
        </row>
        <row r="155">
          <cell r="B155">
            <v>26559057</v>
          </cell>
        </row>
        <row r="156">
          <cell r="B156">
            <v>26560094</v>
          </cell>
        </row>
        <row r="157">
          <cell r="B157">
            <v>36159308</v>
          </cell>
        </row>
        <row r="158">
          <cell r="B158">
            <v>55061131</v>
          </cell>
        </row>
        <row r="159">
          <cell r="B159">
            <v>1084254075</v>
          </cell>
        </row>
        <row r="160">
          <cell r="B160">
            <v>36306739</v>
          </cell>
        </row>
        <row r="161">
          <cell r="B161">
            <v>36167412</v>
          </cell>
        </row>
        <row r="162">
          <cell r="B162">
            <v>55157319</v>
          </cell>
        </row>
        <row r="163">
          <cell r="B163">
            <v>55176452</v>
          </cell>
        </row>
        <row r="164">
          <cell r="B164">
            <v>36287871</v>
          </cell>
        </row>
        <row r="165">
          <cell r="B165">
            <v>55166342</v>
          </cell>
        </row>
        <row r="166">
          <cell r="B166">
            <v>36309392</v>
          </cell>
        </row>
        <row r="167">
          <cell r="B167">
            <v>36165473</v>
          </cell>
        </row>
        <row r="168">
          <cell r="B168">
            <v>26425494</v>
          </cell>
        </row>
        <row r="169">
          <cell r="B169">
            <v>26529334</v>
          </cell>
        </row>
        <row r="170">
          <cell r="B170">
            <v>55150896</v>
          </cell>
        </row>
        <row r="171">
          <cell r="B171">
            <v>1075295021</v>
          </cell>
        </row>
        <row r="172">
          <cell r="B172">
            <v>1075213437</v>
          </cell>
        </row>
        <row r="173">
          <cell r="B173">
            <v>26422914</v>
          </cell>
        </row>
        <row r="174">
          <cell r="B174">
            <v>36384296</v>
          </cell>
        </row>
        <row r="175">
          <cell r="B175">
            <v>36178128</v>
          </cell>
        </row>
        <row r="176">
          <cell r="B176">
            <v>12117119</v>
          </cell>
        </row>
        <row r="177">
          <cell r="B177">
            <v>55168896</v>
          </cell>
        </row>
        <row r="178">
          <cell r="B178">
            <v>36169229</v>
          </cell>
        </row>
        <row r="179">
          <cell r="B179">
            <v>36173705</v>
          </cell>
        </row>
        <row r="180">
          <cell r="B180">
            <v>36184480</v>
          </cell>
        </row>
        <row r="181">
          <cell r="B181">
            <v>7733242</v>
          </cell>
        </row>
        <row r="182">
          <cell r="B182">
            <v>36170905</v>
          </cell>
        </row>
        <row r="183">
          <cell r="B183">
            <v>12123806</v>
          </cell>
        </row>
        <row r="184">
          <cell r="B184">
            <v>36066255</v>
          </cell>
        </row>
        <row r="185">
          <cell r="B185">
            <v>75037942</v>
          </cell>
        </row>
        <row r="186">
          <cell r="B186">
            <v>12111600</v>
          </cell>
        </row>
        <row r="187">
          <cell r="B187">
            <v>36304868</v>
          </cell>
        </row>
        <row r="188">
          <cell r="B188">
            <v>1075233369</v>
          </cell>
        </row>
        <row r="189">
          <cell r="B189">
            <v>7695728</v>
          </cell>
        </row>
        <row r="190">
          <cell r="B190">
            <v>55152037</v>
          </cell>
        </row>
        <row r="191">
          <cell r="B191">
            <v>7691497</v>
          </cell>
        </row>
        <row r="192">
          <cell r="B192">
            <v>12121334</v>
          </cell>
        </row>
        <row r="193">
          <cell r="B193">
            <v>1022352980</v>
          </cell>
        </row>
        <row r="194">
          <cell r="B194">
            <v>26433995</v>
          </cell>
        </row>
        <row r="195">
          <cell r="B195">
            <v>4946974</v>
          </cell>
        </row>
        <row r="196">
          <cell r="B196">
            <v>55159705</v>
          </cell>
        </row>
        <row r="197">
          <cell r="B197">
            <v>26424704</v>
          </cell>
        </row>
        <row r="198">
          <cell r="B198">
            <v>26433756</v>
          </cell>
        </row>
        <row r="199">
          <cell r="B199">
            <v>36301461</v>
          </cell>
        </row>
        <row r="200">
          <cell r="B200">
            <v>63509650</v>
          </cell>
        </row>
        <row r="201">
          <cell r="B201">
            <v>1079389487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ACTIVIDADES ECONOMICAS"/>
      <sheetName val="EPS"/>
      <sheetName val="AFP"/>
      <sheetName val="TIPO Y SUBTIPO COTIZANTE"/>
      <sheetName val="MUNICIPIOS-DEPARTAMENTOS"/>
      <sheetName val="OTROS"/>
      <sheetName val="Hoja1"/>
    </sheetNames>
    <sheetDataSet>
      <sheetData sheetId="0"/>
      <sheetData sheetId="1"/>
      <sheetData sheetId="2">
        <row r="2">
          <cell r="E2" t="str">
            <v>153-A.I.C- ASOCIACIÓN INDÍGENA DEL CAUCA</v>
          </cell>
        </row>
        <row r="3">
          <cell r="E3" t="str">
            <v>001-ALIANSALUD ENTIDAD PROMOTORA DE SALUD S.A.</v>
          </cell>
        </row>
        <row r="4">
          <cell r="E4" t="str">
            <v>144-AMBUQ - ASOC. MUTUAL BARRIOS UNIDOS QUIBDÓ E.S.S.</v>
          </cell>
        </row>
        <row r="5">
          <cell r="E5" t="str">
            <v>154-ANAS WAYUU - ENTIDAD PROMOTORA DE SALUD</v>
          </cell>
        </row>
        <row r="6">
          <cell r="E6" t="str">
            <v>143-ASMET SALUD - ASOCIACIÓN MUTUAL LA ESPERANZA</v>
          </cell>
        </row>
        <row r="7">
          <cell r="E7" t="str">
            <v>150-ASOCIACIÓN MUTUAL SER EMPRESA SOLIDARIA SALUD ESS</v>
          </cell>
        </row>
        <row r="8">
          <cell r="E8" t="str">
            <v>027-BARRANQUILLA SANA  E P S</v>
          </cell>
        </row>
        <row r="9">
          <cell r="E9" t="str">
            <v>003-CAFESALUD EPS</v>
          </cell>
        </row>
        <row r="10">
          <cell r="E10" t="str">
            <v>135-CAJA DE COMPENSACIÓN FAMILIAR CAFAM EPS</v>
          </cell>
        </row>
        <row r="11">
          <cell r="E11" t="str">
            <v>142-CAJACOPI ATLANTICO - CCF</v>
          </cell>
        </row>
        <row r="12">
          <cell r="E12" t="str">
            <v>024-CAJANAL  E P S</v>
          </cell>
        </row>
        <row r="13">
          <cell r="E13" t="str">
            <v>028-CALISALUD  E P S</v>
          </cell>
        </row>
        <row r="14">
          <cell r="E14" t="str">
            <v>159-CAPITAL SALUD EPSS S.A.S..</v>
          </cell>
        </row>
        <row r="15">
          <cell r="E15" t="str">
            <v>020-CAPRECOM - CAJA DE PREVISIÓN SOCIAL DE COMUNIC EPS</v>
          </cell>
        </row>
        <row r="16">
          <cell r="E16" t="str">
            <v>025-CAPRESOCA EPS</v>
          </cell>
        </row>
        <row r="17">
          <cell r="E17" t="str">
            <v>011-COLSEGUROS  E P S</v>
          </cell>
        </row>
        <row r="18">
          <cell r="E18" t="str">
            <v>146-COLSUBSIDIO EPS - CAJA CBIANA DE SUBSIDIO FAMILIAR</v>
          </cell>
        </row>
        <row r="19">
          <cell r="E19" t="str">
            <v>133-COMFABOY EPS-CCF DE BOYACÁ</v>
          </cell>
        </row>
        <row r="20">
          <cell r="E20" t="str">
            <v>147-COMFACHOCO-CCF DEL CHOCÓ</v>
          </cell>
        </row>
        <row r="21">
          <cell r="E21" t="str">
            <v>134-COMFACOR EPS-CCF DE CÓRDOBA</v>
          </cell>
        </row>
        <row r="22">
          <cell r="E22" t="str">
            <v>141-COMFACUNDI - CCF DE CUNDINAMARCA</v>
          </cell>
        </row>
        <row r="23">
          <cell r="E23" t="str">
            <v>163-COMFAMILIAR CARTAGENA</v>
          </cell>
        </row>
        <row r="24">
          <cell r="E24" t="str">
            <v>136-COMFAMILIAR DE LA GUAJIRA EPS-CCF</v>
          </cell>
        </row>
        <row r="25">
          <cell r="E25" t="str">
            <v>137-COMFAMILIAR HUILA EPS-CCF</v>
          </cell>
        </row>
        <row r="26">
          <cell r="E26" t="str">
            <v>139-COMFAMILIAR NARIÑO EPS-CCF</v>
          </cell>
        </row>
        <row r="27">
          <cell r="E27" t="str">
            <v>140-COMFASUCRE EPS-CCF DE SUCRE</v>
          </cell>
        </row>
        <row r="28">
          <cell r="E28" t="str">
            <v>009-COMFENALCO ANTIOQUIA  E P S</v>
          </cell>
        </row>
        <row r="29">
          <cell r="E29" t="str">
            <v>032-COMFENALCO QUINDIO</v>
          </cell>
        </row>
        <row r="30">
          <cell r="E30" t="str">
            <v>012-COMFENALCO VALLE EPS</v>
          </cell>
        </row>
        <row r="31">
          <cell r="E31" t="str">
            <v>149-COMPARTA - COOPERATIVA DE SALUD COMUNITARIA</v>
          </cell>
        </row>
        <row r="32">
          <cell r="E32" t="str">
            <v>008-COMPENSAR ENTIDAD PROMOTORA DE SALUD</v>
          </cell>
        </row>
        <row r="33">
          <cell r="E33" t="str">
            <v>999-CONSORCIO FISALUD(FOSYGA)</v>
          </cell>
        </row>
        <row r="34">
          <cell r="E34" t="str">
            <v>022-CONVIDA  - ENTIDAD ADM DE RÉGIMEN SUBSIDIADO</v>
          </cell>
        </row>
        <row r="35">
          <cell r="E35" t="str">
            <v>016-COOMEVA EPS. S.A.</v>
          </cell>
        </row>
        <row r="36">
          <cell r="E36" t="str">
            <v>138-COOSALUD E.S.S. COOP.SALUD Y DLLO INT.  CARTAGENA</v>
          </cell>
        </row>
        <row r="37">
          <cell r="E37" t="str">
            <v>023-CRUZ BLANCA ENTIDAD PROMOTORA DE SALUD S.A.</v>
          </cell>
        </row>
        <row r="38">
          <cell r="E38" t="str">
            <v>151-DUSAKAWI- ASOCIACIÓN  CABILDOS INDÍGENAS DEL CESAR</v>
          </cell>
        </row>
        <row r="39">
          <cell r="E39" t="str">
            <v>030-E P S  CONDOR  S A</v>
          </cell>
        </row>
        <row r="40">
          <cell r="E40" t="str">
            <v>029-E P S  DE CALDAS  S A</v>
          </cell>
        </row>
        <row r="41">
          <cell r="E41" t="str">
            <v>145-ECOOPSOS -ENTIDAD COOPERATIVA SOLIDARIA DE SALUD</v>
          </cell>
        </row>
        <row r="42">
          <cell r="E42" t="str">
            <v>131-EMDISALUD ESS - EMPRESA MUTUAL DLLO INT. SALUD</v>
          </cell>
        </row>
        <row r="43">
          <cell r="E43" t="str">
            <v>148-EMSSANAR E.S.S. EMPRESA SOLIDARIA DE SALUD NARINO</v>
          </cell>
        </row>
        <row r="44">
          <cell r="E44" t="str">
            <v>155-ENTIDAD PROMOTORA DE SALUD MALLAMAS EPSI</v>
          </cell>
        </row>
        <row r="45">
          <cell r="E45" t="str">
            <v xml:space="preserve"> C02-EPS ALIANZA MEDELLIN ANTIOQUIA E.P.S. SAS </v>
          </cell>
        </row>
        <row r="46">
          <cell r="E46" t="str">
            <v>041-EPS COLPATRIA</v>
          </cell>
        </row>
        <row r="47">
          <cell r="E47" t="str">
            <v>017-EPS FAMISANAR LTDA</v>
          </cell>
        </row>
        <row r="48">
          <cell r="E48" t="str">
            <v>040-EPS PROGRAMA DE SALUD U DE A</v>
          </cell>
        </row>
        <row r="49">
          <cell r="E49" t="str">
            <v>127-FONDO DE PASIVO SOCIAL FERROCARRILES NACIONALES DE</v>
          </cell>
        </row>
        <row r="50">
          <cell r="E50" t="str">
            <v>039-GOLDEN GROUP S.A. ENTIDAD PROMOTORA DE SALUD</v>
          </cell>
        </row>
        <row r="51">
          <cell r="E51" t="str">
            <v>014-HUMANA VIVIR S A  E P S</v>
          </cell>
        </row>
        <row r="52">
          <cell r="E52" t="str">
            <v>006-ISS  E P S</v>
          </cell>
        </row>
        <row r="53">
          <cell r="E53" t="str">
            <v>152-MANEXKA - ASOC. CABILDOS INDÍG.  RESGUARDO ZENÚ</v>
          </cell>
        </row>
        <row r="54">
          <cell r="E54" t="str">
            <v>045-MEDIMAS EPS S.A.S</v>
          </cell>
        </row>
        <row r="55">
          <cell r="E55" t="str">
            <v>044-MEDIMAS EPS S.A.S</v>
          </cell>
        </row>
        <row r="56">
          <cell r="E56" t="str">
            <v>038-MULTIMÉDICAS EPS</v>
          </cell>
        </row>
        <row r="57">
          <cell r="E57" t="str">
            <v>088-MUNICIPIO DE MEDELLIN</v>
          </cell>
        </row>
        <row r="58">
          <cell r="E58" t="str">
            <v>000-NINGUNA EPS</v>
          </cell>
        </row>
        <row r="59">
          <cell r="E59" t="str">
            <v>037-NUEVA EPS S.A.</v>
          </cell>
        </row>
        <row r="60">
          <cell r="E60" t="str">
            <v>156-PIJAOSALUD EPSI - ENTIDAD PROMOTORA DE SALUD</v>
          </cell>
        </row>
        <row r="61">
          <cell r="E61" t="str">
            <v>035-RED SALUD</v>
          </cell>
        </row>
        <row r="62">
          <cell r="E62" t="str">
            <v>019-RISARALDA  E P S</v>
          </cell>
        </row>
        <row r="63">
          <cell r="E63" t="str">
            <v>034-SALUD COLOMBIA - REGIMEN CONTRIBUTIVO</v>
          </cell>
        </row>
        <row r="64">
          <cell r="E64" t="str">
            <v>015-SALUD COLPATRIA  E P S</v>
          </cell>
        </row>
        <row r="65">
          <cell r="E65" t="str">
            <v>002-SALUD TOTAL S.A. ENTIDAD PROMOTORA DE SALUD</v>
          </cell>
        </row>
        <row r="66">
          <cell r="E66" t="str">
            <v>033-SALUD VIDA S.A. ENTIDAD PROMOTORA DE SALUD</v>
          </cell>
        </row>
        <row r="67">
          <cell r="E67" t="str">
            <v>013-SALUDCOOP EPS</v>
          </cell>
        </row>
        <row r="68">
          <cell r="E68" t="str">
            <v>161-SANIDAD FUERZAS MILITARES</v>
          </cell>
        </row>
        <row r="69">
          <cell r="E69" t="str">
            <v>005-SANITAS  EPS - ENTIDAD PROMOTORA DE SALUD SANITAS</v>
          </cell>
        </row>
        <row r="70">
          <cell r="E70" t="str">
            <v>130-SAVIA SALUD EPS  (COMFAMA)</v>
          </cell>
        </row>
        <row r="71">
          <cell r="E71" t="str">
            <v>031-SELVASALUD S A   E P S</v>
          </cell>
        </row>
        <row r="72">
          <cell r="E72" t="str">
            <v>624-SERVICIO MEDICO Y ODONTOLOGICO EAAB-ESP</v>
          </cell>
        </row>
        <row r="73">
          <cell r="E73" t="str">
            <v>105-SISTEMA UNIVERSITARIO DE SALUD</v>
          </cell>
        </row>
        <row r="74">
          <cell r="E74" t="str">
            <v>026-SOLSALUD  E P S</v>
          </cell>
        </row>
        <row r="75">
          <cell r="E75" t="str">
            <v>018-SOS EPS (OCCIDENTAL DE SALUD S.A)</v>
          </cell>
        </row>
        <row r="76">
          <cell r="E76" t="str">
            <v>036-SSS EMPRESAS PUBLICAS DE MED SERVICIOS MEDICOS</v>
          </cell>
        </row>
        <row r="77">
          <cell r="E77" t="str">
            <v>010-SURA EPS</v>
          </cell>
        </row>
        <row r="78">
          <cell r="E78" t="str">
            <v>007-UNIMEC  E P S</v>
          </cell>
        </row>
        <row r="79">
          <cell r="E79" t="str">
            <v>121-UNISALUD</v>
          </cell>
        </row>
      </sheetData>
      <sheetData sheetId="3">
        <row r="2">
          <cell r="D2" t="str">
            <v>010-COLFONDOS</v>
          </cell>
        </row>
        <row r="3">
          <cell r="D3" t="str">
            <v>004-COLMENA</v>
          </cell>
        </row>
        <row r="4">
          <cell r="D4" t="str">
            <v>001-COLPATRIA</v>
          </cell>
        </row>
        <row r="5">
          <cell r="D5" t="str">
            <v>031-COLPENSIONES</v>
          </cell>
        </row>
        <row r="6">
          <cell r="D6" t="str">
            <v>005-HORIZONTES</v>
          </cell>
        </row>
        <row r="7">
          <cell r="D7" t="str">
            <v>008-ING FONDO DE PENSIONES</v>
          </cell>
        </row>
        <row r="8">
          <cell r="D8" t="str">
            <v>011-INVERTIR</v>
          </cell>
        </row>
        <row r="9">
          <cell r="D9" t="str">
            <v>023-ISS</v>
          </cell>
        </row>
        <row r="10">
          <cell r="D10" t="str">
            <v xml:space="preserve">000-NINGUNA </v>
          </cell>
        </row>
        <row r="11">
          <cell r="D11" t="str">
            <v>009-OLD MUTUAL - SKANDIA</v>
          </cell>
        </row>
        <row r="12">
          <cell r="D12" t="str">
            <v>019-PENSIONAR</v>
          </cell>
        </row>
        <row r="13">
          <cell r="D13" t="str">
            <v>003-PORVENIR</v>
          </cell>
        </row>
        <row r="14">
          <cell r="D14" t="str">
            <v>002-PROTECCION</v>
          </cell>
        </row>
        <row r="15">
          <cell r="D15" t="str">
            <v>027-SSS CAPRECOM</v>
          </cell>
        </row>
        <row r="16">
          <cell r="D16" t="str">
            <v>026-SSS FONDO DE PREVISION SOCIAL DEL CONGRESO</v>
          </cell>
        </row>
        <row r="17">
          <cell r="D17" t="str">
            <v>028-SSS PENSIONES DE ANTIOQUIA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ENTES VACANTES"/>
      <sheetName val="CONSOLIDADO PROYECCION"/>
      <sheetName val="DOCENTES PLANTA TC"/>
      <sheetName val="DOCENTES DE MT"/>
      <sheetName val="LINIX"/>
      <sheetName val="VACANTES2021"/>
    </sheetNames>
    <sheetDataSet>
      <sheetData sheetId="0">
        <row r="60">
          <cell r="A60">
            <v>56</v>
          </cell>
        </row>
      </sheetData>
      <sheetData sheetId="1" refreshError="1"/>
      <sheetData sheetId="2" refreshError="1"/>
      <sheetData sheetId="3">
        <row r="3">
          <cell r="G3">
            <v>15327.881799999999</v>
          </cell>
        </row>
      </sheetData>
      <sheetData sheetId="4">
        <row r="1">
          <cell r="A1">
            <v>52853591</v>
          </cell>
        </row>
      </sheetData>
      <sheetData sheetId="5">
        <row r="60">
          <cell r="A60">
            <v>56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ACION_ENCARGOS"/>
      <sheetName val="PLANTA_CONSOLIDADA 20210430"/>
      <sheetName val="LISTADO20210503 (2)"/>
      <sheetName val="RESUMEN"/>
      <sheetName val="ADTIVOS CON GRADO"/>
      <sheetName val="ADTIVOS VACANTES"/>
      <sheetName val=" PLANTA ADMINISTRATIVA "/>
      <sheetName val="VACANTES ADTVOS "/>
      <sheetName val="AUMENTOGRADOS"/>
      <sheetName val="ADTIVOS SALARIO ACTUAL"/>
      <sheetName val="ADMINISTRATIVOS"/>
      <sheetName val="TRABAJADORES OFICIALES"/>
      <sheetName val="NOMINA DE MARZO2021"/>
      <sheetName val="LINIX20210421"/>
      <sheetName val="SECRETARIAS20210421"/>
    </sheetNames>
    <sheetDataSet>
      <sheetData sheetId="0"/>
      <sheetData sheetId="1"/>
      <sheetData sheetId="2"/>
      <sheetData sheetId="3"/>
      <sheetData sheetId="4">
        <row r="2">
          <cell r="H2">
            <v>1.0161</v>
          </cell>
        </row>
        <row r="4">
          <cell r="R4">
            <v>335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.TRANSFERENCIA CORRIENTES"/>
      <sheetName val="CONSOLIDAPROYECCION PLANTA 2024"/>
      <sheetName val="PERFILESLINIXA202109"/>
      <sheetName val="ADMINISTRATIVOS VACANTES"/>
      <sheetName val="ADMINISTRATIVOS 2023"/>
      <sheetName val="TRABAJADORESOFICIALES2023"/>
      <sheetName val="TRABAJADORES VACANTES"/>
      <sheetName val="DOCENTESMT2023"/>
      <sheetName val="DOCENTESTC2023"/>
      <sheetName val="DOCENTES VACANTES2023"/>
      <sheetName val="PUNTOS CAP"/>
      <sheetName val="ASIGADI202204"/>
      <sheetName val="NOMINAPLANTA202204"/>
      <sheetName val="BONIFxSERVICIOSADTIVOS"/>
    </sheetNames>
    <sheetDataSet>
      <sheetData sheetId="0"/>
      <sheetData sheetId="1"/>
      <sheetData sheetId="2"/>
      <sheetData sheetId="3">
        <row r="25">
          <cell r="N25">
            <v>778451603.27853918</v>
          </cell>
        </row>
      </sheetData>
      <sheetData sheetId="4">
        <row r="2">
          <cell r="I2">
            <v>0.1082</v>
          </cell>
        </row>
      </sheetData>
      <sheetData sheetId="5">
        <row r="59">
          <cell r="M59">
            <v>2047194570.8077588</v>
          </cell>
        </row>
      </sheetData>
      <sheetData sheetId="6">
        <row r="17">
          <cell r="P17">
            <v>456186952.34094214</v>
          </cell>
        </row>
      </sheetData>
      <sheetData sheetId="7">
        <row r="46">
          <cell r="I46">
            <v>1760260374.7058394</v>
          </cell>
        </row>
      </sheetData>
      <sheetData sheetId="8">
        <row r="262">
          <cell r="I262">
            <v>28620457404.441433</v>
          </cell>
        </row>
      </sheetData>
      <sheetData sheetId="9">
        <row r="65">
          <cell r="G65">
            <v>4288972447.4062505</v>
          </cell>
        </row>
      </sheetData>
      <sheetData sheetId="10">
        <row r="6">
          <cell r="G6">
            <v>549188665.45000005</v>
          </cell>
        </row>
      </sheetData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UERDO POAI"/>
      <sheetName val="MENU"/>
      <sheetName val="FUENTES"/>
      <sheetName val="PPI 2023 2024"/>
      <sheetName val="CONTROL"/>
      <sheetName val="SA"/>
      <sheetName val="POAI SA"/>
      <sheetName val="SB"/>
      <sheetName val="POAI SB"/>
      <sheetName val="SF"/>
      <sheetName val="POAI SF"/>
      <sheetName val="SI"/>
      <sheetName val="POAI SI"/>
      <sheetName val="SP"/>
      <sheetName val="POAI SP"/>
      <sheetName val="POAI 2023"/>
      <sheetName val="SEDES"/>
    </sheetNames>
    <sheetDataSet>
      <sheetData sheetId="0"/>
      <sheetData sheetId="1"/>
      <sheetData sheetId="2">
        <row r="28">
          <cell r="C28">
            <v>611873668</v>
          </cell>
        </row>
        <row r="83">
          <cell r="C83">
            <v>5810645904</v>
          </cell>
        </row>
        <row r="101">
          <cell r="C101">
            <v>6540780983</v>
          </cell>
        </row>
        <row r="107">
          <cell r="C107">
            <v>1004010869</v>
          </cell>
        </row>
        <row r="117">
          <cell r="C117">
            <v>2761211917</v>
          </cell>
        </row>
        <row r="122">
          <cell r="C122">
            <v>2775512498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D1" t="str">
            <v>CONVENIOS 2023</v>
          </cell>
          <cell r="E1" t="str">
            <v>10% DERECHOS COMPLEMENTARIOS PARA BIBLIOGRAFÍA 2023</v>
          </cell>
          <cell r="F1" t="str">
            <v>2% GASTOS FUNCIONAMIENTO BU 2023</v>
          </cell>
          <cell r="G1" t="str">
            <v>20% RENDIMIENTOS FINANCIEROS 2023</v>
          </cell>
          <cell r="H1" t="str">
            <v>ESTAMPILLA LEY 1697/2013 2023</v>
          </cell>
          <cell r="I1" t="str">
            <v>EST. DEP. NEIVA 2023</v>
          </cell>
          <cell r="J1" t="str">
            <v>EST. DEP. GARZÓN 2023</v>
          </cell>
          <cell r="K1" t="str">
            <v>EST. DEP.
LA PLATA 2023</v>
          </cell>
          <cell r="L1" t="str">
            <v>EST. DEP.
PITALITO 2023</v>
          </cell>
          <cell r="M1" t="str">
            <v>ESTAMP.
NEIVA 2023</v>
          </cell>
          <cell r="N1" t="str">
            <v>ESTAMP.
GARZÓN 2023</v>
          </cell>
          <cell r="O1" t="str">
            <v>ESTAMP.
LA PLATA 2023</v>
          </cell>
          <cell r="P1" t="str">
            <v>ESTAMP.
PITALITO 2023</v>
          </cell>
          <cell r="Q1" t="str">
            <v>DOCTORADOS 2023</v>
          </cell>
          <cell r="R1" t="str">
            <v>DEVOLUCIÓN IVA 2023</v>
          </cell>
          <cell r="S1" t="str">
            <v>EXCEDENTES USCO 2023</v>
          </cell>
          <cell r="T1" t="str">
            <v>FAC. SALUD 2023</v>
          </cell>
          <cell r="U1" t="str">
            <v>FAC. INGENIERÍA 2023</v>
          </cell>
          <cell r="V1" t="str">
            <v>FAC. ECONOMÍA 2023</v>
          </cell>
          <cell r="W1" t="str">
            <v>FAC. EDUCACIÓN 2023</v>
          </cell>
          <cell r="X1" t="str">
            <v>FAC. CIENCIAS SOCIALES  Y H 2023</v>
          </cell>
          <cell r="Y1" t="str">
            <v>FAC. CIENCIAS JURÍDICAS Y P 2023</v>
          </cell>
          <cell r="Z1" t="str">
            <v>FAC. CIENCIAS EXACTSAS Y N 2023</v>
          </cell>
          <cell r="AA1" t="str">
            <v>RECURSOS NACIÓN 2023</v>
          </cell>
        </row>
        <row r="410">
          <cell r="B410" t="str">
            <v>SUBSISTEMA DE FORMACIÓN</v>
          </cell>
        </row>
        <row r="417">
          <cell r="B417" t="str">
            <v>SUBSISTEMA DE INVESTIGACIÓN</v>
          </cell>
        </row>
        <row r="423">
          <cell r="B423" t="str">
            <v>SUBSISTEMA DE PROYECCIÓN SOCIAL</v>
          </cell>
        </row>
        <row r="429">
          <cell r="B429" t="str">
            <v>SUBSISTEMA DE BIENESTAR UNIVERSITARIO</v>
          </cell>
        </row>
        <row r="435">
          <cell r="B435" t="str">
            <v>SUBSISTEMA ADMINISTRATIVO</v>
          </cell>
        </row>
        <row r="436">
          <cell r="B436" t="str">
            <v>TOTALES</v>
          </cell>
        </row>
      </sheetData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ON"/>
      <sheetName val="SUBSISTEMAS"/>
      <sheetName val="PROYECTOS"/>
      <sheetName val="ACCIONES"/>
      <sheetName val="JUSTIFIPROYECTO"/>
      <sheetName val="SA"/>
      <sheetName val="PIND SA"/>
      <sheetName val="SEDES"/>
      <sheetName val="PI CONSOLIDADO 2023 2024"/>
      <sheetName val="CENTRAL"/>
      <sheetName val="FACEDU"/>
      <sheetName val="FACSALUD"/>
      <sheetName val="FACING"/>
      <sheetName val="FACECO"/>
      <sheetName val="FACJYP"/>
      <sheetName val="FACIEN"/>
      <sheetName val="FACSYH"/>
      <sheetName val="RESUMEN"/>
      <sheetName val="PPI 2023 2024"/>
      <sheetName val="SF"/>
      <sheetName val="SI"/>
      <sheetName val="SP"/>
      <sheetName val="INDICAD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D8">
            <v>60556364944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RAL"/>
    </sheetNames>
    <sheetDataSet>
      <sheetData sheetId="0">
        <row r="40">
          <cell r="I40">
            <v>500000000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LIVA PARRA" refreshedDate="45240.808417824075" createdVersion="8" refreshedVersion="8" minRefreshableVersion="3" recordCount="109">
  <cacheSource type="worksheet">
    <worksheetSource ref="B1:AJ110" sheet="POAI SP"/>
  </cacheSource>
  <cacheFields count="35">
    <cacheField name="PROYECTO / ACCIÓN" numFmtId="0">
      <sharedItems count="27">
        <s v="SP.PY.1.1. Fortalecimiento de la gestión de la Internacionalización"/>
        <s v="SP.PY.1.2. Fomento a la internacionalización en casa"/>
        <s v="SP.PY.1.3. Fortalecimiento de la articulación interinstitucional"/>
        <s v="SP.PY.1.4. Fortalecimiento de la movilidad académica e investigativa"/>
        <s v="SP.PY.2.1. Operación y desarrollo del Centro de Emprendimiento e Innovación"/>
        <s v="SP.PY.2.2. Operación y desarrollo del Consultorio Empresarial y Contable"/>
        <s v="SP.PY.2.3. Unidades de Servicios de Atención Psicológica (USAP): Consultorio clínico Neiva. "/>
        <s v="SP.PY.2.4. Unidades de Servicios de Atención Psicológica (USAP): Orientación y acompañamiento psicosocial Neiva"/>
        <s v="SP.PY.2.5. Unidades de Servicios de Atención Psicológica (USAP): Orientación y acompañamiento psicosocial Sedes"/>
        <s v="SP.PY.2.6. Operación y desarrollo del Centro de Conciliación"/>
        <s v="SP.PY.2.7. Operación y desarrollo  del Consultorio Jurídico."/>
        <s v="SP.PY.2.8. Unidad de desarrollo de software y contenidos digitales"/>
        <s v="SP.PY.3.1. Proyectos de Proyección Social"/>
        <s v="SP.PY.3.2. Proyectos por convocatorias"/>
        <s v="SP.PY.3.3. Proyectos de responsabilidad social universitaria"/>
        <s v="SP.PY.3.4. Formación continuada"/>
        <s v="SP.PY.3.5. Eventos de Proyección Social "/>
        <s v="SP.PY.3.6. Convenio de Proyección social"/>
        <s v="SP.PY.3.7. Estudiantes en prácticas, pasantías y judicaturas"/>
        <s v="SP.PY.4.1. Prensa"/>
        <s v="SP.PY.4.2 Radio Universidad Surcolombiana 89.7 F.M."/>
        <s v="SP.PY.4.3 Televisión"/>
        <s v="SP.PY.4.4 Comunicación e Imagen Institucional."/>
        <s v="SP.PY.5.1 Acompañamiento a la construcción participativa de lineamientos para políticas públicas de desarrollo social y humano en el departamento del Huila"/>
        <s v="SP.PY.5.2 Formación y capacitación en formulación, seguimiento y evaluación de políticas públicas"/>
        <s v="SP.PY.5.3 Investigación y generación de conocimiento sobre políticas públicas regionales"/>
        <s v="SP.PY.5.4 Creación y puesta en funcionamiento del Observatorio Regional de Políticas Públicas"/>
      </sharedItems>
    </cacheField>
    <cacheField name="SEDE" numFmtId="0">
      <sharedItems count="5">
        <s v="GLOBAL"/>
        <s v="NEIVA"/>
        <s v="PITALITO"/>
        <s v="GARZÓN"/>
        <s v="LA PLATA"/>
      </sharedItems>
    </cacheField>
    <cacheField name="UNIDAD" numFmtId="0">
      <sharedItems/>
    </cacheField>
    <cacheField name="UNIDAD DE MEDIDA" numFmtId="0">
      <sharedItems containsSemiMixedTypes="0" containsString="0" containsNumber="1" containsInteger="1" minValue="1" maxValue="5000"/>
    </cacheField>
    <cacheField name="CONVENIOS_x000a_19 20 33 y 37" numFmtId="0">
      <sharedItems containsString="0" containsBlank="1" containsNumber="1" containsInteger="1" minValue="1600000000" maxValue="1600000000"/>
    </cacheField>
    <cacheField name="10% DERECHOS COMPLEMENTARIOS PARA BIBLIOGRAFÍA_x000a_31" numFmtId="0">
      <sharedItems containsNonDate="0" containsString="0" containsBlank="1"/>
    </cacheField>
    <cacheField name="2% GASTOS FUNCIONAMIENTO BU_x000a_30" numFmtId="167">
      <sharedItems containsNonDate="0" containsString="0" containsBlank="1"/>
    </cacheField>
    <cacheField name="20% RENDIMIENTOS FINANCIEROS_x000a_32" numFmtId="167">
      <sharedItems containsNonDate="0" containsString="0" containsBlank="1"/>
    </cacheField>
    <cacheField name="ESTAMPILLA LEY 1697/2013 _x000a_39" numFmtId="167">
      <sharedItems containsNonDate="0" containsString="0" containsBlank="1"/>
    </cacheField>
    <cacheField name="EST. DEP. NEIVA_x000a_12" numFmtId="167">
      <sharedItems containsNonDate="0" containsString="0" containsBlank="1"/>
    </cacheField>
    <cacheField name="EST. DEP. GARZÓN_x000a_15" numFmtId="167">
      <sharedItems containsNonDate="0" containsString="0" containsBlank="1"/>
    </cacheField>
    <cacheField name="EST. DEP._x000a_LA PLATA _x000a_14" numFmtId="167">
      <sharedItems containsNonDate="0" containsString="0" containsBlank="1"/>
    </cacheField>
    <cacheField name="EST. DEP._x000a_PITALITO_x000a_13" numFmtId="167">
      <sharedItems containsNonDate="0" containsString="0" containsBlank="1"/>
    </cacheField>
    <cacheField name="ESTAMP._x000a_NEIVA_x000a_11" numFmtId="167">
      <sharedItems containsNonDate="0" containsString="0" containsBlank="1"/>
    </cacheField>
    <cacheField name="ESTAMP._x000a_GARZÓN_x000a_18" numFmtId="167">
      <sharedItems containsNonDate="0" containsString="0" containsBlank="1"/>
    </cacheField>
    <cacheField name="ESTAMP._x000a_LA PLATA_x000a_17" numFmtId="167">
      <sharedItems containsNonDate="0" containsString="0" containsBlank="1"/>
    </cacheField>
    <cacheField name="ESTAMP._x000a_PITALITO_x000a_16" numFmtId="167">
      <sharedItems containsNonDate="0" containsString="0" containsBlank="1"/>
    </cacheField>
    <cacheField name="DOCTORADOS_x000a_34" numFmtId="167">
      <sharedItems containsNonDate="0" containsString="0" containsBlank="1"/>
    </cacheField>
    <cacheField name="DEVOLUCIÓN IVA_x000a_29" numFmtId="167">
      <sharedItems containsNonDate="0" containsString="0" containsBlank="1"/>
    </cacheField>
    <cacheField name="EXCEDENTES USCO_x000a_21" numFmtId="167">
      <sharedItems containsNonDate="0" containsString="0" containsBlank="1"/>
    </cacheField>
    <cacheField name="FAC. SALUD_x000a_25" numFmtId="0">
      <sharedItems containsString="0" containsBlank="1" containsNumber="1" containsInteger="1" minValue="14625000" maxValue="86840342"/>
    </cacheField>
    <cacheField name="FAC. INGENIERÍA_x000a_24" numFmtId="0">
      <sharedItems containsString="0" containsBlank="1" containsNumber="1" containsInteger="1" minValue="15000000" maxValue="22248010"/>
    </cacheField>
    <cacheField name="FAC. ECONOMÍA_x000a_22" numFmtId="0">
      <sharedItems containsString="0" containsBlank="1" containsNumber="1" containsInteger="1" minValue="30000000" maxValue="83000000"/>
    </cacheField>
    <cacheField name="FAC. EDUCACIÓN_x000a_23" numFmtId="0">
      <sharedItems containsString="0" containsBlank="1" containsNumber="1" containsInteger="1" minValue="6131167" maxValue="59835707"/>
    </cacheField>
    <cacheField name="FAC. CIENCIAS SOCIALES  Y H_x000a_28" numFmtId="0">
      <sharedItems containsString="0" containsBlank="1" containsNumber="1" containsInteger="1" minValue="11693567" maxValue="11693567"/>
    </cacheField>
    <cacheField name="FAC. CIENCIAS JURÍDICAS Y P_x000a_27" numFmtId="0">
      <sharedItems containsString="0" containsBlank="1" containsNumber="1" containsInteger="1" minValue="3474652" maxValue="9209631"/>
    </cacheField>
    <cacheField name="FAC. CIENCIAS EXACTSAS Y N_x000a_26" numFmtId="167">
      <sharedItems containsNonDate="0" containsString="0" containsBlank="1"/>
    </cacheField>
    <cacheField name="ASOCOOP_x000a_37" numFmtId="167">
      <sharedItems containsNonDate="0" containsString="0" containsBlank="1"/>
    </cacheField>
    <cacheField name="PFC_x000a_40" numFmtId="167">
      <sharedItems containsNonDate="0" containsString="0" containsBlank="1"/>
    </cacheField>
    <cacheField name="RECURSOS NACIÓN_x000a_09" numFmtId="167">
      <sharedItems containsString="0" containsBlank="1" containsNumber="1" containsInteger="1" minValue="4360000" maxValue="272500000"/>
    </cacheField>
    <cacheField name="POAI0 01" numFmtId="167">
      <sharedItems containsSemiMixedTypes="0" containsString="0" containsNumber="1" containsInteger="1" minValue="0" maxValue="1600000000"/>
    </cacheField>
    <cacheField name="% ASIGNADO" numFmtId="10">
      <sharedItems containsString="0" containsBlank="1" containsNumber="1" minValue="0" maxValue="1.1691666666666667"/>
    </cacheField>
    <cacheField name="TOTAL REQUERIDO PDI 2024" numFmtId="167">
      <sharedItems containsBlank="1" containsMixedTypes="1" containsNumber="1" minValue="1500000" maxValue="1600000000"/>
    </cacheField>
    <cacheField name="% POR ASIGNAR" numFmtId="10">
      <sharedItems containsString="0" containsBlank="1" containsNumber="1" minValue="-0.16916666666666666" maxValue="1"/>
    </cacheField>
    <cacheField name="POR ASIGNAR" numFmtId="167">
      <sharedItems containsString="0" containsBlank="1" containsNumber="1" minValue="-10546667" maxValue="3218941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OLIVA PARRA" refreshedDate="45240.808418287037" createdVersion="8" refreshedVersion="8" minRefreshableVersion="3" recordCount="69">
  <cacheSource type="worksheet">
    <worksheetSource ref="B1:AJ70" sheet="POAI SI"/>
  </cacheSource>
  <cacheFields count="35">
    <cacheField name="PROYECTO / ACCIÓN" numFmtId="0">
      <sharedItems count="28">
        <s v="SI.PY.1.1. Actividades de formación"/>
        <s v="SI.PY.1.2. Grupos escolares"/>
        <s v="SI.PY.2.1. Semilleros"/>
        <s v="SI.PY.2.2. Trabajos de grado"/>
        <s v="SI.PY.2.3. Menor cuantía"/>
        <s v="SI.PY.2.4. Mediana cuantía"/>
        <s v="SI.PY.2.5. Mayor cuantía"/>
        <s v="SI.PY.2.6. Tesis de Maestrías  y Doctorados"/>
        <s v="SI.PY.2.7. Jóvenes Investigadores"/>
        <s v="SI.PY.2.8.  Proyectos Interfacultades"/>
        <s v="SI.PY.3.1. Eventos académico. científicos"/>
        <s v="SI.PY.3.2. Ponencias"/>
        <s v="SI.PY.3.3. Vinculación y Desarrollo en redes académicas, científicas e investigativas"/>
        <s v="SI.PY.3.4. Fortalecimiento de los Centros  e Institutos de Investigación"/>
        <s v="SI.PY.3.5. Fortalecimiento de los Grupos e Investigadores"/>
        <s v="SI.PY.3.6. Vigilancia Tecnológica"/>
        <s v="SI.PY.3.7. Artículos en Revistas Indexadas"/>
        <s v="SI.PY.3.8. Consolidación e Implementación del Plan Estratégico de Ciencia, Tecnología e Innovación .PECTI"/>
        <s v="SI.PY.3.9. Apoyo laboratorios de investigación"/>
        <s v="SI.PY.3.10. Apoyo al desarrollo de doctorados"/>
        <s v="SI.PY.3.11. Apoyo al desarrollo de doctorados"/>
        <s v="SI.PY.4.1. Registro"/>
        <s v="SI.PY.4.2. Prototipado y Validación"/>
        <s v="SI.PY.5.1. Desarrollo de proyectos"/>
        <s v="SI.PY.6.1. Alojamiento y soporte técnico de Revistas Institucionales"/>
        <s v="SI.PY.6.2. Revistas Científicas"/>
        <s v="SI.PY.6.3. Publicación de libros y su gestión desde la Editorial de la Universidad"/>
        <s v="SI.PY.6.4. Eventos y actividades de divulgación de las publicaciones de la Editorial Universidad Surcolombiana"/>
      </sharedItems>
    </cacheField>
    <cacheField name="SEDE" numFmtId="0">
      <sharedItems count="5">
        <s v="NEIVA"/>
        <s v="GARZÓN"/>
        <s v="LA PLATA"/>
        <s v="PITALITO"/>
        <s v="GLOBAL"/>
      </sharedItems>
    </cacheField>
    <cacheField name="UNIDAD" numFmtId="0">
      <sharedItems/>
    </cacheField>
    <cacheField name="UNIDAD DE MEDIDA" numFmtId="0">
      <sharedItems containsSemiMixedTypes="0" containsString="0" containsNumber="1" minValue="0" maxValue="1400"/>
    </cacheField>
    <cacheField name="CONVENIOS_x000a_19 20 33 y 37" numFmtId="167">
      <sharedItems containsString="0" containsBlank="1" containsNumber="1" containsInteger="1" minValue="3000000000" maxValue="3000000000"/>
    </cacheField>
    <cacheField name="10% DERECHOS COMPLEMENTARIOS PARA BIBLIOGRAFÍA_x000a_31" numFmtId="167">
      <sharedItems containsNonDate="0" containsString="0" containsBlank="1"/>
    </cacheField>
    <cacheField name="2% GASTOS FUNCIONAMIENTO BU_x000a_30" numFmtId="167">
      <sharedItems containsNonDate="0" containsString="0" containsBlank="1"/>
    </cacheField>
    <cacheField name="20% RENDIMIENTOS FINANCIEROS_x000a_32" numFmtId="167">
      <sharedItems containsNonDate="0" containsString="0" containsBlank="1"/>
    </cacheField>
    <cacheField name="ESTAMPILLA LEY 1697/2013 _x000a_39" numFmtId="167">
      <sharedItems containsNonDate="0" containsString="0" containsBlank="1"/>
    </cacheField>
    <cacheField name="EST. DEP. NEIVA_x000a_12" numFmtId="0">
      <sharedItems containsString="0" containsBlank="1" containsNumber="1" containsInteger="1" minValue="0" maxValue="388803000"/>
    </cacheField>
    <cacheField name="EST. DEP. GARZÓN_x000a_15" numFmtId="167">
      <sharedItems containsString="0" containsBlank="1" containsNumber="1" containsInteger="1" minValue="5450000" maxValue="11470000"/>
    </cacheField>
    <cacheField name="EST. DEP._x000a_LA PLATA _x000a_14" numFmtId="167">
      <sharedItems containsString="0" containsBlank="1" containsNumber="1" containsInteger="1" minValue="5450000" maxValue="11470000"/>
    </cacheField>
    <cacheField name="EST. DEP._x000a_PITALITO_x000a_13" numFmtId="167">
      <sharedItems containsString="0" containsBlank="1" containsNumber="1" containsInteger="1" minValue="5450000" maxValue="11470000"/>
    </cacheField>
    <cacheField name="ESTAMP._x000a_NEIVA_x000a_11" numFmtId="167">
      <sharedItems containsString="0" containsBlank="1" containsNumber="1" containsInteger="1" minValue="10000000" maxValue="305200000"/>
    </cacheField>
    <cacheField name="ESTAMP._x000a_GARZÓN_x000a_18" numFmtId="167">
      <sharedItems containsNonDate="0" containsString="0" containsBlank="1"/>
    </cacheField>
    <cacheField name="ESTAMP._x000a_LA PLATA_x000a_17" numFmtId="167">
      <sharedItems containsNonDate="0" containsString="0" containsBlank="1"/>
    </cacheField>
    <cacheField name="ESTAMP._x000a_PITALITO_x000a_16" numFmtId="167">
      <sharedItems containsNonDate="0" containsString="0" containsBlank="1"/>
    </cacheField>
    <cacheField name="DOCTORADOS_x000a_34" numFmtId="167">
      <sharedItems containsString="0" containsBlank="1" containsNumber="1" containsInteger="1" minValue="1215482662" maxValue="1215482662"/>
    </cacheField>
    <cacheField name="DEVOLUCIÓN IVA_x000a_29" numFmtId="167">
      <sharedItems containsNonDate="0" containsString="0" containsBlank="1"/>
    </cacheField>
    <cacheField name="EXCEDENTES USCO_x000a_21" numFmtId="167">
      <sharedItems containsString="0" containsBlank="1" containsNumber="1" containsInteger="1" minValue="5181000" maxValue="158924768"/>
    </cacheField>
    <cacheField name="FAC. SALUD_x000a_25" numFmtId="0">
      <sharedItems containsString="0" containsBlank="1" containsNumber="1" containsInteger="1" minValue="9500000" maxValue="21100000"/>
    </cacheField>
    <cacheField name="FAC. INGENIERÍA_x000a_24" numFmtId="0">
      <sharedItems containsString="0" containsBlank="1" containsNumber="1" containsInteger="1" minValue="2000000" maxValue="8000000"/>
    </cacheField>
    <cacheField name="FAC. ECONOMÍA_x000a_22" numFmtId="0">
      <sharedItems containsString="0" containsBlank="1" containsNumber="1" containsInteger="1" minValue="5000000" maxValue="41802392"/>
    </cacheField>
    <cacheField name="FAC. EDUCACIÓN_x000a_23" numFmtId="0">
      <sharedItems containsString="0" containsBlank="1" containsNumber="1" containsInteger="1" minValue="2504833" maxValue="2504833"/>
    </cacheField>
    <cacheField name="FAC. CIENCIAS SOCIALES  Y H_x000a_28" numFmtId="0">
      <sharedItems containsString="0" containsBlank="1" containsNumber="1" containsInteger="1" minValue="6693567" maxValue="9000000"/>
    </cacheField>
    <cacheField name="FAC. CIENCIAS JURÍDICAS Y P_x000a_27" numFmtId="0">
      <sharedItems containsString="0" containsBlank="1" containsNumber="1" containsInteger="1" minValue="33713000" maxValue="33713000"/>
    </cacheField>
    <cacheField name="FAC. CIENCIAS EXACTSAS Y N_x000a_26" numFmtId="167">
      <sharedItems containsString="0" containsBlank="1" containsNumber="1" containsInteger="1" minValue="10711081" maxValue="25000000"/>
    </cacheField>
    <cacheField name="ASOCOOP_x000a_37" numFmtId="167">
      <sharedItems containsNonDate="0" containsString="0" containsBlank="1"/>
    </cacheField>
    <cacheField name="PFC_x000a_40" numFmtId="167">
      <sharedItems containsNonDate="0" containsString="0" containsBlank="1"/>
    </cacheField>
    <cacheField name="RECURSOS NACIÓN_x000a_09" numFmtId="167">
      <sharedItems containsNonDate="0" containsString="0" containsBlank="1"/>
    </cacheField>
    <cacheField name="POAI0 01" numFmtId="167">
      <sharedItems containsSemiMixedTypes="0" containsString="0" containsNumber="1" containsInteger="1" minValue="0" maxValue="3111842767"/>
    </cacheField>
    <cacheField name="% ASIGNADO" numFmtId="10">
      <sharedItems containsString="0" containsBlank="1" containsNumber="1" minValue="0" maxValue="1.1336206101973685"/>
    </cacheField>
    <cacheField name="TOTAL REQUERIDO PDI 2024" numFmtId="167">
      <sharedItems containsString="0" containsBlank="1" containsNumber="1" containsInteger="1" minValue="0" maxValue="3200000000"/>
    </cacheField>
    <cacheField name="% POR ASIGNAR" numFmtId="10">
      <sharedItems containsString="0" containsBlank="1" containsNumber="1" minValue="-0.13362061019736843" maxValue="1"/>
    </cacheField>
    <cacheField name="POR ASIGNAR" numFmtId="167">
      <sharedItems containsSemiMixedTypes="0" containsString="0" containsNumber="1" containsInteger="1" minValue="-162482662" maxValue="8948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OLIVA PARRA" refreshedDate="45240.808418749999" createdVersion="8" refreshedVersion="8" minRefreshableVersion="3" recordCount="41">
  <cacheSource type="worksheet">
    <worksheetSource ref="B1:AJ42" sheet="POAI SF"/>
  </cacheSource>
  <cacheFields count="35">
    <cacheField name="PROYECTO / ACCIÓN" numFmtId="0">
      <sharedItems count="22">
        <s v="SF.PY.1.1. Inducción y Reinducción con docentes, estudiantes, Administrativos y Directivos de la Universidad, sobre mision, vision, principios y valores."/>
        <s v="SF.PY.1.2. Manual de Convivencia Estudiantil"/>
        <s v="SF.PY.2.1. Nuevos programas académicos de pregrado en distintas modalidades"/>
        <s v="SF.PY.2.2. Nuevos programas académicos de postgrado en distintas modalidades"/>
        <s v="SF.PY.2.3. Nuevos programas académicos articulados por ciclos propedéuticos"/>
        <s v="SF.PY.2.4. Programas académicos articulados con instituciones de educación media y educación superior"/>
        <s v="SF.PY.2.5. Diagnosticos y estudios de prospectiva para la pertinencia social y académica de la oferta."/>
        <s v="SF.PY.2.6. Definición de la política de oferta académica"/>
        <s v="SF.PY.2.7. Promoción de la oferta académica institucional   "/>
        <s v="SF.PY.3.1. Formación de alto nivel en Doctorados"/>
        <s v="SF.PY.3.2.  Estudios postdoctorales "/>
        <s v="SF.PY.3.3. Capacitación y actualización individual y colectiva en pedagogías, didácticas, estudios sociales, culturales y estéticos"/>
        <s v="SF.PY.3.4. Capacitación en lenguas extranjeras"/>
        <s v="SF.PY.3.5 Escuela de formación pedagógica"/>
        <s v="SF.PY.4.1. Procesos de autoevaluación de programas de pregrado y postgrado"/>
        <s v="SF.PY.4.2. Actualización curricular pertinente y coherente con el PEU, PEF, PEP."/>
        <s v="SF.PY.4.3. Procesos de autoevaluacion y mejoramiento de la calidad para la renovacion de  acreditacion de alta calidad institucional"/>
        <s v="SF.PY.5.1.  Diseño y puesta en marcha de la politica de relevo generacional"/>
        <s v="SF.PY.6.1. Portal y Observatorio Laboral, para enlace laboral y orientar proyectos de emprendimiento. "/>
        <s v="SF.PY.6.2. Programa de encuentros de graduados y ruedas laborales "/>
        <s v="SF.PY.6.3. Programa de seguimiento a graduados"/>
        <s v="SF.PY.6.3. Plataforma de graduados "/>
      </sharedItems>
    </cacheField>
    <cacheField name="SEDE" numFmtId="0">
      <sharedItems count="5">
        <s v="NEIVA"/>
        <s v="GARZÓN"/>
        <s v="LA PLATA"/>
        <s v="PITALITO"/>
        <s v="GLOBAL"/>
      </sharedItems>
    </cacheField>
    <cacheField name="UNIDAD" numFmtId="0">
      <sharedItems/>
    </cacheField>
    <cacheField name="UNIDAD DE MEDIDA" numFmtId="0">
      <sharedItems containsSemiMixedTypes="0" containsString="0" containsNumber="1" minValue="0" maxValue="2327"/>
    </cacheField>
    <cacheField name="CONVENIOS_x000a_19 20 33 y 37" numFmtId="167">
      <sharedItems containsNonDate="0" containsString="0" containsBlank="1"/>
    </cacheField>
    <cacheField name="10% DERECHOS COMPLEMENTARIOS PARA BIBLIOGRAFÍA_x000a_31" numFmtId="167">
      <sharedItems containsNonDate="0" containsString="0" containsBlank="1"/>
    </cacheField>
    <cacheField name="2% GASTOS FUNCIONAMIENTO BU_x000a_30" numFmtId="167">
      <sharedItems containsNonDate="0" containsString="0" containsBlank="1"/>
    </cacheField>
    <cacheField name="20% RENDIMIENTOS FINANCIEROS_x000a_32" numFmtId="167">
      <sharedItems containsNonDate="0" containsString="0" containsBlank="1"/>
    </cacheField>
    <cacheField name="ESTAMPILLA LEY 1697/2013 _x000a_39" numFmtId="167">
      <sharedItems containsString="0" containsBlank="1" containsNumber="1" containsInteger="1" minValue="500000000" maxValue="500000000"/>
    </cacheField>
    <cacheField name="EST. DEP. NEIVA_x000a_12" numFmtId="167">
      <sharedItems containsNonDate="0" containsString="0" containsBlank="1"/>
    </cacheField>
    <cacheField name="EST. DEP. GARZÓN_x000a_15" numFmtId="167">
      <sharedItems containsNonDate="0" containsString="0" containsBlank="1"/>
    </cacheField>
    <cacheField name="EST. DEP._x000a_LA PLATA _x000a_14" numFmtId="167">
      <sharedItems containsNonDate="0" containsString="0" containsBlank="1"/>
    </cacheField>
    <cacheField name="EST. DEP._x000a_PITALITO_x000a_13" numFmtId="167">
      <sharedItems containsNonDate="0" containsString="0" containsBlank="1"/>
    </cacheField>
    <cacheField name="ESTAMP._x000a_NEIVA_x000a_11" numFmtId="167">
      <sharedItems containsNonDate="0" containsString="0" containsBlank="1"/>
    </cacheField>
    <cacheField name="ESTAMP._x000a_GARZÓN_x000a_18" numFmtId="167">
      <sharedItems containsNonDate="0" containsString="0" containsBlank="1"/>
    </cacheField>
    <cacheField name="ESTAMP._x000a_LA PLATA_x000a_17" numFmtId="167">
      <sharedItems containsNonDate="0" containsString="0" containsBlank="1"/>
    </cacheField>
    <cacheField name="ESTAMP._x000a_PITALITO_x000a_16" numFmtId="167">
      <sharedItems containsNonDate="0" containsString="0" containsBlank="1"/>
    </cacheField>
    <cacheField name="DOCTORADOS_x000a_34" numFmtId="167">
      <sharedItems containsNonDate="0" containsString="0" containsBlank="1"/>
    </cacheField>
    <cacheField name="DEVOLUCIÓN IVA_x000a_29" numFmtId="167">
      <sharedItems containsNonDate="0" containsString="0" containsBlank="1"/>
    </cacheField>
    <cacheField name="EXCEDENTES USCO_x000a_21" numFmtId="167">
      <sharedItems containsNonDate="0" containsString="0" containsBlank="1"/>
    </cacheField>
    <cacheField name="FAC. SALUD_x000a_25" numFmtId="0">
      <sharedItems containsString="0" containsBlank="1" containsNumber="1" containsInteger="1" minValue="5500000" maxValue="56000000"/>
    </cacheField>
    <cacheField name="FAC. INGENIERÍA_x000a_24" numFmtId="0">
      <sharedItems containsNonDate="0" containsString="0" containsBlank="1"/>
    </cacheField>
    <cacheField name="FAC. ECONOMÍA_x000a_22" numFmtId="0">
      <sharedItems containsString="0" containsBlank="1" containsNumber="1" containsInteger="1" minValue="10000000" maxValue="35000000"/>
    </cacheField>
    <cacheField name="FAC. EDUCACIÓN_x000a_23" numFmtId="0">
      <sharedItems containsString="0" containsBlank="1" containsNumber="1" containsInteger="1" minValue="10678500" maxValue="10678500"/>
    </cacheField>
    <cacheField name="FAC. CIENCIAS SOCIALES  Y H_x000a_28" numFmtId="167">
      <sharedItems containsNonDate="0" containsString="0" containsBlank="1"/>
    </cacheField>
    <cacheField name="FAC. CIENCIAS JURÍDICAS Y P_x000a_27" numFmtId="0">
      <sharedItems containsString="0" containsBlank="1" containsNumber="1" containsInteger="1" minValue="64740000" maxValue="64740000"/>
    </cacheField>
    <cacheField name="FAC. CIENCIAS EXACTSAS Y N_x000a_26" numFmtId="167">
      <sharedItems containsString="0" containsBlank="1" containsNumber="1" containsInteger="1" minValue="7614776" maxValue="7614776"/>
    </cacheField>
    <cacheField name="ASOCOOP_x000a_37" numFmtId="167">
      <sharedItems containsNonDate="0" containsString="0" containsBlank="1"/>
    </cacheField>
    <cacheField name="PFC_x000a_40" numFmtId="167">
      <sharedItems containsNonDate="0" containsString="0" containsBlank="1"/>
    </cacheField>
    <cacheField name="RECURSOS NACIÓN_x000a_09" numFmtId="167">
      <sharedItems containsString="0" containsBlank="1" containsNumber="1" containsInteger="1" minValue="1000000" maxValue="350000000"/>
    </cacheField>
    <cacheField name="POAI0 01" numFmtId="167">
      <sharedItems containsSemiMixedTypes="0" containsString="0" containsNumber="1" containsInteger="1" minValue="0" maxValue="655000000"/>
    </cacheField>
    <cacheField name="% ASIGNADO" numFmtId="10">
      <sharedItems containsString="0" containsBlank="1" containsNumber="1" minValue="0" maxValue="1.6535551733333334"/>
    </cacheField>
    <cacheField name="TOTAL REQUERIDO PDI 2024" numFmtId="167">
      <sharedItems containsString="0" containsBlank="1" containsNumber="1" containsInteger="1" minValue="0" maxValue="2000000000"/>
    </cacheField>
    <cacheField name="% POR ASIGNAR" numFmtId="10">
      <sharedItems containsString="0" containsBlank="1" containsNumber="1" minValue="-0.65355517333333335" maxValue="1"/>
    </cacheField>
    <cacheField name="POR ASIGNAR" numFmtId="167">
      <sharedItems containsSemiMixedTypes="0" containsString="0" containsNumber="1" containsInteger="1" minValue="-98033276" maxValue="1345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OLIVA PARRA" refreshedDate="45240.808419097222" createdVersion="8" refreshedVersion="8" minRefreshableVersion="3" recordCount="80">
  <cacheSource type="worksheet">
    <worksheetSource ref="B1:AJ81" sheet="POAI SA"/>
  </cacheSource>
  <cacheFields count="35">
    <cacheField name="PROYECTO / ACCIÓN" numFmtId="0">
      <sharedItems count="30">
        <s v="SA.PY.1.1. Construcción de edificios"/>
        <s v="SA.PY.1.2. Adecuar planta física existente"/>
        <s v="SA.PY.1.3. Mantener edificaciones y campos deportivos"/>
        <s v="SA.PY.2.1. Dotación de equipos para laboratorios de Docencia"/>
        <s v="SA.PY.2.2. Mantenimiento Preventivo y Correctivo Laboratorios de Docencia"/>
        <s v="SA.PY.2.3. Dotación de vidriería, reactivos e insumos para laboratorios de docencia"/>
        <s v="SA.PY.2.4. Dotación de equipos y aplicativos para laboratorios de Investigación"/>
        <s v="SA.PY.2.5. Mantenimiento de equipos y aplicativos para laboratorios de Investigación"/>
        <s v="SA.PY.2.6. Dotación de vidriería, reactivos e insumos para laboratorios de investigación"/>
        <s v="SA.PY.2.7. Dotación de Aulas de equipos y muebles"/>
        <s v="SA.PY.2.8. Mantenimiento dotación de aulas"/>
        <s v="SA.PY.2.9. Dotación de oficinas"/>
        <s v="SA.PY.2.10. Mantenimiento de las oficinas"/>
        <s v="SA.PY.2.11. Adquirir bibliografía fisica y Digital"/>
        <s v="SA.PY.2.12. Acceso a bases de datos (bibliografía)"/>
        <s v="SA.PY.2.13. Dotación de equipos y muebles para Bibliotecas)"/>
        <s v="SA.PY.3.1. Adquisición de equipos de cómputo, comunicaciones y servidores"/>
        <s v="SA.PY.3.2. Mantenimiento de equipos con destino de información y comunicación"/>
        <s v="SA.PY.3.3. Desarrollo de Aplicativos"/>
        <s v="SA.PY.3.4. Mantenimiento y adecuaciones a aplicativos"/>
        <s v="SA.PY.3.5. Adquisición y Renovación de licencias"/>
        <s v="SA.PY.4.1. Desarrollo del Sistema de gestión de Calidad"/>
        <s v="SA.PY.4.2. Desarrollo documental de los requisitos generales para la competencias de los laboratorios de prueba y calibración"/>
        <s v="SA.PY.4.3. Desarrollo d el Sistema de gestión Ambiental"/>
        <s v="SA.PY.4.4. Desarrollar el Sistema de seguridad y salud en el trabajo"/>
        <s v="SA.PY.4.5. Mantener y mejorar el Sistema de gestión de seguridad de la información"/>
        <s v="SA.PY.4.6. Mantener y mejorar el Sistema de gestión documental"/>
        <s v="SA.PY.4.7. Mantener y mejorar el Sistema de gestión de Planeación"/>
        <s v="SA.PY.5.1. Definir y desarrollar Plan de formación"/>
        <s v="SA.PY.5.2. Definir y desarrollar Plan de capacitación "/>
      </sharedItems>
    </cacheField>
    <cacheField name="SEDE" numFmtId="0">
      <sharedItems count="5">
        <s v="NEIVA"/>
        <s v="PITALITO"/>
        <s v="GARZÓN"/>
        <s v="LA PLATA"/>
        <s v="GLOBAL"/>
      </sharedItems>
    </cacheField>
    <cacheField name="UNIDAD" numFmtId="0">
      <sharedItems/>
    </cacheField>
    <cacheField name="UNIDAD DE MEDIDA" numFmtId="0">
      <sharedItems containsSemiMixedTypes="0" containsString="0" containsNumber="1" minValue="0" maxValue="4587"/>
    </cacheField>
    <cacheField name="CONVENIOS_x000a_19 20 33 y 37" numFmtId="167">
      <sharedItems containsNonDate="0" containsString="0" containsBlank="1"/>
    </cacheField>
    <cacheField name="10% DERECHOS COMPLEMENTARIOS PARA BIBLIOGRAFÍA_x000a_31" numFmtId="167">
      <sharedItems containsString="0" containsBlank="1" containsNumber="1" containsInteger="1" minValue="363824680" maxValue="363824680"/>
    </cacheField>
    <cacheField name="2% GASTOS FUNCIONAMIENTO BU_x000a_30" numFmtId="167">
      <sharedItems containsNonDate="0" containsString="0" containsBlank="1"/>
    </cacheField>
    <cacheField name="20% RENDIMIENTOS FINANCIEROS_x000a_32" numFmtId="167">
      <sharedItems containsString="0" containsBlank="1" containsNumber="1" containsInteger="1" minValue="20000000" maxValue="380668001"/>
    </cacheField>
    <cacheField name="ESTAMPILLA LEY 1697/2013 _x000a_39" numFmtId="167">
      <sharedItems containsString="0" containsBlank="1" containsNumber="1" containsInteger="1" minValue="100000000" maxValue="440000000"/>
    </cacheField>
    <cacheField name="EST. DEP. NEIVA_x000a_12" numFmtId="167">
      <sharedItems containsString="0" containsBlank="1" containsNumber="1" containsInteger="1" minValue="40000000" maxValue="500000000"/>
    </cacheField>
    <cacheField name="EST. DEP. GARZÓN_x000a_15" numFmtId="167">
      <sharedItems containsString="0" containsBlank="1" containsNumber="1" containsInteger="1" minValue="60563457" maxValue="379000000"/>
    </cacheField>
    <cacheField name="EST. DEP._x000a_LA PLATA _x000a_14" numFmtId="167">
      <sharedItems containsString="0" containsBlank="1" containsNumber="1" minValue="40000000" maxValue="351563457.51999998"/>
    </cacheField>
    <cacheField name="EST. DEP._x000a_PITALITO_x000a_13" numFmtId="167">
      <sharedItems containsString="0" containsBlank="1" containsNumber="1" containsInteger="1" minValue="50000000" maxValue="300000000"/>
    </cacheField>
    <cacheField name="ESTAMP._x000a_NEIVA_x000a_11" numFmtId="167">
      <sharedItems containsString="0" containsBlank="1" containsNumber="1" containsInteger="1" minValue="266215924" maxValue="266215924"/>
    </cacheField>
    <cacheField name="ESTAMP._x000a_GARZÓN_x000a_18" numFmtId="167">
      <sharedItems containsString="0" containsBlank="1" containsNumber="1" containsInteger="1" minValue="70643874" maxValue="90000000"/>
    </cacheField>
    <cacheField name="ESTAMP._x000a_LA PLATA_x000a_17" numFmtId="167">
      <sharedItems containsString="0" containsBlank="1" containsNumber="1" containsInteger="1" minValue="76000000" maxValue="76000000"/>
    </cacheField>
    <cacheField name="ESTAMP._x000a_PITALITO_x000a_16" numFmtId="167">
      <sharedItems containsString="0" containsBlank="1" containsNumber="1" containsInteger="1" minValue="192000000" maxValue="192000000"/>
    </cacheField>
    <cacheField name="DOCTORADOS_x000a_34" numFmtId="167">
      <sharedItems containsNonDate="0" containsString="0" containsBlank="1"/>
    </cacheField>
    <cacheField name="DEVOLUCIÓN IVA_x000a_29" numFmtId="167">
      <sharedItems containsString="0" containsBlank="1" containsNumber="1" containsInteger="1" minValue="20000000" maxValue="400000000"/>
    </cacheField>
    <cacheField name="EXCEDENTES USCO_x000a_21" numFmtId="167">
      <sharedItems containsNonDate="0" containsString="0" containsBlank="1"/>
    </cacheField>
    <cacheField name="FAC. SALUD_x000a_25" numFmtId="0">
      <sharedItems containsString="0" containsBlank="1" containsNumber="1" containsInteger="1" minValue="2000000" maxValue="69940400"/>
    </cacheField>
    <cacheField name="FAC. INGENIERÍA_x000a_24" numFmtId="0">
      <sharedItems containsString="0" containsBlank="1" containsNumber="1" containsInteger="1" minValue="6000000" maxValue="12000000"/>
    </cacheField>
    <cacheField name="FAC. ECONOMÍA_x000a_22" numFmtId="0">
      <sharedItems containsString="0" containsBlank="1" containsNumber="1" containsInteger="1" minValue="74085415" maxValue="120000000"/>
    </cacheField>
    <cacheField name="FAC. EDUCACIÓN_x000a_23" numFmtId="0">
      <sharedItems containsString="0" containsBlank="1" containsNumber="1" containsInteger="1" minValue="10700314" maxValue="14342456"/>
    </cacheField>
    <cacheField name="FAC. CIENCIAS SOCIALES  Y H_x000a_28" numFmtId="0">
      <sharedItems containsString="0" containsBlank="1" containsNumber="1" containsInteger="1" minValue="2000000" maxValue="32000000"/>
    </cacheField>
    <cacheField name="FAC. CIENCIAS JURÍDICAS Y P_x000a_27" numFmtId="0">
      <sharedItems containsString="0" containsBlank="1" containsNumber="1" containsInteger="1" minValue="5789710" maxValue="20132427"/>
    </cacheField>
    <cacheField name="FAC. CIENCIAS EXACTSAS Y N_x000a_26" numFmtId="167">
      <sharedItems containsString="0" containsBlank="1" containsNumber="1" containsInteger="1" minValue="11903694" maxValue="40000000"/>
    </cacheField>
    <cacheField name="ASOCOOP_x000a_37" numFmtId="167">
      <sharedItems containsNonDate="0" containsString="0" containsBlank="1"/>
    </cacheField>
    <cacheField name="PFC_x000a_40" numFmtId="167">
      <sharedItems containsNonDate="0" containsString="0" containsBlank="1"/>
    </cacheField>
    <cacheField name="RECURSOS NACIÓN_x000a_09" numFmtId="167">
      <sharedItems containsString="0" containsBlank="1" containsNumber="1" containsInteger="1" minValue="250000000" maxValue="435296412"/>
    </cacheField>
    <cacheField name="POAI0 01" numFmtId="167">
      <sharedItems containsSemiMixedTypes="0" containsString="0" containsNumber="1" minValue="0" maxValue="874215924"/>
    </cacheField>
    <cacheField name="% ASIGNADO" numFmtId="10">
      <sharedItems containsString="0" containsBlank="1" containsNumber="1" minValue="0" maxValue="5.9900563399999998"/>
    </cacheField>
    <cacheField name="TOTAL REQUERIDO PDI 2024" numFmtId="167">
      <sharedItems containsString="0" containsBlank="1" containsNumber="1" minValue="0" maxValue="9025814558.836729"/>
    </cacheField>
    <cacheField name="% POR ASIGNAR" numFmtId="10">
      <sharedItems containsString="0" containsBlank="1" containsNumber="1" minValue="-4.9900563399999998" maxValue="1"/>
    </cacheField>
    <cacheField name="POR ASIGNAR" numFmtId="167">
      <sharedItems containsSemiMixedTypes="0" containsString="0" containsNumber="1" minValue="-499005634" maxValue="8525814558.8367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OLIVA PARRA" refreshedDate="45240.808419675923" createdVersion="8" refreshedVersion="8" minRefreshableVersion="3" recordCount="97">
  <cacheSource type="worksheet">
    <worksheetSource ref="B1:AJ98" sheet="POAI SB"/>
  </cacheSource>
  <cacheFields count="35">
    <cacheField name="PROYECTO / ACCIÓN" numFmtId="0">
      <sharedItems count="27">
        <s v="SB.PY.1.1. Atención Médica a Estudiantes"/>
        <s v="SB.PY.1.2. Atención Odontológica a Estudiantes"/>
        <s v="SB.PY.1.3. Atención Psicológico a Estudiantes"/>
        <s v="SB.PY.1.4. PyP . Promoción y prevención médica"/>
        <s v="SB.PY.1.5. PyP . Promoción y Prevención odontológica"/>
        <s v="SB.PY.1.6. PyP . Promoción y prevención sicológica en Población Vulnerable"/>
        <s v="SB.PY.1.7. Formación sanologica para la comunidad universitaria ..USCO SALUDABLE.."/>
        <s v="SB.PY.2.1. Formación Deportiva en las diferentes disciplinas."/>
        <s v="SB.PY.2.2. Representación . Competitiva"/>
        <s v="SB.PY.2.3. Recreación y Aprovechamiento del Tiempo Libre"/>
        <s v="SB.PY.3.1. Formación en modalidades artístiscas"/>
        <s v="SB.PY.3.2. Puestas en escena de los grupos artísticos"/>
        <s v="SB.PY.3.3. Servicios de sonido y maestro de ceremonia "/>
        <s v="SB.PY.4.1. Interacción entre los integrantes de la comunidad universitaria"/>
        <s v="SB.PY.4.2. Atención a la población con enfoque diferencial"/>
        <s v="SB.PY.4.3. Inducción institucional a estudiantes nuevos"/>
        <s v="SB.PY.5.1. Becas, descuentos y exenciones de matrículas"/>
        <s v="SB.PY.5.2. Servicio de Restaurante"/>
        <s v="SB.PY.5.3. Acompañamiento académico"/>
        <s v="SB.PY.5.4. Acompañamiento Psicosocial"/>
        <s v="SB.PY.5.5. Talleres de formación económica"/>
        <s v="SB.PY.5.6. Tablet USCO"/>
        <s v="SB.PY.5.7. Talleres de Adaptabilidad Institucional"/>
        <s v="SB.PY.5.8. Derechos Humanos (DDHH) _x000a_ ASESORIA Y SEGUIMIENTO HACIA LA PROTECCIÓN Y GARANTIA DDHH"/>
        <s v="SB.PY.5.8. Derechos Humanos (DDHH) ASESORIA HACIA LA PROTECCIÓN Y GARANTIA DDHH"/>
        <s v="SB.PY.5.9. Derechos Humanos (DDHH) _x000a_ PROMOCIÓN Y FORMACIÓN EN DDHH"/>
        <s v="SB.PY.5.10. SERVICIOS DE USO BiciUSCO"/>
      </sharedItems>
    </cacheField>
    <cacheField name="SEDE" numFmtId="0">
      <sharedItems count="5">
        <s v="NEIVA"/>
        <s v="GARZÓN"/>
        <s v="LA PLATA"/>
        <s v="PITALITO"/>
        <s v="GLOBAL"/>
      </sharedItems>
    </cacheField>
    <cacheField name="UNIDAD" numFmtId="0">
      <sharedItems/>
    </cacheField>
    <cacheField name="UNIDAD DE MEDIDA" numFmtId="0">
      <sharedItems containsSemiMixedTypes="0" containsString="0" containsNumber="1" containsInteger="1" minValue="1" maxValue="370713"/>
    </cacheField>
    <cacheField name="CONVENIOS_x000a_19 20 33 y 37" numFmtId="167">
      <sharedItems containsNonDate="0" containsString="0" containsBlank="1"/>
    </cacheField>
    <cacheField name="10% DERECHOS COMPLEMENTARIOS PARA BIBLIOGRAFÍA_x000a_31" numFmtId="167">
      <sharedItems containsNonDate="0" containsString="0" containsBlank="1"/>
    </cacheField>
    <cacheField name="2% GASTOS FUNCIONAMIENTO BU_x000a_30" numFmtId="167">
      <sharedItems containsString="0" containsBlank="1" containsNumber="1" containsInteger="1" minValue="0" maxValue="370777391"/>
    </cacheField>
    <cacheField name="20% RENDIMIENTOS FINANCIEROS_x000a_32" numFmtId="167">
      <sharedItems containsNonDate="0" containsString="0" containsBlank="1"/>
    </cacheField>
    <cacheField name="ESTAMPILLA LEY 1697/2013 _x000a_39" numFmtId="167">
      <sharedItems containsString="0" containsBlank="1" containsNumber="1" containsInteger="1" minValue="200000000" maxValue="300000000"/>
    </cacheField>
    <cacheField name="EST. DEP. NEIVA_x000a_12" numFmtId="167">
      <sharedItems containsNonDate="0" containsString="0" containsBlank="1"/>
    </cacheField>
    <cacheField name="EST. DEP. GARZÓN_x000a_15" numFmtId="167">
      <sharedItems containsNonDate="0" containsString="0" containsBlank="1"/>
    </cacheField>
    <cacheField name="EST. DEP._x000a_LA PLATA _x000a_14" numFmtId="167">
      <sharedItems containsNonDate="0" containsString="0" containsBlank="1"/>
    </cacheField>
    <cacheField name="EST. DEP._x000a_PITALITO_x000a_13" numFmtId="167">
      <sharedItems containsNonDate="0" containsString="0" containsBlank="1"/>
    </cacheField>
    <cacheField name="ESTAMP._x000a_NEIVA_x000a_11" numFmtId="167">
      <sharedItems containsNonDate="0" containsString="0" containsBlank="1"/>
    </cacheField>
    <cacheField name="ESTAMP._x000a_GARZÓN_x000a_18" numFmtId="167">
      <sharedItems containsNonDate="0" containsString="0" containsBlank="1"/>
    </cacheField>
    <cacheField name="ESTAMP._x000a_LA PLATA_x000a_17" numFmtId="167">
      <sharedItems containsNonDate="0" containsString="0" containsBlank="1"/>
    </cacheField>
    <cacheField name="ESTAMP._x000a_PITALITO_x000a_16" numFmtId="167">
      <sharedItems containsNonDate="0" containsString="0" containsBlank="1"/>
    </cacheField>
    <cacheField name="DOCTORADOS_x000a_34" numFmtId="167">
      <sharedItems containsNonDate="0" containsString="0" containsBlank="1"/>
    </cacheField>
    <cacheField name="DEVOLUCIÓN IVA_x000a_29" numFmtId="167">
      <sharedItems containsNonDate="0" containsString="0" containsBlank="1"/>
    </cacheField>
    <cacheField name="EXCEDENTES USCO_x000a_21" numFmtId="167">
      <sharedItems containsNonDate="0" containsString="0" containsBlank="1"/>
    </cacheField>
    <cacheField name="FAC. SALUD_x000a_25" numFmtId="0">
      <sharedItems containsString="0" containsBlank="1" containsNumber="1" containsInteger="1" minValue="5000000" maxValue="5000000"/>
    </cacheField>
    <cacheField name="FAC. INGENIERÍA_x000a_24" numFmtId="0">
      <sharedItems containsString="0" containsBlank="1" containsNumber="1" containsInteger="1" minValue="10000000" maxValue="10000000"/>
    </cacheField>
    <cacheField name="FAC. ECONOMÍA_x000a_22" numFmtId="0">
      <sharedItems containsString="0" containsBlank="1" containsNumber="1" containsInteger="1" minValue="5000000" maxValue="15000000"/>
    </cacheField>
    <cacheField name="FAC. EDUCACIÓN_x000a_23" numFmtId="167">
      <sharedItems containsNonDate="0" containsString="0" containsBlank="1"/>
    </cacheField>
    <cacheField name="FAC. CIENCIAS SOCIALES  Y H_x000a_28" numFmtId="0">
      <sharedItems containsString="0" containsBlank="1" containsNumber="1" containsInteger="1" minValue="13000000" maxValue="13000000"/>
    </cacheField>
    <cacheField name="FAC. CIENCIAS JURÍDICAS Y P_x000a_27" numFmtId="167">
      <sharedItems containsNonDate="0" containsString="0" containsBlank="1"/>
    </cacheField>
    <cacheField name="FAC. CIENCIAS EXACTSAS Y N_x000a_26" numFmtId="167">
      <sharedItems containsNonDate="0" containsString="0" containsBlank="1"/>
    </cacheField>
    <cacheField name="ASOCOOP_x000a_37" numFmtId="167">
      <sharedItems containsNonDate="0" containsString="0" containsBlank="1"/>
    </cacheField>
    <cacheField name="PFC_x000a_40" numFmtId="167">
      <sharedItems containsNonDate="0" containsString="0" containsBlank="1"/>
    </cacheField>
    <cacheField name="RECURSOS NACIÓN_x000a_09" numFmtId="167">
      <sharedItems containsString="0" containsBlank="1" containsNumber="1" containsInteger="1" minValue="1000000000" maxValue="1000000000"/>
    </cacheField>
    <cacheField name="POAI0 01" numFmtId="167">
      <sharedItems containsSemiMixedTypes="0" containsString="0" containsNumber="1" containsInteger="1" minValue="0" maxValue="1670777391"/>
    </cacheField>
    <cacheField name="% ASIGNADO" numFmtId="10">
      <sharedItems containsString="0" containsBlank="1" containsNumber="1" minValue="0" maxValue="1"/>
    </cacheField>
    <cacheField name="TOTAL REQUERIDO PDI 2024" numFmtId="167">
      <sharedItems containsBlank="1" containsMixedTypes="1" containsNumber="1" containsInteger="1" minValue="0" maxValue="2310375000"/>
    </cacheField>
    <cacheField name="% POR ASIGNAR" numFmtId="10">
      <sharedItems containsString="0" containsBlank="1" containsNumber="1" minValue="0" maxValue="1"/>
    </cacheField>
    <cacheField name="POR ASIGNAR" numFmtId="167">
      <sharedItems containsString="0" containsBlank="1" containsNumber="1" containsInteger="1" minValue="0" maxValue="6395976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">
  <r>
    <x v="0"/>
    <x v="0"/>
    <s v="Proyectos"/>
    <n v="56"/>
    <m/>
    <m/>
    <m/>
    <m/>
    <m/>
    <m/>
    <m/>
    <m/>
    <m/>
    <m/>
    <m/>
    <m/>
    <m/>
    <m/>
    <m/>
    <m/>
    <m/>
    <m/>
    <m/>
    <m/>
    <m/>
    <m/>
    <m/>
    <m/>
    <m/>
    <n v="12250000"/>
    <n v="12250000"/>
    <n v="0.12760416666666666"/>
    <n v="96000000"/>
    <n v="0.87239583333333337"/>
    <n v="83750000"/>
  </r>
  <r>
    <x v="1"/>
    <x v="0"/>
    <s v="Eventos"/>
    <n v="51"/>
    <m/>
    <m/>
    <m/>
    <m/>
    <m/>
    <m/>
    <m/>
    <m/>
    <m/>
    <m/>
    <m/>
    <m/>
    <m/>
    <m/>
    <m/>
    <m/>
    <m/>
    <m/>
    <m/>
    <m/>
    <m/>
    <m/>
    <m/>
    <m/>
    <m/>
    <n v="8350000"/>
    <n v="8350000"/>
    <n v="8.2909477248298988E-2"/>
    <n v="100712250"/>
    <n v="0.917090522751701"/>
    <n v="92362250"/>
  </r>
  <r>
    <x v="2"/>
    <x v="0"/>
    <s v="Proyectos"/>
    <n v="10"/>
    <m/>
    <m/>
    <m/>
    <m/>
    <m/>
    <m/>
    <m/>
    <m/>
    <m/>
    <m/>
    <m/>
    <m/>
    <m/>
    <m/>
    <m/>
    <m/>
    <m/>
    <m/>
    <m/>
    <m/>
    <m/>
    <m/>
    <m/>
    <m/>
    <m/>
    <n v="8350000"/>
    <n v="8350000"/>
    <n v="9.2777777777777778E-2"/>
    <n v="90000000"/>
    <n v="0.90722222222222226"/>
    <n v="81650000"/>
  </r>
  <r>
    <x v="3"/>
    <x v="1"/>
    <s v="Movilidades apoyadas"/>
    <n v="1103"/>
    <m/>
    <m/>
    <m/>
    <m/>
    <m/>
    <m/>
    <m/>
    <m/>
    <m/>
    <m/>
    <m/>
    <m/>
    <m/>
    <m/>
    <m/>
    <m/>
    <m/>
    <n v="15000000"/>
    <n v="30000000"/>
    <m/>
    <n v="11693567"/>
    <n v="9209631"/>
    <m/>
    <m/>
    <m/>
    <n v="8350000"/>
    <n v="74253198"/>
    <n v="0.22005684482896837"/>
    <n v="337427350"/>
    <n v="0.77994315517103163"/>
    <n v="263174152"/>
  </r>
  <r>
    <x v="3"/>
    <x v="2"/>
    <s v="Movilidades apoyadas"/>
    <n v="40"/>
    <m/>
    <m/>
    <m/>
    <m/>
    <m/>
    <m/>
    <m/>
    <m/>
    <m/>
    <m/>
    <m/>
    <m/>
    <m/>
    <m/>
    <m/>
    <m/>
    <m/>
    <m/>
    <m/>
    <m/>
    <m/>
    <m/>
    <m/>
    <m/>
    <m/>
    <n v="8000000"/>
    <n v="8000000"/>
    <n v="0.11428571428571428"/>
    <n v="70000000"/>
    <n v="0.88571428571428568"/>
    <n v="62000000"/>
  </r>
  <r>
    <x v="3"/>
    <x v="3"/>
    <s v="Movilidades apoyadas"/>
    <n v="20"/>
    <m/>
    <m/>
    <m/>
    <m/>
    <m/>
    <m/>
    <m/>
    <m/>
    <m/>
    <m/>
    <m/>
    <m/>
    <m/>
    <m/>
    <m/>
    <m/>
    <m/>
    <m/>
    <m/>
    <m/>
    <m/>
    <m/>
    <m/>
    <m/>
    <m/>
    <n v="8000000"/>
    <n v="8000000"/>
    <n v="0.16"/>
    <n v="50000000"/>
    <n v="0.84"/>
    <n v="42000000"/>
  </r>
  <r>
    <x v="3"/>
    <x v="4"/>
    <s v="Movilidades apoyadas"/>
    <n v="20"/>
    <m/>
    <m/>
    <m/>
    <m/>
    <m/>
    <m/>
    <m/>
    <m/>
    <m/>
    <m/>
    <m/>
    <m/>
    <m/>
    <m/>
    <m/>
    <m/>
    <m/>
    <m/>
    <m/>
    <m/>
    <m/>
    <m/>
    <m/>
    <m/>
    <m/>
    <n v="8000000"/>
    <n v="8000000"/>
    <n v="0.26666666666666666"/>
    <n v="30000000"/>
    <n v="0.73333333333333328"/>
    <n v="22000000"/>
  </r>
  <r>
    <x v="4"/>
    <x v="1"/>
    <s v="Número de iniciativas emprendedoras registradas  "/>
    <n v="150"/>
    <m/>
    <m/>
    <m/>
    <m/>
    <m/>
    <m/>
    <m/>
    <m/>
    <m/>
    <m/>
    <m/>
    <m/>
    <m/>
    <m/>
    <m/>
    <m/>
    <m/>
    <m/>
    <m/>
    <m/>
    <m/>
    <m/>
    <m/>
    <m/>
    <m/>
    <n v="37600000"/>
    <n v="37600000"/>
    <n v="0.188"/>
    <n v="200000000"/>
    <n v="0.81200000000000006"/>
    <n v="162400000"/>
  </r>
  <r>
    <x v="4"/>
    <x v="1"/>
    <s v="Número de acompañamientos "/>
    <n v="35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1"/>
    <s v="Numero de eventos por año Neiva"/>
    <n v="5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2"/>
    <s v="Número de iniciativas emprendedoras registradas  "/>
    <n v="30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19818181818181818"/>
    <n v="55000000"/>
    <n v="0.80181818181818176"/>
    <n v="44100000"/>
  </r>
  <r>
    <x v="4"/>
    <x v="2"/>
    <s v="Número de acompañamientos "/>
    <n v="6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2"/>
    <s v="Número de eventos por año "/>
    <n v="4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3"/>
    <s v="Número de iniciativas emprendedoras registradas  "/>
    <n v="10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23695652173913043"/>
    <n v="46000000"/>
    <n v="0.7630434782608696"/>
    <n v="35100000"/>
  </r>
  <r>
    <x v="4"/>
    <x v="3"/>
    <s v="Número de acompañamientos 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3"/>
    <s v="Número de eventos por año  "/>
    <n v="4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4"/>
    <s v="Número de iniciativas emprendedoras registradas  "/>
    <n v="10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218"/>
    <n v="50000000"/>
    <n v="0.78200000000000003"/>
    <n v="39100000"/>
  </r>
  <r>
    <x v="4"/>
    <x v="4"/>
    <s v="Número de acompañamientos 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4"/>
    <s v="Número de eventos por año "/>
    <n v="4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4"/>
    <x v="0"/>
    <s v="Número de planes de negocio construidos "/>
    <n v="20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19818181818181818"/>
    <n v="55000000"/>
    <n v="0.80181818181818176"/>
    <n v="44100000"/>
  </r>
  <r>
    <x v="4"/>
    <x v="0"/>
    <s v="Número de eventos de sensibilización en propiedad intelectual "/>
    <n v="15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1"/>
    <s v="No. de Asesorias "/>
    <n v="879"/>
    <m/>
    <m/>
    <m/>
    <m/>
    <m/>
    <m/>
    <m/>
    <m/>
    <m/>
    <m/>
    <m/>
    <m/>
    <m/>
    <m/>
    <m/>
    <m/>
    <m/>
    <m/>
    <m/>
    <m/>
    <m/>
    <m/>
    <m/>
    <m/>
    <m/>
    <n v="27250000"/>
    <n v="27250000"/>
    <n v="0.36774628879892035"/>
    <n v="74100000"/>
    <n v="0.63225371120107965"/>
    <n v="46850000"/>
  </r>
  <r>
    <x v="5"/>
    <x v="1"/>
    <s v="No. de Eventos "/>
    <n v="38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1"/>
    <s v="No. Personas Atendidas "/>
    <n v="3273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2"/>
    <s v="No. de Asesorias "/>
    <n v="1697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19754965927214732"/>
    <n v="55176000"/>
    <n v="0.80245034072785271"/>
    <n v="44276000"/>
  </r>
  <r>
    <x v="5"/>
    <x v="2"/>
    <s v="No. de Eventos "/>
    <n v="31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2"/>
    <s v="No. Personas Atendidas  "/>
    <n v="153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3"/>
    <s v="No. de Asesorias "/>
    <n v="472"/>
    <m/>
    <m/>
    <m/>
    <m/>
    <m/>
    <m/>
    <m/>
    <m/>
    <m/>
    <m/>
    <m/>
    <m/>
    <m/>
    <m/>
    <m/>
    <m/>
    <m/>
    <m/>
    <m/>
    <m/>
    <m/>
    <m/>
    <m/>
    <m/>
    <m/>
    <n v="20900000"/>
    <n v="20900000"/>
    <n v="0.35667963683527887"/>
    <n v="58596000"/>
    <n v="0.64332036316472119"/>
    <n v="37696000"/>
  </r>
  <r>
    <x v="5"/>
    <x v="3"/>
    <s v="No. de Eventos "/>
    <n v="12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3"/>
    <s v="No. Personas Atendidas Garzón"/>
    <n v="859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4"/>
    <s v="No. de Asesorias "/>
    <n v="2665"/>
    <m/>
    <m/>
    <m/>
    <m/>
    <m/>
    <m/>
    <m/>
    <m/>
    <m/>
    <m/>
    <m/>
    <m/>
    <m/>
    <m/>
    <m/>
    <m/>
    <m/>
    <m/>
    <m/>
    <m/>
    <m/>
    <m/>
    <m/>
    <m/>
    <m/>
    <n v="10900000"/>
    <n v="10900000"/>
    <n v="0.18246953261015134"/>
    <n v="59736000"/>
    <n v="0.81753046738984869"/>
    <n v="48836000"/>
  </r>
  <r>
    <x v="5"/>
    <x v="4"/>
    <s v="No. de Eventos "/>
    <n v="38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5"/>
    <x v="4"/>
    <s v="No. Personas Atendidas "/>
    <n v="2481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6"/>
    <x v="1"/>
    <s v="No. de personas beneficiarias "/>
    <n v="52"/>
    <m/>
    <m/>
    <m/>
    <m/>
    <m/>
    <m/>
    <m/>
    <m/>
    <m/>
    <m/>
    <m/>
    <m/>
    <m/>
    <m/>
    <m/>
    <m/>
    <m/>
    <m/>
    <m/>
    <m/>
    <m/>
    <m/>
    <m/>
    <m/>
    <m/>
    <n v="40500000"/>
    <n v="40500000"/>
    <n v="0.15576923076923077"/>
    <n v="260000000"/>
    <n v="0.84423076923076923"/>
    <n v="219500000"/>
  </r>
  <r>
    <x v="7"/>
    <x v="1"/>
    <s v="No. de personas beneficiarias "/>
    <n v="420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8"/>
    <x v="4"/>
    <s v="No. de personas beneficiarias "/>
    <n v="705"/>
    <m/>
    <m/>
    <m/>
    <m/>
    <m/>
    <m/>
    <m/>
    <m/>
    <m/>
    <m/>
    <m/>
    <m/>
    <m/>
    <m/>
    <m/>
    <m/>
    <m/>
    <m/>
    <m/>
    <m/>
    <m/>
    <m/>
    <m/>
    <m/>
    <m/>
    <n v="21800000"/>
    <n v="21800000"/>
    <n v="9.0833333333333335E-2"/>
    <n v="240000000"/>
    <n v="0.90916666666666668"/>
    <n v="218200000"/>
  </r>
  <r>
    <x v="9"/>
    <x v="1"/>
    <s v="No. Estudiantes de la facultad capacitados"/>
    <n v="1756"/>
    <m/>
    <m/>
    <m/>
    <m/>
    <m/>
    <m/>
    <m/>
    <m/>
    <m/>
    <m/>
    <m/>
    <m/>
    <m/>
    <m/>
    <m/>
    <m/>
    <m/>
    <m/>
    <m/>
    <m/>
    <m/>
    <m/>
    <m/>
    <m/>
    <m/>
    <n v="41930000"/>
    <n v="41930000"/>
    <n v="0.26206249999999998"/>
    <n v="160000000"/>
    <n v="0.73793750000000002"/>
    <n v="118070000"/>
  </r>
  <r>
    <x v="9"/>
    <x v="1"/>
    <s v="No. de estudiantes capacitados en conciliación escolar"/>
    <n v="2204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1"/>
    <s v="No. de beneficiarios  audicencias"/>
    <n v="1818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1"/>
    <s v="No. de asistentes  audicencias"/>
    <n v="125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1"/>
    <s v="No. Consultas "/>
    <n v="1025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2"/>
    <s v="No. Estudiantes de la facultad capacitados "/>
    <n v="1042"/>
    <m/>
    <m/>
    <m/>
    <m/>
    <m/>
    <m/>
    <m/>
    <m/>
    <m/>
    <m/>
    <m/>
    <m/>
    <m/>
    <m/>
    <m/>
    <m/>
    <m/>
    <m/>
    <m/>
    <m/>
    <m/>
    <m/>
    <m/>
    <m/>
    <m/>
    <n v="25070000"/>
    <n v="25070000"/>
    <n v="0.23212962962962963"/>
    <n v="108000000"/>
    <n v="0.76787037037037043"/>
    <n v="82930000"/>
  </r>
  <r>
    <x v="9"/>
    <x v="2"/>
    <s v="No. de estudiantes capacitados en conciliación escolar "/>
    <n v="71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2"/>
    <s v="No. de beneficiarios  audicencias "/>
    <n v="85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2"/>
    <s v="No. de asistentes  audicencias "/>
    <n v="60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9"/>
    <x v="2"/>
    <s v="No. Consultas "/>
    <n v="29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0"/>
    <x v="1"/>
    <s v="No. de Asesorias "/>
    <n v="4800"/>
    <m/>
    <m/>
    <m/>
    <m/>
    <m/>
    <m/>
    <m/>
    <m/>
    <m/>
    <m/>
    <m/>
    <m/>
    <m/>
    <m/>
    <m/>
    <m/>
    <m/>
    <m/>
    <m/>
    <m/>
    <m/>
    <m/>
    <m/>
    <m/>
    <m/>
    <n v="37000000"/>
    <n v="37000000"/>
    <n v="0.1423076923076923"/>
    <n v="260000000"/>
    <n v="0.85769230769230764"/>
    <n v="223000000"/>
  </r>
  <r>
    <x v="10"/>
    <x v="1"/>
    <s v="No. de Acompañamientos "/>
    <n v="300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0"/>
    <x v="2"/>
    <s v="No. de Asesorias "/>
    <n v="2400"/>
    <m/>
    <m/>
    <m/>
    <m/>
    <m/>
    <m/>
    <m/>
    <m/>
    <m/>
    <m/>
    <m/>
    <m/>
    <m/>
    <m/>
    <m/>
    <m/>
    <m/>
    <m/>
    <m/>
    <m/>
    <m/>
    <m/>
    <m/>
    <m/>
    <m/>
    <n v="15000000"/>
    <n v="15000000"/>
    <n v="7.2639225181598058E-2"/>
    <n v="206500000"/>
    <n v="0.92736077481840196"/>
    <n v="191500000"/>
  </r>
  <r>
    <x v="10"/>
    <x v="2"/>
    <s v="No. de Acompañamientos "/>
    <n v="240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0"/>
    <x v="3"/>
    <s v="No. de Asesorias Garzón"/>
    <n v="350"/>
    <m/>
    <m/>
    <m/>
    <m/>
    <m/>
    <m/>
    <m/>
    <m/>
    <m/>
    <m/>
    <m/>
    <m/>
    <m/>
    <m/>
    <m/>
    <m/>
    <m/>
    <m/>
    <m/>
    <m/>
    <m/>
    <m/>
    <m/>
    <m/>
    <m/>
    <n v="15000000"/>
    <n v="15000000"/>
    <n v="7.2639225181598058E-2"/>
    <n v="206500000"/>
    <n v="0.92736077481840196"/>
    <n v="191500000"/>
  </r>
  <r>
    <x v="10"/>
    <x v="3"/>
    <s v="No. de Acompañamientos Garzón"/>
    <n v="12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1"/>
    <x v="0"/>
    <s v="Desarrollo de aplicativos  institucionales "/>
    <n v="3"/>
    <m/>
    <m/>
    <m/>
    <m/>
    <m/>
    <m/>
    <m/>
    <m/>
    <m/>
    <m/>
    <m/>
    <m/>
    <m/>
    <m/>
    <m/>
    <m/>
    <m/>
    <m/>
    <m/>
    <m/>
    <m/>
    <m/>
    <m/>
    <m/>
    <m/>
    <n v="14030000"/>
    <n v="14030000"/>
    <n v="1.1691666666666667"/>
    <n v="12000000"/>
    <n v="-0.16916666666666666"/>
    <n v="-2030000"/>
  </r>
  <r>
    <x v="11"/>
    <x v="0"/>
    <s v="Diseño y desarrollo de cursos virtuales para la Universidad Surcolombiana "/>
    <n v="3"/>
    <m/>
    <m/>
    <m/>
    <m/>
    <m/>
    <m/>
    <m/>
    <m/>
    <m/>
    <m/>
    <m/>
    <m/>
    <m/>
    <m/>
    <m/>
    <m/>
    <m/>
    <m/>
    <m/>
    <m/>
    <m/>
    <m/>
    <m/>
    <m/>
    <m/>
    <n v="28000000"/>
    <n v="28000000"/>
    <n v="0.27722772277227725"/>
    <n v="101000000"/>
    <n v="0.72277227722772275"/>
    <n v="73000000"/>
  </r>
  <r>
    <x v="11"/>
    <x v="1"/>
    <s v="Estudiantes capacitados cursos virtuales "/>
    <n v="107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1"/>
    <n v="50000000"/>
    <n v="0.9"/>
    <n v="45000000"/>
  </r>
  <r>
    <x v="11"/>
    <x v="0"/>
    <s v="# Eventos en TIC "/>
    <n v="3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25"/>
    <n v="20000000"/>
    <n v="0.75"/>
    <n v="15000000"/>
  </r>
  <r>
    <x v="12"/>
    <x v="0"/>
    <s v="# Macroproyectos"/>
    <n v="7"/>
    <m/>
    <m/>
    <m/>
    <m/>
    <m/>
    <m/>
    <m/>
    <m/>
    <m/>
    <m/>
    <m/>
    <m/>
    <m/>
    <m/>
    <m/>
    <m/>
    <n v="14625000"/>
    <m/>
    <m/>
    <m/>
    <m/>
    <m/>
    <m/>
    <m/>
    <m/>
    <n v="272500000"/>
    <n v="287125000"/>
    <n v="0.47854166666666664"/>
    <n v="600000000"/>
    <n v="0.52145833333333336"/>
    <n v="312875000"/>
  </r>
  <r>
    <x v="13"/>
    <x v="0"/>
    <s v="# Proyectos por convocatorias"/>
    <n v="40"/>
    <m/>
    <m/>
    <m/>
    <m/>
    <m/>
    <m/>
    <m/>
    <m/>
    <m/>
    <m/>
    <m/>
    <m/>
    <m/>
    <m/>
    <m/>
    <m/>
    <m/>
    <m/>
    <m/>
    <m/>
    <m/>
    <m/>
    <m/>
    <m/>
    <m/>
    <n v="212000000"/>
    <n v="212000000"/>
    <n v="0.47111111111111109"/>
    <n v="450000000"/>
    <n v="0.52888888888888885"/>
    <n v="238000000"/>
  </r>
  <r>
    <x v="14"/>
    <x v="1"/>
    <s v="# Proyectos de responsabilidad social universitaria "/>
    <n v="50"/>
    <m/>
    <m/>
    <m/>
    <m/>
    <m/>
    <m/>
    <m/>
    <m/>
    <m/>
    <m/>
    <m/>
    <m/>
    <m/>
    <m/>
    <m/>
    <m/>
    <n v="86840342"/>
    <n v="22248010"/>
    <n v="83000000"/>
    <n v="59835707"/>
    <m/>
    <n v="3474652"/>
    <m/>
    <m/>
    <m/>
    <n v="120000000"/>
    <n v="375398711"/>
    <n v="0.83421935777777778"/>
    <n v="450000000"/>
    <n v="0.16578064222222222"/>
    <n v="74601289"/>
  </r>
  <r>
    <x v="14"/>
    <x v="2"/>
    <s v="# Proyectos de responsabilidad social universitaria "/>
    <n v="13"/>
    <m/>
    <m/>
    <m/>
    <m/>
    <m/>
    <m/>
    <m/>
    <m/>
    <m/>
    <m/>
    <m/>
    <m/>
    <m/>
    <m/>
    <m/>
    <m/>
    <m/>
    <m/>
    <m/>
    <m/>
    <m/>
    <m/>
    <m/>
    <m/>
    <m/>
    <m/>
    <n v="0"/>
    <m/>
    <n v="100000000"/>
    <m/>
    <n v="100000000"/>
  </r>
  <r>
    <x v="14"/>
    <x v="3"/>
    <s v="# Proyectos de responsabilidad social universitaria 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00000000"/>
    <n v="1"/>
    <n v="100000000"/>
  </r>
  <r>
    <x v="14"/>
    <x v="4"/>
    <s v="# Proyectos de responsabilidad social universitaria 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n v="100000000"/>
    <m/>
    <n v="100000000"/>
  </r>
  <r>
    <x v="15"/>
    <x v="1"/>
    <s v="# Diplomados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5"/>
    <x v="1"/>
    <s v="# Asistentes Diplomados"/>
    <n v="100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1"/>
    <s v="# Cursos y talleres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5"/>
    <x v="1"/>
    <s v="# Asistentes cursos"/>
    <n v="10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1"/>
    <s v="# Seminarios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5"/>
    <x v="1"/>
    <s v="# Asistentes Seminarios"/>
    <n v="10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1"/>
    <s v="# Simposio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5"/>
    <x v="1"/>
    <s v="# Asistentes Alcanzados"/>
    <n v="10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2"/>
    <s v="# Diplomad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3000000"/>
    <n v="1"/>
    <n v="3000000"/>
  </r>
  <r>
    <x v="15"/>
    <x v="2"/>
    <s v="# Asistentes Diplom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2"/>
    <s v="# Cursos y tallere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2"/>
    <s v="# Asistentes cursos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2"/>
    <s v="# Seminari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2"/>
    <s v="# Asistentes Seminari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2"/>
    <s v="# Simposio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2"/>
    <s v="# Asistentes Alcanz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4"/>
    <s v="# Diplomad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3000000"/>
    <n v="1"/>
    <n v="3000000"/>
  </r>
  <r>
    <x v="15"/>
    <x v="4"/>
    <s v="# Asistentes Diplom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4"/>
    <s v="# Cursos y tallere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4"/>
    <s v="# Asistentes cursos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4"/>
    <s v="# Seminari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4"/>
    <s v="# Asistentes Seminari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4"/>
    <s v="# Simposio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4"/>
    <s v="# Asistentes Alcanz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3"/>
    <s v="# Diplomad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3000000"/>
    <n v="1"/>
    <n v="3000000"/>
  </r>
  <r>
    <x v="15"/>
    <x v="3"/>
    <s v="# Asistentes Diplom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3"/>
    <s v="# Cursos y tallere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3"/>
    <s v="# Asistentes cursos"/>
    <n v="1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3"/>
    <s v="# Seminari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3"/>
    <s v="# Asistentes Seminari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5"/>
    <x v="3"/>
    <s v="# Simposio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500000"/>
    <n v="1"/>
    <n v="1500000"/>
  </r>
  <r>
    <x v="15"/>
    <x v="3"/>
    <s v="# Asistentes Alcanzados"/>
    <n v="2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6"/>
    <x v="0"/>
    <s v="# Eventos"/>
    <n v="47"/>
    <m/>
    <m/>
    <m/>
    <m/>
    <m/>
    <m/>
    <m/>
    <m/>
    <m/>
    <m/>
    <m/>
    <m/>
    <m/>
    <m/>
    <m/>
    <m/>
    <m/>
    <m/>
    <n v="70000000"/>
    <m/>
    <m/>
    <n v="8000000"/>
    <m/>
    <m/>
    <m/>
    <n v="100000000"/>
    <n v="178000000"/>
    <n v="0.4238095238095238"/>
    <n v="420000000"/>
    <n v="0.57619047619047614"/>
    <n v="242000000"/>
  </r>
  <r>
    <x v="16"/>
    <x v="0"/>
    <s v="# Asistentes alcanzados"/>
    <n v="5000"/>
    <m/>
    <m/>
    <m/>
    <m/>
    <m/>
    <m/>
    <m/>
    <m/>
    <m/>
    <m/>
    <m/>
    <m/>
    <m/>
    <m/>
    <m/>
    <m/>
    <m/>
    <m/>
    <m/>
    <m/>
    <m/>
    <m/>
    <m/>
    <m/>
    <m/>
    <m/>
    <n v="0"/>
    <m/>
    <s v="$ -"/>
    <m/>
    <m/>
  </r>
  <r>
    <x v="17"/>
    <x v="0"/>
    <s v="# de proyectos desarrollados en convenios"/>
    <n v="10"/>
    <n v="1600000000"/>
    <m/>
    <m/>
    <m/>
    <m/>
    <m/>
    <m/>
    <m/>
    <m/>
    <m/>
    <m/>
    <m/>
    <m/>
    <m/>
    <m/>
    <m/>
    <m/>
    <m/>
    <m/>
    <m/>
    <m/>
    <m/>
    <m/>
    <m/>
    <m/>
    <m/>
    <n v="1600000000"/>
    <n v="1"/>
    <n v="1600000000"/>
    <n v="0"/>
    <n v="0"/>
  </r>
  <r>
    <x v="18"/>
    <x v="0"/>
    <s v="# Apoyos realizados"/>
    <n v="17"/>
    <m/>
    <m/>
    <m/>
    <m/>
    <m/>
    <m/>
    <m/>
    <m/>
    <m/>
    <m/>
    <m/>
    <m/>
    <m/>
    <m/>
    <m/>
    <m/>
    <m/>
    <m/>
    <m/>
    <n v="6131167"/>
    <m/>
    <m/>
    <m/>
    <m/>
    <m/>
    <n v="166000000"/>
    <n v="172131167"/>
    <n v="0.75085341089440749"/>
    <n v="229247366.40000001"/>
    <n v="0.24914658910559245"/>
    <n v="57116199.400000006"/>
  </r>
  <r>
    <x v="19"/>
    <x v="0"/>
    <s v="Producción de Programas  Institucionales   "/>
    <n v="360"/>
    <m/>
    <m/>
    <m/>
    <m/>
    <m/>
    <m/>
    <m/>
    <m/>
    <m/>
    <m/>
    <m/>
    <m/>
    <m/>
    <m/>
    <m/>
    <m/>
    <m/>
    <m/>
    <m/>
    <m/>
    <m/>
    <m/>
    <m/>
    <m/>
    <m/>
    <n v="104000000"/>
    <n v="104000000"/>
    <n v="0.28081393064555288"/>
    <n v="370351997"/>
    <n v="0.71918606935444718"/>
    <n v="266351997"/>
  </r>
  <r>
    <x v="20"/>
    <x v="0"/>
    <s v="Producciones Radiales Emitidas"/>
    <n v="1560"/>
    <m/>
    <m/>
    <m/>
    <m/>
    <m/>
    <m/>
    <m/>
    <m/>
    <m/>
    <m/>
    <m/>
    <m/>
    <m/>
    <m/>
    <m/>
    <m/>
    <m/>
    <m/>
    <m/>
    <m/>
    <m/>
    <m/>
    <m/>
    <m/>
    <m/>
    <n v="63000000"/>
    <n v="63000000"/>
    <m/>
    <n v="300000000"/>
    <m/>
    <n v="237000000"/>
  </r>
  <r>
    <x v="21"/>
    <x v="0"/>
    <s v="Producción de Programas Audiovisuales"/>
    <n v="144"/>
    <m/>
    <m/>
    <m/>
    <m/>
    <m/>
    <m/>
    <m/>
    <m/>
    <m/>
    <m/>
    <m/>
    <m/>
    <m/>
    <m/>
    <m/>
    <m/>
    <m/>
    <m/>
    <m/>
    <m/>
    <m/>
    <m/>
    <m/>
    <m/>
    <m/>
    <n v="31500000"/>
    <n v="31500000"/>
    <n v="0.22500000000000001"/>
    <n v="140000000"/>
    <n v="0.77500000000000002"/>
    <n v="108500000"/>
  </r>
  <r>
    <x v="22"/>
    <x v="0"/>
    <s v="Asesorias Realizadas"/>
    <n v="300"/>
    <m/>
    <m/>
    <m/>
    <m/>
    <m/>
    <m/>
    <m/>
    <m/>
    <m/>
    <m/>
    <m/>
    <m/>
    <m/>
    <m/>
    <m/>
    <m/>
    <m/>
    <m/>
    <m/>
    <m/>
    <m/>
    <m/>
    <m/>
    <m/>
    <m/>
    <n v="31500000"/>
    <n v="31500000"/>
    <n v="8.9135605428967327E-2"/>
    <n v="353394133"/>
    <n v="0.91086439457103263"/>
    <n v="321894133"/>
  </r>
  <r>
    <x v="22"/>
    <x v="0"/>
    <s v="Capacitacones Realizadas"/>
    <n v="24"/>
    <m/>
    <m/>
    <m/>
    <m/>
    <m/>
    <m/>
    <m/>
    <m/>
    <m/>
    <m/>
    <m/>
    <m/>
    <m/>
    <m/>
    <m/>
    <m/>
    <m/>
    <m/>
    <m/>
    <m/>
    <m/>
    <n v="6000000"/>
    <m/>
    <m/>
    <m/>
    <m/>
    <n v="6000000"/>
    <m/>
    <m/>
    <m/>
    <n v="-6000000"/>
  </r>
  <r>
    <x v="22"/>
    <x v="0"/>
    <s v="Personas Capacitadas"/>
    <n v="12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22"/>
    <x v="0"/>
    <s v="Estartégias Implementadas"/>
    <n v="8"/>
    <m/>
    <m/>
    <m/>
    <m/>
    <m/>
    <m/>
    <m/>
    <m/>
    <m/>
    <m/>
    <m/>
    <m/>
    <m/>
    <m/>
    <m/>
    <m/>
    <m/>
    <m/>
    <m/>
    <n v="10546667"/>
    <m/>
    <m/>
    <m/>
    <m/>
    <m/>
    <m/>
    <n v="10546667"/>
    <m/>
    <m/>
    <m/>
    <n v="-10546667"/>
  </r>
  <r>
    <x v="23"/>
    <x v="0"/>
    <s v="No. de Procesos acompañados"/>
    <n v="5"/>
    <m/>
    <m/>
    <m/>
    <m/>
    <m/>
    <m/>
    <m/>
    <m/>
    <m/>
    <m/>
    <m/>
    <m/>
    <m/>
    <m/>
    <m/>
    <m/>
    <m/>
    <m/>
    <m/>
    <m/>
    <m/>
    <m/>
    <m/>
    <m/>
    <m/>
    <n v="30000000"/>
    <n v="30000000"/>
    <n v="0.27272727272727271"/>
    <n v="110000000"/>
    <n v="0.72727272727272729"/>
    <n v="80000000"/>
  </r>
  <r>
    <x v="24"/>
    <x v="0"/>
    <s v="No. de Personas Capacitadas"/>
    <n v="144"/>
    <m/>
    <m/>
    <m/>
    <m/>
    <m/>
    <m/>
    <m/>
    <m/>
    <m/>
    <m/>
    <m/>
    <m/>
    <m/>
    <m/>
    <m/>
    <m/>
    <m/>
    <m/>
    <m/>
    <m/>
    <m/>
    <m/>
    <m/>
    <m/>
    <m/>
    <n v="4360000"/>
    <n v="4360000"/>
    <m/>
    <n v="60000000"/>
    <m/>
    <n v="55640000"/>
  </r>
  <r>
    <x v="25"/>
    <x v="0"/>
    <s v="No. de Estudios Realizados"/>
    <n v="2"/>
    <m/>
    <m/>
    <m/>
    <m/>
    <m/>
    <m/>
    <m/>
    <m/>
    <m/>
    <m/>
    <m/>
    <m/>
    <m/>
    <m/>
    <m/>
    <m/>
    <m/>
    <m/>
    <m/>
    <m/>
    <m/>
    <m/>
    <m/>
    <m/>
    <m/>
    <n v="4360000"/>
    <n v="4360000"/>
    <n v="0.14533333333333334"/>
    <n v="30000000"/>
    <n v="0.85466666666666669"/>
    <n v="25640000"/>
  </r>
  <r>
    <x v="26"/>
    <x v="0"/>
    <s v="No. de Informes de seguimiento a Políticas Públicas"/>
    <n v="3"/>
    <m/>
    <m/>
    <m/>
    <m/>
    <m/>
    <m/>
    <m/>
    <m/>
    <m/>
    <m/>
    <m/>
    <m/>
    <m/>
    <m/>
    <m/>
    <m/>
    <m/>
    <m/>
    <m/>
    <m/>
    <m/>
    <m/>
    <m/>
    <m/>
    <m/>
    <m/>
    <n v="0"/>
    <n v="0"/>
    <n v="25000000"/>
    <n v="1"/>
    <n v="25000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">
  <r>
    <x v="0"/>
    <x v="0"/>
    <s v="# Actividades de formación "/>
    <n v="50"/>
    <m/>
    <m/>
    <m/>
    <m/>
    <m/>
    <n v="11102000"/>
    <m/>
    <m/>
    <m/>
    <m/>
    <m/>
    <m/>
    <m/>
    <m/>
    <m/>
    <n v="51000000"/>
    <m/>
    <m/>
    <m/>
    <m/>
    <n v="9000000"/>
    <m/>
    <m/>
    <m/>
    <m/>
    <m/>
    <n v="71102000"/>
    <m/>
    <n v="300000000"/>
    <m/>
    <n v="228898000"/>
  </r>
  <r>
    <x v="0"/>
    <x v="0"/>
    <s v="# personas "/>
    <n v="140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0"/>
    <x v="1"/>
    <s v="# Actividades de formación "/>
    <n v="3"/>
    <m/>
    <m/>
    <m/>
    <m/>
    <m/>
    <m/>
    <n v="5450000"/>
    <m/>
    <m/>
    <m/>
    <m/>
    <m/>
    <m/>
    <m/>
    <m/>
    <m/>
    <m/>
    <m/>
    <m/>
    <m/>
    <m/>
    <m/>
    <m/>
    <m/>
    <m/>
    <m/>
    <n v="5450000"/>
    <m/>
    <n v="20000000"/>
    <m/>
    <n v="14550000"/>
  </r>
  <r>
    <x v="0"/>
    <x v="1"/>
    <s v="# personas "/>
    <n v="15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0"/>
    <x v="2"/>
    <s v="# Actividades de formación "/>
    <n v="3"/>
    <m/>
    <m/>
    <m/>
    <m/>
    <m/>
    <m/>
    <m/>
    <n v="5450000"/>
    <m/>
    <m/>
    <m/>
    <m/>
    <m/>
    <m/>
    <m/>
    <m/>
    <m/>
    <m/>
    <m/>
    <m/>
    <m/>
    <m/>
    <m/>
    <m/>
    <m/>
    <m/>
    <n v="5450000"/>
    <n v="0.27250000000000002"/>
    <n v="20000000"/>
    <n v="0.72750000000000004"/>
    <n v="14550000"/>
  </r>
  <r>
    <x v="0"/>
    <x v="2"/>
    <s v="# Personas"/>
    <n v="15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0"/>
    <x v="3"/>
    <s v="# Actividades de formación "/>
    <n v="4"/>
    <m/>
    <m/>
    <m/>
    <m/>
    <m/>
    <m/>
    <m/>
    <m/>
    <n v="5450000"/>
    <m/>
    <m/>
    <m/>
    <m/>
    <m/>
    <m/>
    <m/>
    <m/>
    <m/>
    <m/>
    <m/>
    <m/>
    <m/>
    <m/>
    <m/>
    <m/>
    <m/>
    <n v="5450000"/>
    <n v="0.218"/>
    <n v="25000000"/>
    <n v="0.78200000000000003"/>
    <n v="19550000"/>
  </r>
  <r>
    <x v="0"/>
    <x v="3"/>
    <s v="# Personas"/>
    <n v="30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"/>
    <x v="4"/>
    <s v="No. de niños, niñas y jóvenes de educación básica y media (personas)"/>
    <n v="960"/>
    <m/>
    <m/>
    <m/>
    <m/>
    <m/>
    <m/>
    <m/>
    <m/>
    <m/>
    <m/>
    <m/>
    <m/>
    <m/>
    <m/>
    <m/>
    <n v="28866208"/>
    <m/>
    <m/>
    <m/>
    <m/>
    <m/>
    <m/>
    <m/>
    <m/>
    <m/>
    <m/>
    <n v="28866208"/>
    <n v="0.55726270270270273"/>
    <n v="51800000"/>
    <n v="0.44273729729729727"/>
    <n v="22933792"/>
  </r>
  <r>
    <x v="2"/>
    <x v="0"/>
    <s v="# de proyectos finalizados "/>
    <n v="6"/>
    <m/>
    <m/>
    <m/>
    <m/>
    <m/>
    <n v="24500000"/>
    <m/>
    <m/>
    <m/>
    <m/>
    <m/>
    <m/>
    <m/>
    <m/>
    <m/>
    <n v="40000000"/>
    <m/>
    <n v="2000000"/>
    <n v="10000000"/>
    <m/>
    <m/>
    <m/>
    <n v="10711081"/>
    <m/>
    <m/>
    <m/>
    <n v="87211081"/>
    <n v="0.44954165463917528"/>
    <n v="194000000"/>
    <n v="0.55045834536082472"/>
    <n v="106788919"/>
  </r>
  <r>
    <x v="2"/>
    <x v="1"/>
    <s v="# de proyectos finalizados "/>
    <n v="0"/>
    <m/>
    <m/>
    <m/>
    <m/>
    <m/>
    <m/>
    <n v="6540000"/>
    <m/>
    <m/>
    <m/>
    <m/>
    <m/>
    <m/>
    <m/>
    <m/>
    <m/>
    <m/>
    <m/>
    <m/>
    <m/>
    <m/>
    <m/>
    <m/>
    <m/>
    <m/>
    <m/>
    <n v="6540000"/>
    <n v="0.436"/>
    <n v="15000000"/>
    <n v="0.56399999999999995"/>
    <n v="8460000"/>
  </r>
  <r>
    <x v="2"/>
    <x v="2"/>
    <s v="# de proyectos finalizados "/>
    <n v="0"/>
    <m/>
    <m/>
    <m/>
    <m/>
    <m/>
    <m/>
    <m/>
    <n v="6540000"/>
    <m/>
    <m/>
    <m/>
    <m/>
    <m/>
    <m/>
    <m/>
    <m/>
    <m/>
    <m/>
    <m/>
    <m/>
    <m/>
    <m/>
    <m/>
    <m/>
    <m/>
    <m/>
    <n v="6540000"/>
    <n v="0.436"/>
    <n v="15000000"/>
    <n v="0.56399999999999995"/>
    <n v="8460000"/>
  </r>
  <r>
    <x v="2"/>
    <x v="3"/>
    <s v="# de proyectos finalizados "/>
    <n v="2"/>
    <m/>
    <m/>
    <m/>
    <m/>
    <m/>
    <m/>
    <m/>
    <m/>
    <n v="6540000"/>
    <m/>
    <m/>
    <m/>
    <m/>
    <m/>
    <m/>
    <m/>
    <m/>
    <m/>
    <m/>
    <m/>
    <m/>
    <m/>
    <m/>
    <m/>
    <m/>
    <m/>
    <n v="6540000"/>
    <n v="0.32700000000000001"/>
    <n v="20000000"/>
    <n v="0.67300000000000004"/>
    <n v="13460000"/>
  </r>
  <r>
    <x v="3"/>
    <x v="0"/>
    <s v="# de proyectos finalizados "/>
    <n v="3"/>
    <m/>
    <m/>
    <m/>
    <m/>
    <m/>
    <n v="35970000"/>
    <m/>
    <m/>
    <m/>
    <m/>
    <m/>
    <m/>
    <m/>
    <m/>
    <m/>
    <m/>
    <m/>
    <m/>
    <m/>
    <m/>
    <m/>
    <m/>
    <m/>
    <m/>
    <m/>
    <m/>
    <n v="35970000"/>
    <n v="0.44859323555821612"/>
    <n v="80184000"/>
    <n v="0.55140676444178394"/>
    <n v="44214000"/>
  </r>
  <r>
    <x v="3"/>
    <x v="1"/>
    <s v="# de proyectos finalizados "/>
    <n v="0"/>
    <m/>
    <m/>
    <m/>
    <m/>
    <m/>
    <m/>
    <n v="6540000"/>
    <m/>
    <m/>
    <m/>
    <m/>
    <m/>
    <m/>
    <m/>
    <m/>
    <m/>
    <m/>
    <m/>
    <m/>
    <m/>
    <m/>
    <m/>
    <m/>
    <m/>
    <m/>
    <m/>
    <n v="6540000"/>
    <n v="0.65400000000000003"/>
    <n v="10000000"/>
    <n v="0.34599999999999997"/>
    <n v="3460000"/>
  </r>
  <r>
    <x v="3"/>
    <x v="2"/>
    <s v="# de proyectos finalizados "/>
    <n v="0"/>
    <m/>
    <m/>
    <m/>
    <m/>
    <m/>
    <m/>
    <m/>
    <n v="6540000"/>
    <m/>
    <m/>
    <m/>
    <m/>
    <m/>
    <m/>
    <m/>
    <m/>
    <m/>
    <m/>
    <m/>
    <m/>
    <m/>
    <m/>
    <m/>
    <m/>
    <m/>
    <m/>
    <n v="6540000"/>
    <n v="0.65400000000000003"/>
    <n v="10000000"/>
    <n v="0.34599999999999997"/>
    <n v="3460000"/>
  </r>
  <r>
    <x v="3"/>
    <x v="3"/>
    <s v="# de proyectos finalizados "/>
    <n v="0"/>
    <m/>
    <m/>
    <m/>
    <m/>
    <m/>
    <m/>
    <m/>
    <m/>
    <n v="6540000"/>
    <m/>
    <m/>
    <m/>
    <m/>
    <m/>
    <m/>
    <m/>
    <m/>
    <m/>
    <m/>
    <m/>
    <m/>
    <m/>
    <m/>
    <m/>
    <m/>
    <m/>
    <n v="6540000"/>
    <n v="0.436"/>
    <n v="15000000"/>
    <n v="0.56399999999999995"/>
    <n v="8460000"/>
  </r>
  <r>
    <x v="4"/>
    <x v="0"/>
    <s v="# de proyectos finalizados "/>
    <n v="9"/>
    <m/>
    <m/>
    <m/>
    <m/>
    <m/>
    <n v="277000000"/>
    <m/>
    <m/>
    <m/>
    <n v="21893000"/>
    <m/>
    <m/>
    <m/>
    <m/>
    <m/>
    <n v="38107000"/>
    <m/>
    <m/>
    <m/>
    <n v="2504833"/>
    <m/>
    <m/>
    <m/>
    <m/>
    <m/>
    <m/>
    <n v="339504833"/>
    <n v="0.41403028414634147"/>
    <n v="820000000"/>
    <n v="0.58596971585365853"/>
    <n v="480495167"/>
  </r>
  <r>
    <x v="4"/>
    <x v="1"/>
    <s v="# de proyectos finalizados "/>
    <n v="1"/>
    <m/>
    <m/>
    <m/>
    <m/>
    <m/>
    <n v="10000000"/>
    <n v="11470000"/>
    <m/>
    <m/>
    <m/>
    <m/>
    <m/>
    <m/>
    <m/>
    <m/>
    <n v="11531000"/>
    <m/>
    <m/>
    <m/>
    <m/>
    <m/>
    <m/>
    <m/>
    <m/>
    <m/>
    <m/>
    <n v="33001000"/>
    <n v="1.1000333333333334"/>
    <n v="30000000"/>
    <n v="-0.10003333333333334"/>
    <n v="-3001000"/>
  </r>
  <r>
    <x v="4"/>
    <x v="2"/>
    <s v="# de proyectos finalizados "/>
    <n v="1"/>
    <m/>
    <m/>
    <m/>
    <m/>
    <m/>
    <m/>
    <m/>
    <n v="11470000"/>
    <m/>
    <m/>
    <m/>
    <m/>
    <m/>
    <m/>
    <m/>
    <n v="5181000"/>
    <m/>
    <m/>
    <m/>
    <m/>
    <m/>
    <m/>
    <m/>
    <m/>
    <m/>
    <m/>
    <n v="16651000"/>
    <n v="0.55503333333333338"/>
    <n v="30000000"/>
    <n v="0.44496666666666668"/>
    <n v="13349000"/>
  </r>
  <r>
    <x v="4"/>
    <x v="3"/>
    <s v="# de proyectos finalizados "/>
    <n v="1"/>
    <m/>
    <m/>
    <m/>
    <m/>
    <m/>
    <m/>
    <m/>
    <m/>
    <n v="11470000"/>
    <m/>
    <m/>
    <m/>
    <m/>
    <m/>
    <m/>
    <n v="5181000"/>
    <m/>
    <m/>
    <m/>
    <m/>
    <m/>
    <m/>
    <m/>
    <m/>
    <m/>
    <m/>
    <n v="16651000"/>
    <n v="0.27751666666666669"/>
    <n v="60000000"/>
    <n v="0.72248333333333337"/>
    <n v="43349000"/>
  </r>
  <r>
    <x v="5"/>
    <x v="0"/>
    <s v="# de proyectos finalizados "/>
    <n v="0"/>
    <m/>
    <m/>
    <m/>
    <m/>
    <m/>
    <n v="259420000"/>
    <m/>
    <m/>
    <m/>
    <m/>
    <m/>
    <m/>
    <m/>
    <m/>
    <m/>
    <n v="60000000"/>
    <m/>
    <m/>
    <m/>
    <m/>
    <m/>
    <m/>
    <m/>
    <m/>
    <m/>
    <m/>
    <n v="319420000"/>
    <n v="0.63883999999999996"/>
    <n v="500000000"/>
    <n v="0.36115999999999998"/>
    <n v="180580000"/>
  </r>
  <r>
    <x v="6"/>
    <x v="0"/>
    <s v="# de proyectos finalizados "/>
    <n v="0"/>
    <m/>
    <m/>
    <m/>
    <m/>
    <m/>
    <n v="388803000"/>
    <m/>
    <m/>
    <m/>
    <m/>
    <m/>
    <m/>
    <m/>
    <m/>
    <m/>
    <n v="60000000"/>
    <m/>
    <m/>
    <m/>
    <m/>
    <m/>
    <m/>
    <m/>
    <m/>
    <m/>
    <m/>
    <n v="448803000"/>
    <n v="0.49867"/>
    <n v="900000000"/>
    <n v="0.50133000000000005"/>
    <n v="451197000"/>
  </r>
  <r>
    <x v="7"/>
    <x v="0"/>
    <s v="# de proyectos finalizados "/>
    <n v="0"/>
    <m/>
    <m/>
    <m/>
    <m/>
    <m/>
    <n v="50000000"/>
    <m/>
    <m/>
    <m/>
    <m/>
    <m/>
    <m/>
    <m/>
    <m/>
    <m/>
    <m/>
    <m/>
    <m/>
    <m/>
    <m/>
    <m/>
    <m/>
    <m/>
    <m/>
    <m/>
    <m/>
    <n v="50000000"/>
    <n v="0.55555555555555558"/>
    <n v="90000000"/>
    <n v="0.44444444444444442"/>
    <n v="40000000"/>
  </r>
  <r>
    <x v="8"/>
    <x v="0"/>
    <s v="# proyectos terminados"/>
    <n v="9"/>
    <m/>
    <m/>
    <m/>
    <m/>
    <m/>
    <n v="200560000"/>
    <m/>
    <m/>
    <m/>
    <n v="60000000"/>
    <m/>
    <m/>
    <m/>
    <m/>
    <m/>
    <m/>
    <m/>
    <m/>
    <m/>
    <m/>
    <m/>
    <m/>
    <m/>
    <m/>
    <m/>
    <m/>
    <n v="260560000"/>
    <n v="0.25716541650217134"/>
    <n v="1013200000"/>
    <n v="0.74283458349782872"/>
    <n v="752640000"/>
  </r>
  <r>
    <x v="8"/>
    <x v="1"/>
    <s v="# proyectos terminados"/>
    <n v="2"/>
    <m/>
    <m/>
    <m/>
    <m/>
    <m/>
    <m/>
    <m/>
    <m/>
    <m/>
    <m/>
    <m/>
    <m/>
    <m/>
    <m/>
    <m/>
    <n v="27000000"/>
    <m/>
    <m/>
    <m/>
    <m/>
    <m/>
    <m/>
    <m/>
    <m/>
    <m/>
    <m/>
    <n v="27000000"/>
    <n v="0.25961538461538464"/>
    <n v="104000000"/>
    <n v="0.74038461538461542"/>
    <n v="77000000"/>
  </r>
  <r>
    <x v="8"/>
    <x v="2"/>
    <s v="# proyectos terminados"/>
    <n v="1"/>
    <m/>
    <m/>
    <m/>
    <m/>
    <m/>
    <m/>
    <m/>
    <m/>
    <m/>
    <m/>
    <m/>
    <m/>
    <m/>
    <m/>
    <m/>
    <n v="27000000"/>
    <m/>
    <m/>
    <m/>
    <m/>
    <m/>
    <m/>
    <m/>
    <m/>
    <m/>
    <m/>
    <n v="27000000"/>
    <n v="0.51923076923076927"/>
    <n v="52000000"/>
    <n v="0.48076923076923078"/>
    <n v="25000000"/>
  </r>
  <r>
    <x v="8"/>
    <x v="3"/>
    <s v="# de proyectos finalizados "/>
    <n v="3"/>
    <m/>
    <m/>
    <m/>
    <m/>
    <m/>
    <m/>
    <m/>
    <m/>
    <m/>
    <m/>
    <m/>
    <m/>
    <m/>
    <m/>
    <m/>
    <n v="27000000"/>
    <m/>
    <m/>
    <m/>
    <m/>
    <m/>
    <m/>
    <m/>
    <m/>
    <m/>
    <m/>
    <n v="27000000"/>
    <n v="0.25961538461538464"/>
    <n v="104000000"/>
    <n v="0.74038461538461542"/>
    <n v="77000000"/>
  </r>
  <r>
    <x v="9"/>
    <x v="4"/>
    <s v="# Proyectos de  Investigación Interfacultades apoyados "/>
    <n v="1"/>
    <m/>
    <m/>
    <m/>
    <m/>
    <m/>
    <m/>
    <m/>
    <m/>
    <m/>
    <n v="36400000"/>
    <m/>
    <m/>
    <m/>
    <m/>
    <m/>
    <n v="7200000"/>
    <m/>
    <m/>
    <m/>
    <m/>
    <m/>
    <m/>
    <m/>
    <m/>
    <m/>
    <m/>
    <n v="43600000"/>
    <n v="0.14533333333333334"/>
    <n v="300000000"/>
    <n v="0.85466666666666669"/>
    <n v="256400000"/>
  </r>
  <r>
    <x v="10"/>
    <x v="0"/>
    <s v="# Eventos académico-científicos"/>
    <n v="15"/>
    <m/>
    <m/>
    <m/>
    <m/>
    <m/>
    <n v="54000000"/>
    <m/>
    <m/>
    <m/>
    <n v="50000000"/>
    <m/>
    <m/>
    <m/>
    <m/>
    <m/>
    <m/>
    <m/>
    <n v="8000000"/>
    <m/>
    <m/>
    <n v="6693567"/>
    <m/>
    <m/>
    <m/>
    <m/>
    <m/>
    <n v="118693567"/>
    <n v="0.46005258527131782"/>
    <n v="258000000"/>
    <n v="0.53994741472868213"/>
    <n v="139306433"/>
  </r>
  <r>
    <x v="10"/>
    <x v="1"/>
    <s v="# Eventos académico-científicos"/>
    <n v="2"/>
    <m/>
    <m/>
    <m/>
    <m/>
    <m/>
    <m/>
    <m/>
    <m/>
    <m/>
    <m/>
    <m/>
    <m/>
    <m/>
    <m/>
    <m/>
    <n v="21800000"/>
    <m/>
    <m/>
    <m/>
    <m/>
    <m/>
    <m/>
    <m/>
    <m/>
    <m/>
    <m/>
    <n v="21800000"/>
    <n v="0.72666666666666668"/>
    <n v="30000000"/>
    <n v="0.27333333333333332"/>
    <n v="8200000"/>
  </r>
  <r>
    <x v="10"/>
    <x v="2"/>
    <s v="# Eventos académico-científicos"/>
    <n v="2"/>
    <m/>
    <m/>
    <m/>
    <m/>
    <m/>
    <m/>
    <m/>
    <m/>
    <m/>
    <m/>
    <m/>
    <m/>
    <m/>
    <m/>
    <m/>
    <n v="21800000"/>
    <m/>
    <m/>
    <m/>
    <m/>
    <m/>
    <m/>
    <m/>
    <m/>
    <m/>
    <m/>
    <n v="21800000"/>
    <n v="0.72666666666666668"/>
    <n v="30000000"/>
    <n v="0.27333333333333332"/>
    <n v="8200000"/>
  </r>
  <r>
    <x v="10"/>
    <x v="3"/>
    <s v="# Eventos académico-científicos"/>
    <n v="4"/>
    <m/>
    <m/>
    <m/>
    <m/>
    <m/>
    <m/>
    <m/>
    <m/>
    <m/>
    <m/>
    <m/>
    <m/>
    <m/>
    <m/>
    <m/>
    <n v="21800000"/>
    <m/>
    <m/>
    <m/>
    <m/>
    <m/>
    <m/>
    <m/>
    <m/>
    <m/>
    <m/>
    <n v="21800000"/>
    <n v="0.36333333333333334"/>
    <n v="60000000"/>
    <n v="0.63666666666666671"/>
    <n v="38200000"/>
  </r>
  <r>
    <x v="11"/>
    <x v="0"/>
    <s v="# Ponencias a nivel nacional e internacional"/>
    <n v="50"/>
    <m/>
    <m/>
    <m/>
    <m/>
    <m/>
    <n v="59950000"/>
    <m/>
    <m/>
    <m/>
    <m/>
    <m/>
    <m/>
    <m/>
    <m/>
    <m/>
    <m/>
    <m/>
    <m/>
    <n v="5000000"/>
    <m/>
    <m/>
    <m/>
    <m/>
    <m/>
    <m/>
    <m/>
    <n v="64950000"/>
    <n v="0.25979999999999998"/>
    <n v="250000000"/>
    <n v="0.74019999999999997"/>
    <n v="185050000"/>
  </r>
  <r>
    <x v="11"/>
    <x v="1"/>
    <s v="# Ponencias a nivel nacional e internacional"/>
    <n v="4"/>
    <m/>
    <m/>
    <m/>
    <m/>
    <m/>
    <n v="6036922"/>
    <m/>
    <m/>
    <m/>
    <m/>
    <m/>
    <m/>
    <m/>
    <m/>
    <m/>
    <m/>
    <m/>
    <m/>
    <m/>
    <m/>
    <m/>
    <m/>
    <m/>
    <m/>
    <m/>
    <m/>
    <n v="6036922"/>
    <n v="0.30184610000000001"/>
    <n v="20000000"/>
    <n v="0.69815389999999999"/>
    <n v="13963078"/>
  </r>
  <r>
    <x v="11"/>
    <x v="2"/>
    <s v="# Ponencias a nivel nacional e internacional"/>
    <n v="4"/>
    <m/>
    <m/>
    <m/>
    <m/>
    <m/>
    <n v="6036922"/>
    <m/>
    <m/>
    <m/>
    <m/>
    <m/>
    <m/>
    <m/>
    <m/>
    <m/>
    <m/>
    <m/>
    <m/>
    <m/>
    <m/>
    <m/>
    <m/>
    <m/>
    <m/>
    <m/>
    <m/>
    <n v="6036922"/>
    <n v="0.30184610000000001"/>
    <n v="20000000"/>
    <n v="0.69815389999999999"/>
    <n v="13963078"/>
  </r>
  <r>
    <x v="11"/>
    <x v="3"/>
    <s v="# Ponencias a nivel nacional e internacional"/>
    <n v="8"/>
    <m/>
    <m/>
    <m/>
    <m/>
    <m/>
    <n v="13080000"/>
    <m/>
    <m/>
    <m/>
    <m/>
    <m/>
    <m/>
    <m/>
    <m/>
    <m/>
    <m/>
    <m/>
    <m/>
    <m/>
    <m/>
    <m/>
    <m/>
    <m/>
    <m/>
    <m/>
    <m/>
    <n v="13080000"/>
    <n v="0.32700000000000001"/>
    <n v="40000000"/>
    <n v="0.67300000000000004"/>
    <n v="26920000"/>
  </r>
  <r>
    <x v="12"/>
    <x v="4"/>
    <s v="# de Redes"/>
    <n v="10"/>
    <m/>
    <m/>
    <m/>
    <m/>
    <m/>
    <n v="32000000"/>
    <m/>
    <m/>
    <m/>
    <m/>
    <m/>
    <m/>
    <m/>
    <m/>
    <m/>
    <m/>
    <m/>
    <m/>
    <m/>
    <m/>
    <m/>
    <m/>
    <m/>
    <m/>
    <m/>
    <m/>
    <n v="32000000"/>
    <n v="0.32"/>
    <n v="100000000"/>
    <n v="0.68"/>
    <n v="68000000"/>
  </r>
  <r>
    <x v="13"/>
    <x v="0"/>
    <s v="Centros de Investigación apoyados"/>
    <n v="7"/>
    <m/>
    <m/>
    <m/>
    <m/>
    <m/>
    <n v="163500000"/>
    <m/>
    <m/>
    <m/>
    <m/>
    <m/>
    <m/>
    <m/>
    <m/>
    <m/>
    <m/>
    <n v="9500000"/>
    <m/>
    <n v="29000000"/>
    <m/>
    <m/>
    <m/>
    <m/>
    <m/>
    <m/>
    <m/>
    <n v="202000000"/>
    <n v="0.28857142857142859"/>
    <n v="700000000"/>
    <n v="0.71142857142857141"/>
    <n v="498000000"/>
  </r>
  <r>
    <x v="13"/>
    <x v="0"/>
    <s v="# Institutos de Investigación"/>
    <n v="0.4"/>
    <m/>
    <m/>
    <m/>
    <m/>
    <m/>
    <n v="0"/>
    <m/>
    <m/>
    <m/>
    <m/>
    <m/>
    <m/>
    <m/>
    <m/>
    <m/>
    <m/>
    <m/>
    <m/>
    <m/>
    <m/>
    <m/>
    <m/>
    <m/>
    <m/>
    <m/>
    <m/>
    <n v="0"/>
    <n v="0"/>
    <n v="350000000"/>
    <n v="1"/>
    <n v="350000000"/>
  </r>
  <r>
    <x v="14"/>
    <x v="0"/>
    <s v="# Grupos categorizados"/>
    <n v="53"/>
    <m/>
    <m/>
    <m/>
    <m/>
    <m/>
    <n v="76985000"/>
    <m/>
    <m/>
    <m/>
    <m/>
    <m/>
    <m/>
    <m/>
    <m/>
    <m/>
    <n v="50000000"/>
    <n v="20500000"/>
    <m/>
    <m/>
    <m/>
    <m/>
    <m/>
    <n v="25000000"/>
    <m/>
    <m/>
    <m/>
    <n v="172485000"/>
    <n v="0.58237725121043715"/>
    <n v="296174000"/>
    <n v="0.4176227487895629"/>
    <n v="123689000"/>
  </r>
  <r>
    <x v="14"/>
    <x v="0"/>
    <s v="# Docentes categorizados"/>
    <n v="130"/>
    <m/>
    <m/>
    <m/>
    <m/>
    <m/>
    <n v="54500000"/>
    <m/>
    <m/>
    <m/>
    <m/>
    <m/>
    <m/>
    <m/>
    <m/>
    <m/>
    <m/>
    <m/>
    <m/>
    <n v="41802392"/>
    <m/>
    <m/>
    <m/>
    <m/>
    <m/>
    <m/>
    <m/>
    <n v="96302392"/>
    <n v="0.60188995000000001"/>
    <n v="160000000"/>
    <n v="0.39811004999999999"/>
    <n v="63697608"/>
  </r>
  <r>
    <x v="14"/>
    <x v="1"/>
    <s v="# Grupos apoyados "/>
    <n v="1"/>
    <m/>
    <m/>
    <m/>
    <m/>
    <m/>
    <n v="0"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4"/>
    <x v="2"/>
    <s v="# Grupos apoyados "/>
    <n v="1"/>
    <m/>
    <m/>
    <m/>
    <m/>
    <m/>
    <n v="0"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4"/>
    <x v="3"/>
    <s v="# Grupos apoyados "/>
    <n v="1"/>
    <m/>
    <m/>
    <m/>
    <m/>
    <m/>
    <n v="0"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5"/>
    <x v="4"/>
    <s v="# Procesos Vigilados"/>
    <n v="9"/>
    <m/>
    <m/>
    <m/>
    <m/>
    <m/>
    <n v="0"/>
    <m/>
    <m/>
    <m/>
    <m/>
    <m/>
    <m/>
    <m/>
    <m/>
    <m/>
    <n v="39567000"/>
    <m/>
    <m/>
    <m/>
    <m/>
    <m/>
    <m/>
    <m/>
    <m/>
    <m/>
    <m/>
    <n v="39567000"/>
    <n v="0.20824736842105263"/>
    <n v="190000000"/>
    <n v="0.79175263157894737"/>
    <n v="150433000"/>
  </r>
  <r>
    <x v="16"/>
    <x v="0"/>
    <s v="# de Artículos apoyados para publicación "/>
    <n v="24"/>
    <m/>
    <m/>
    <m/>
    <m/>
    <m/>
    <n v="37800000"/>
    <m/>
    <m/>
    <m/>
    <m/>
    <m/>
    <m/>
    <m/>
    <m/>
    <m/>
    <m/>
    <m/>
    <m/>
    <n v="5000000"/>
    <m/>
    <m/>
    <m/>
    <m/>
    <m/>
    <m/>
    <m/>
    <n v="42800000"/>
    <n v="0.28419654714475434"/>
    <n v="150600000"/>
    <n v="0.71580345285524571"/>
    <n v="107800000"/>
  </r>
  <r>
    <x v="16"/>
    <x v="0"/>
    <s v="# de Artículos publicados"/>
    <n v="25"/>
    <m/>
    <m/>
    <m/>
    <m/>
    <m/>
    <n v="18530000"/>
    <m/>
    <m/>
    <m/>
    <m/>
    <m/>
    <m/>
    <m/>
    <m/>
    <m/>
    <m/>
    <m/>
    <m/>
    <m/>
    <m/>
    <m/>
    <m/>
    <m/>
    <m/>
    <m/>
    <m/>
    <n v="18530000"/>
    <n v="0.12353333333333333"/>
    <n v="150000000"/>
    <n v="0.87646666666666662"/>
    <n v="131470000"/>
  </r>
  <r>
    <x v="16"/>
    <x v="2"/>
    <s v="# de Artículos apoyados para publicación "/>
    <n v="2"/>
    <m/>
    <m/>
    <m/>
    <m/>
    <m/>
    <n v="4360000"/>
    <m/>
    <m/>
    <m/>
    <m/>
    <m/>
    <m/>
    <m/>
    <m/>
    <m/>
    <m/>
    <m/>
    <m/>
    <m/>
    <m/>
    <m/>
    <m/>
    <m/>
    <m/>
    <m/>
    <m/>
    <n v="4360000"/>
    <n v="0.36333333333333334"/>
    <n v="12000000"/>
    <n v="0.63666666666666671"/>
    <n v="7640000"/>
  </r>
  <r>
    <x v="16"/>
    <x v="2"/>
    <s v="# de Artículos publicados"/>
    <n v="2"/>
    <m/>
    <m/>
    <m/>
    <m/>
    <m/>
    <n v="2189308"/>
    <m/>
    <m/>
    <m/>
    <m/>
    <m/>
    <m/>
    <m/>
    <m/>
    <m/>
    <m/>
    <m/>
    <m/>
    <m/>
    <m/>
    <m/>
    <m/>
    <m/>
    <m/>
    <m/>
    <m/>
    <n v="2189308"/>
    <n v="0.18244233333333335"/>
    <n v="12000000"/>
    <n v="0.81755766666666663"/>
    <n v="9810692"/>
  </r>
  <r>
    <x v="16"/>
    <x v="1"/>
    <s v="# de Artículos apoyados para publicación "/>
    <n v="2"/>
    <m/>
    <m/>
    <m/>
    <m/>
    <m/>
    <n v="4360000"/>
    <m/>
    <m/>
    <m/>
    <m/>
    <m/>
    <m/>
    <m/>
    <m/>
    <m/>
    <m/>
    <m/>
    <m/>
    <m/>
    <m/>
    <m/>
    <m/>
    <m/>
    <m/>
    <m/>
    <m/>
    <n v="4360000"/>
    <n v="0.36333333333333334"/>
    <n v="12000000"/>
    <n v="0.63666666666666671"/>
    <n v="7640000"/>
  </r>
  <r>
    <x v="16"/>
    <x v="1"/>
    <s v="# de Artículos publicados"/>
    <n v="2"/>
    <m/>
    <m/>
    <m/>
    <m/>
    <m/>
    <n v="2189308"/>
    <m/>
    <m/>
    <m/>
    <m/>
    <m/>
    <m/>
    <m/>
    <m/>
    <m/>
    <m/>
    <m/>
    <m/>
    <m/>
    <m/>
    <m/>
    <m/>
    <m/>
    <m/>
    <m/>
    <m/>
    <n v="2189308"/>
    <n v="0.18244233333333335"/>
    <n v="12000000"/>
    <n v="0.81755766666666663"/>
    <n v="9810692"/>
  </r>
  <r>
    <x v="16"/>
    <x v="3"/>
    <s v="# de Artículos apoyados para publicación "/>
    <n v="4"/>
    <m/>
    <m/>
    <m/>
    <m/>
    <m/>
    <n v="4360000"/>
    <m/>
    <m/>
    <m/>
    <m/>
    <m/>
    <m/>
    <m/>
    <m/>
    <m/>
    <m/>
    <m/>
    <m/>
    <m/>
    <m/>
    <m/>
    <m/>
    <m/>
    <m/>
    <m/>
    <m/>
    <n v="4360000"/>
    <n v="0.18166666666666667"/>
    <n v="24000000"/>
    <n v="0.81833333333333336"/>
    <n v="19640000"/>
  </r>
  <r>
    <x v="16"/>
    <x v="3"/>
    <s v="# de Artículos publicados"/>
    <n v="4"/>
    <m/>
    <m/>
    <m/>
    <m/>
    <m/>
    <n v="2189308"/>
    <m/>
    <m/>
    <m/>
    <m/>
    <m/>
    <m/>
    <m/>
    <m/>
    <m/>
    <m/>
    <m/>
    <m/>
    <m/>
    <m/>
    <m/>
    <m/>
    <m/>
    <m/>
    <m/>
    <m/>
    <n v="2189308"/>
    <n v="9.1221166666666673E-2"/>
    <n v="24000000"/>
    <n v="0.90877883333333331"/>
    <n v="21810692"/>
  </r>
  <r>
    <x v="17"/>
    <x v="4"/>
    <s v="Seguimiento y evaluación a la implementación del PECTI"/>
    <n v="0.5"/>
    <m/>
    <m/>
    <m/>
    <m/>
    <m/>
    <n v="40000000"/>
    <m/>
    <m/>
    <m/>
    <m/>
    <m/>
    <m/>
    <m/>
    <m/>
    <m/>
    <n v="20632724"/>
    <m/>
    <m/>
    <m/>
    <m/>
    <m/>
    <m/>
    <m/>
    <m/>
    <m/>
    <m/>
    <n v="60632724"/>
    <n v="0.50527270000000002"/>
    <n v="120000000"/>
    <n v="0.49472729999999998"/>
    <n v="59367276"/>
  </r>
  <r>
    <x v="18"/>
    <x v="0"/>
    <s v="# Laboratorios apoyados"/>
    <n v="12"/>
    <m/>
    <m/>
    <m/>
    <m/>
    <m/>
    <m/>
    <m/>
    <m/>
    <m/>
    <n v="305200000"/>
    <m/>
    <m/>
    <m/>
    <m/>
    <m/>
    <m/>
    <m/>
    <m/>
    <m/>
    <m/>
    <m/>
    <m/>
    <m/>
    <m/>
    <m/>
    <m/>
    <n v="305200000"/>
    <n v="0.25433333333333336"/>
    <n v="1200000000"/>
    <n v="0.7456666666666667"/>
    <n v="894800000"/>
  </r>
  <r>
    <x v="19"/>
    <x v="0"/>
    <s v="Nuevos Programas de Doctorado"/>
    <n v="2"/>
    <m/>
    <m/>
    <m/>
    <m/>
    <m/>
    <m/>
    <m/>
    <m/>
    <m/>
    <n v="10000000"/>
    <m/>
    <m/>
    <m/>
    <m/>
    <m/>
    <m/>
    <m/>
    <m/>
    <m/>
    <m/>
    <m/>
    <m/>
    <m/>
    <m/>
    <m/>
    <m/>
    <n v="10000000"/>
    <n v="1"/>
    <n v="10000000"/>
    <n v="0"/>
    <n v="0"/>
  </r>
  <r>
    <x v="20"/>
    <x v="0"/>
    <s v="Funcionamiento de Doctorados"/>
    <n v="5"/>
    <m/>
    <m/>
    <m/>
    <m/>
    <m/>
    <m/>
    <m/>
    <m/>
    <m/>
    <n v="163000000"/>
    <m/>
    <m/>
    <m/>
    <n v="1215482662"/>
    <m/>
    <m/>
    <m/>
    <m/>
    <m/>
    <m/>
    <m/>
    <m/>
    <m/>
    <m/>
    <m/>
    <m/>
    <n v="1378482662"/>
    <n v="1.1336206101973685"/>
    <n v="1216000000"/>
    <n v="-0.13362061019736843"/>
    <n v="-162482662"/>
  </r>
  <r>
    <x v="21"/>
    <x v="4"/>
    <s v="# de radicaciones de derechos sobre productos de Propiedad Intelectual"/>
    <n v="4"/>
    <m/>
    <m/>
    <m/>
    <m/>
    <m/>
    <n v="20000000"/>
    <m/>
    <m/>
    <m/>
    <m/>
    <m/>
    <m/>
    <m/>
    <m/>
    <m/>
    <m/>
    <m/>
    <m/>
    <m/>
    <m/>
    <m/>
    <m/>
    <m/>
    <m/>
    <m/>
    <m/>
    <n v="20000000"/>
    <n v="0"/>
    <n v="70000000"/>
    <m/>
    <n v="50000000"/>
  </r>
  <r>
    <x v="21"/>
    <x v="4"/>
    <s v="# de concesión de derechos de Propiedad Intelectual"/>
    <n v="3"/>
    <m/>
    <m/>
    <m/>
    <m/>
    <m/>
    <n v="39240000"/>
    <m/>
    <m/>
    <m/>
    <m/>
    <m/>
    <m/>
    <m/>
    <m/>
    <m/>
    <m/>
    <m/>
    <m/>
    <m/>
    <m/>
    <m/>
    <m/>
    <m/>
    <m/>
    <m/>
    <m/>
    <n v="39240000"/>
    <m/>
    <m/>
    <m/>
    <n v="-39240000"/>
  </r>
  <r>
    <x v="22"/>
    <x v="4"/>
    <s v="# Validaciones"/>
    <n v="4"/>
    <m/>
    <m/>
    <m/>
    <m/>
    <m/>
    <n v="50000000"/>
    <m/>
    <m/>
    <m/>
    <m/>
    <m/>
    <m/>
    <m/>
    <m/>
    <m/>
    <m/>
    <m/>
    <m/>
    <m/>
    <m/>
    <m/>
    <m/>
    <m/>
    <m/>
    <m/>
    <m/>
    <n v="50000000"/>
    <n v="0.625"/>
    <n v="80000000"/>
    <n v="0.375"/>
    <n v="30000000"/>
  </r>
  <r>
    <x v="23"/>
    <x v="4"/>
    <s v="# Proyectos con cofinanciación"/>
    <n v="2"/>
    <n v="3000000000"/>
    <m/>
    <m/>
    <m/>
    <m/>
    <n v="89000000"/>
    <m/>
    <m/>
    <m/>
    <m/>
    <m/>
    <m/>
    <m/>
    <m/>
    <m/>
    <n v="22842767"/>
    <m/>
    <m/>
    <m/>
    <m/>
    <m/>
    <m/>
    <m/>
    <m/>
    <m/>
    <m/>
    <n v="3111842767"/>
    <m/>
    <n v="3200000000"/>
    <m/>
    <n v="88157233"/>
  </r>
  <r>
    <x v="24"/>
    <x v="4"/>
    <s v="# revistas alojadas con apoyo técnico en OJS"/>
    <n v="13"/>
    <m/>
    <m/>
    <m/>
    <m/>
    <m/>
    <n v="79570000"/>
    <m/>
    <m/>
    <m/>
    <m/>
    <m/>
    <m/>
    <m/>
    <m/>
    <m/>
    <m/>
    <n v="21100000"/>
    <n v="8000000"/>
    <m/>
    <m/>
    <m/>
    <m/>
    <m/>
    <m/>
    <m/>
    <m/>
    <n v="108670000"/>
    <n v="0.77173820413032979"/>
    <n v="140812000"/>
    <n v="0.22826179586967019"/>
    <n v="32142000"/>
  </r>
  <r>
    <x v="25"/>
    <x v="4"/>
    <s v="# de Revistas científicas con apoyo a su gestión editorial"/>
    <n v="8"/>
    <m/>
    <m/>
    <m/>
    <m/>
    <m/>
    <n v="87200000"/>
    <m/>
    <m/>
    <m/>
    <m/>
    <m/>
    <m/>
    <m/>
    <m/>
    <m/>
    <m/>
    <m/>
    <m/>
    <n v="8000000"/>
    <m/>
    <m/>
    <n v="33713000"/>
    <m/>
    <m/>
    <m/>
    <m/>
    <n v="128913000"/>
    <n v="0.70227057298192475"/>
    <n v="183566000"/>
    <n v="0.29772942701807525"/>
    <n v="54653000"/>
  </r>
  <r>
    <x v="25"/>
    <x v="4"/>
    <s v="# Indexaciones  "/>
    <n v="10"/>
    <m/>
    <m/>
    <m/>
    <m/>
    <m/>
    <m/>
    <m/>
    <m/>
    <m/>
    <m/>
    <m/>
    <m/>
    <m/>
    <m/>
    <m/>
    <m/>
    <m/>
    <m/>
    <m/>
    <m/>
    <m/>
    <m/>
    <m/>
    <m/>
    <m/>
    <m/>
    <n v="0"/>
    <n v="0"/>
    <n v="40000000"/>
    <n v="1"/>
    <n v="40000000"/>
  </r>
  <r>
    <x v="25"/>
    <x v="4"/>
    <s v="# revistas categorizadas publindex"/>
    <n v="2"/>
    <m/>
    <m/>
    <m/>
    <m/>
    <m/>
    <m/>
    <m/>
    <m/>
    <m/>
    <m/>
    <m/>
    <m/>
    <m/>
    <m/>
    <m/>
    <m/>
    <m/>
    <m/>
    <m/>
    <m/>
    <m/>
    <m/>
    <m/>
    <m/>
    <m/>
    <m/>
    <n v="0"/>
    <n v="0"/>
    <n v="40000000"/>
    <n v="1"/>
    <n v="40000000"/>
  </r>
  <r>
    <x v="26"/>
    <x v="4"/>
    <s v="# de libros"/>
    <n v="12"/>
    <m/>
    <m/>
    <m/>
    <m/>
    <m/>
    <n v="11784156"/>
    <m/>
    <m/>
    <m/>
    <n v="47291076"/>
    <m/>
    <m/>
    <m/>
    <m/>
    <m/>
    <n v="158924768"/>
    <m/>
    <m/>
    <m/>
    <m/>
    <m/>
    <m/>
    <m/>
    <m/>
    <m/>
    <m/>
    <n v="218000000"/>
    <n v="0.64117647058823535"/>
    <n v="340000000"/>
    <n v="0.35882352941176471"/>
    <n v="122000000"/>
  </r>
  <r>
    <x v="27"/>
    <x v="4"/>
    <s v="# de participación en eventos o actividades de divulgación"/>
    <n v="12"/>
    <m/>
    <m/>
    <m/>
    <m/>
    <m/>
    <m/>
    <m/>
    <m/>
    <m/>
    <m/>
    <m/>
    <m/>
    <m/>
    <m/>
    <m/>
    <n v="54500000"/>
    <m/>
    <m/>
    <m/>
    <m/>
    <m/>
    <m/>
    <m/>
    <m/>
    <m/>
    <m/>
    <n v="54500000"/>
    <n v="0.68125000000000002"/>
    <n v="80000000"/>
    <n v="0.31874999999999998"/>
    <n v="25500000"/>
  </r>
  <r>
    <x v="27"/>
    <x v="4"/>
    <s v="#  de Asistentes por actividad o evento"/>
    <n v="60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x v="0"/>
    <x v="0"/>
    <s v="# personas "/>
    <n v="2327"/>
    <m/>
    <m/>
    <m/>
    <m/>
    <m/>
    <m/>
    <m/>
    <m/>
    <m/>
    <m/>
    <m/>
    <m/>
    <m/>
    <m/>
    <m/>
    <m/>
    <m/>
    <m/>
    <n v="35000000"/>
    <m/>
    <m/>
    <m/>
    <m/>
    <m/>
    <m/>
    <n v="40000000"/>
    <n v="75000000"/>
    <n v="1.1538461538461537"/>
    <n v="65000000"/>
    <n v="-0.15384615384615385"/>
    <n v="-10000000"/>
  </r>
  <r>
    <x v="0"/>
    <x v="1"/>
    <s v="# personas "/>
    <n v="300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5"/>
    <n v="10000000"/>
    <n v="0.5"/>
    <n v="5000000"/>
  </r>
  <r>
    <x v="0"/>
    <x v="2"/>
    <s v="# personas "/>
    <n v="300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5"/>
    <n v="10000000"/>
    <n v="0.5"/>
    <n v="5000000"/>
  </r>
  <r>
    <x v="0"/>
    <x v="3"/>
    <s v="# personas "/>
    <n v="400"/>
    <m/>
    <m/>
    <m/>
    <m/>
    <m/>
    <m/>
    <m/>
    <m/>
    <m/>
    <m/>
    <m/>
    <m/>
    <m/>
    <m/>
    <m/>
    <m/>
    <m/>
    <m/>
    <m/>
    <m/>
    <m/>
    <m/>
    <m/>
    <m/>
    <m/>
    <n v="8000000"/>
    <n v="8000000"/>
    <n v="0.53333333333333333"/>
    <n v="15000000"/>
    <n v="0.46666666666666667"/>
    <n v="7000000"/>
  </r>
  <r>
    <x v="1"/>
    <x v="4"/>
    <s v="Documento Manual de convivencia Esltudiantil"/>
    <n v="0.3"/>
    <m/>
    <m/>
    <m/>
    <m/>
    <m/>
    <m/>
    <m/>
    <m/>
    <m/>
    <m/>
    <m/>
    <m/>
    <m/>
    <m/>
    <m/>
    <m/>
    <m/>
    <m/>
    <m/>
    <m/>
    <m/>
    <m/>
    <m/>
    <m/>
    <m/>
    <n v="30000000"/>
    <n v="30000000"/>
    <n v="1"/>
    <n v="30000000"/>
    <n v="0"/>
    <n v="0"/>
  </r>
  <r>
    <x v="2"/>
    <x v="4"/>
    <s v="Programa académicos"/>
    <n v="2"/>
    <m/>
    <m/>
    <m/>
    <m/>
    <m/>
    <m/>
    <m/>
    <m/>
    <m/>
    <m/>
    <m/>
    <m/>
    <m/>
    <m/>
    <m/>
    <m/>
    <m/>
    <m/>
    <m/>
    <m/>
    <m/>
    <m/>
    <m/>
    <m/>
    <m/>
    <m/>
    <n v="0"/>
    <m/>
    <n v="10000000"/>
    <m/>
    <n v="10000000"/>
  </r>
  <r>
    <x v="2"/>
    <x v="1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"/>
    <x v="2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"/>
    <x v="3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3"/>
    <x v="0"/>
    <s v="Programa académico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3"/>
    <x v="1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3"/>
    <x v="2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3"/>
    <x v="3"/>
    <s v="Programas académicos en extención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4"/>
    <x v="0"/>
    <s v="Programa académicos"/>
    <n v="4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5"/>
    <x v="0"/>
    <s v="Programa académicos"/>
    <n v="2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6"/>
    <x v="4"/>
    <s v="Estudios de perinencia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40000000"/>
    <n v="1"/>
    <n v="140000000"/>
  </r>
  <r>
    <x v="7"/>
    <x v="4"/>
    <s v="Documento política"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8"/>
    <x v="0"/>
    <s v="Personas"/>
    <n v="1846"/>
    <m/>
    <m/>
    <m/>
    <m/>
    <m/>
    <m/>
    <m/>
    <m/>
    <m/>
    <m/>
    <m/>
    <m/>
    <m/>
    <m/>
    <m/>
    <m/>
    <m/>
    <m/>
    <m/>
    <m/>
    <m/>
    <m/>
    <m/>
    <m/>
    <m/>
    <n v="40000000"/>
    <n v="40000000"/>
    <n v="1"/>
    <n v="40000000"/>
    <n v="0"/>
    <n v="0"/>
  </r>
  <r>
    <x v="8"/>
    <x v="3"/>
    <s v="Personas"/>
    <n v="300"/>
    <m/>
    <m/>
    <m/>
    <m/>
    <m/>
    <m/>
    <m/>
    <m/>
    <m/>
    <m/>
    <m/>
    <m/>
    <m/>
    <m/>
    <m/>
    <m/>
    <m/>
    <m/>
    <m/>
    <m/>
    <m/>
    <m/>
    <m/>
    <m/>
    <m/>
    <n v="15000000"/>
    <n v="15000000"/>
    <n v="0.6"/>
    <n v="25000000"/>
    <n v="0.4"/>
    <n v="10000000"/>
  </r>
  <r>
    <x v="8"/>
    <x v="1"/>
    <s v="Personas"/>
    <n v="200"/>
    <m/>
    <m/>
    <m/>
    <m/>
    <m/>
    <m/>
    <m/>
    <m/>
    <m/>
    <m/>
    <m/>
    <m/>
    <m/>
    <m/>
    <m/>
    <m/>
    <m/>
    <m/>
    <m/>
    <m/>
    <m/>
    <m/>
    <m/>
    <m/>
    <m/>
    <n v="10000000"/>
    <n v="10000000"/>
    <n v="0.66666666666666663"/>
    <n v="15000000"/>
    <n v="0.33333333333333331"/>
    <n v="5000000"/>
  </r>
  <r>
    <x v="8"/>
    <x v="2"/>
    <s v="Personas"/>
    <n v="200"/>
    <m/>
    <m/>
    <m/>
    <m/>
    <m/>
    <m/>
    <m/>
    <m/>
    <m/>
    <m/>
    <m/>
    <m/>
    <m/>
    <m/>
    <m/>
    <m/>
    <m/>
    <m/>
    <m/>
    <m/>
    <m/>
    <m/>
    <m/>
    <m/>
    <m/>
    <n v="10000000"/>
    <n v="10000000"/>
    <n v="0.66666666666666663"/>
    <n v="15000000"/>
    <n v="0.33333333333333331"/>
    <n v="5000000"/>
  </r>
  <r>
    <x v="9"/>
    <x v="0"/>
    <s v="Docentes"/>
    <n v="1"/>
    <m/>
    <m/>
    <m/>
    <m/>
    <n v="500000000"/>
    <m/>
    <m/>
    <m/>
    <m/>
    <m/>
    <m/>
    <m/>
    <m/>
    <m/>
    <m/>
    <m/>
    <m/>
    <m/>
    <m/>
    <m/>
    <m/>
    <m/>
    <m/>
    <m/>
    <m/>
    <n v="155000000"/>
    <n v="655000000"/>
    <n v="0.32750000000000001"/>
    <n v="2000000000"/>
    <n v="0.67249999999999999"/>
    <n v="1345000000"/>
  </r>
  <r>
    <x v="10"/>
    <x v="0"/>
    <s v="Docentes"/>
    <n v="1"/>
    <m/>
    <m/>
    <m/>
    <m/>
    <m/>
    <m/>
    <m/>
    <m/>
    <m/>
    <m/>
    <m/>
    <m/>
    <m/>
    <m/>
    <m/>
    <m/>
    <m/>
    <m/>
    <m/>
    <m/>
    <m/>
    <m/>
    <m/>
    <m/>
    <m/>
    <n v="2000000"/>
    <n v="2000000"/>
    <n v="0.04"/>
    <n v="50000000"/>
    <n v="0.96"/>
    <n v="48000000"/>
  </r>
  <r>
    <x v="11"/>
    <x v="0"/>
    <s v="Docentes"/>
    <n v="350"/>
    <m/>
    <m/>
    <m/>
    <m/>
    <m/>
    <m/>
    <m/>
    <m/>
    <m/>
    <m/>
    <m/>
    <m/>
    <m/>
    <m/>
    <m/>
    <m/>
    <m/>
    <m/>
    <n v="10000000"/>
    <m/>
    <m/>
    <m/>
    <m/>
    <m/>
    <m/>
    <n v="350000000"/>
    <n v="360000000"/>
    <n v="0.57324840764331209"/>
    <n v="628000000"/>
    <n v="0.42675159235668791"/>
    <n v="268000000"/>
  </r>
  <r>
    <x v="12"/>
    <x v="0"/>
    <s v="Docentes"/>
    <n v="70"/>
    <m/>
    <m/>
    <m/>
    <m/>
    <m/>
    <m/>
    <m/>
    <m/>
    <m/>
    <m/>
    <m/>
    <m/>
    <m/>
    <m/>
    <m/>
    <m/>
    <m/>
    <m/>
    <m/>
    <m/>
    <m/>
    <m/>
    <m/>
    <m/>
    <m/>
    <n v="10000000"/>
    <n v="10000000"/>
    <n v="0.125"/>
    <n v="80000000"/>
    <n v="0.875"/>
    <n v="70000000"/>
  </r>
  <r>
    <x v="13"/>
    <x v="0"/>
    <s v="Docentes"/>
    <n v="50"/>
    <m/>
    <m/>
    <m/>
    <m/>
    <m/>
    <m/>
    <m/>
    <m/>
    <m/>
    <m/>
    <m/>
    <m/>
    <m/>
    <m/>
    <m/>
    <m/>
    <m/>
    <m/>
    <m/>
    <m/>
    <m/>
    <m/>
    <m/>
    <m/>
    <m/>
    <n v="60000000"/>
    <n v="60000000"/>
    <n v="0.6"/>
    <n v="100000000"/>
    <n v="0.4"/>
    <n v="40000000"/>
  </r>
  <r>
    <x v="14"/>
    <x v="0"/>
    <s v="Programas académicos"/>
    <n v="75"/>
    <m/>
    <m/>
    <m/>
    <m/>
    <m/>
    <m/>
    <m/>
    <m/>
    <m/>
    <m/>
    <m/>
    <m/>
    <m/>
    <m/>
    <m/>
    <m/>
    <n v="56000000"/>
    <m/>
    <n v="29000000"/>
    <n v="10678500"/>
    <m/>
    <n v="64740000"/>
    <n v="7614776"/>
    <m/>
    <m/>
    <n v="80000000"/>
    <n v="248033276"/>
    <n v="1.6535551733333334"/>
    <n v="150000000"/>
    <n v="-0.65355517333333335"/>
    <n v="-98033276"/>
  </r>
  <r>
    <x v="15"/>
    <x v="0"/>
    <s v="Programas académicos"/>
    <n v="75"/>
    <m/>
    <m/>
    <m/>
    <m/>
    <m/>
    <m/>
    <m/>
    <m/>
    <m/>
    <m/>
    <m/>
    <m/>
    <m/>
    <m/>
    <m/>
    <m/>
    <m/>
    <m/>
    <m/>
    <m/>
    <m/>
    <m/>
    <m/>
    <m/>
    <m/>
    <n v="35000000"/>
    <n v="35000000"/>
    <n v="0.68627450980392157"/>
    <n v="51000000"/>
    <n v="0.31372549019607843"/>
    <n v="16000000"/>
  </r>
  <r>
    <x v="16"/>
    <x v="0"/>
    <s v="Resolución de Acreditación"/>
    <n v="1"/>
    <m/>
    <m/>
    <m/>
    <m/>
    <m/>
    <m/>
    <m/>
    <m/>
    <m/>
    <m/>
    <m/>
    <m/>
    <m/>
    <m/>
    <m/>
    <m/>
    <n v="5500000"/>
    <m/>
    <m/>
    <m/>
    <m/>
    <m/>
    <m/>
    <m/>
    <m/>
    <n v="60000000"/>
    <n v="65500000"/>
    <n v="0.71923644541269893"/>
    <n v="91068800"/>
    <n v="0.28076355458730101"/>
    <n v="25568800"/>
  </r>
  <r>
    <x v="17"/>
    <x v="4"/>
    <s v="Documento política"/>
    <n v="0.25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8"/>
    <x v="4"/>
    <s v="Portal"/>
    <n v="1"/>
    <m/>
    <m/>
    <m/>
    <m/>
    <m/>
    <m/>
    <m/>
    <m/>
    <m/>
    <m/>
    <m/>
    <m/>
    <m/>
    <m/>
    <m/>
    <m/>
    <m/>
    <m/>
    <m/>
    <m/>
    <m/>
    <m/>
    <m/>
    <m/>
    <m/>
    <n v="10000000"/>
    <n v="10000000"/>
    <n v="0.5"/>
    <n v="20000000"/>
    <n v="0.5"/>
    <n v="10000000"/>
  </r>
  <r>
    <x v="19"/>
    <x v="0"/>
    <s v="Encuentros "/>
    <n v="2"/>
    <m/>
    <m/>
    <m/>
    <m/>
    <m/>
    <m/>
    <m/>
    <m/>
    <m/>
    <m/>
    <m/>
    <m/>
    <m/>
    <m/>
    <m/>
    <m/>
    <m/>
    <m/>
    <m/>
    <m/>
    <m/>
    <m/>
    <m/>
    <m/>
    <m/>
    <n v="15000000"/>
    <n v="15000000"/>
    <n v="0.6"/>
    <n v="25000000"/>
    <n v="0.4"/>
    <n v="10000000"/>
  </r>
  <r>
    <x v="19"/>
    <x v="0"/>
    <s v="Rueda laboral "/>
    <n v="2"/>
    <m/>
    <m/>
    <m/>
    <m/>
    <m/>
    <m/>
    <m/>
    <m/>
    <m/>
    <m/>
    <m/>
    <m/>
    <m/>
    <m/>
    <m/>
    <m/>
    <m/>
    <m/>
    <m/>
    <m/>
    <m/>
    <m/>
    <m/>
    <m/>
    <m/>
    <n v="2000000"/>
    <n v="2000000"/>
    <n v="1"/>
    <n v="2000000"/>
    <n v="0"/>
    <n v="0"/>
  </r>
  <r>
    <x v="19"/>
    <x v="1"/>
    <s v="Encuentros "/>
    <n v="1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55555555555555558"/>
    <n v="9000000"/>
    <n v="0.44444444444444442"/>
    <n v="4000000"/>
  </r>
  <r>
    <x v="19"/>
    <x v="1"/>
    <s v="Rueda laboral "/>
    <n v="1"/>
    <m/>
    <m/>
    <m/>
    <m/>
    <m/>
    <m/>
    <m/>
    <m/>
    <m/>
    <m/>
    <m/>
    <m/>
    <m/>
    <m/>
    <m/>
    <m/>
    <m/>
    <m/>
    <m/>
    <m/>
    <m/>
    <m/>
    <m/>
    <m/>
    <m/>
    <n v="1000000"/>
    <n v="1000000"/>
    <n v="1"/>
    <n v="1000000"/>
    <n v="0"/>
    <n v="0"/>
  </r>
  <r>
    <x v="19"/>
    <x v="2"/>
    <s v="Encuentros "/>
    <n v="1"/>
    <m/>
    <m/>
    <m/>
    <m/>
    <m/>
    <m/>
    <m/>
    <m/>
    <m/>
    <m/>
    <m/>
    <m/>
    <m/>
    <m/>
    <m/>
    <m/>
    <m/>
    <m/>
    <m/>
    <m/>
    <m/>
    <m/>
    <m/>
    <m/>
    <m/>
    <n v="5000000"/>
    <n v="5000000"/>
    <n v="0.55555555555555558"/>
    <n v="9000000"/>
    <n v="0.44444444444444442"/>
    <n v="4000000"/>
  </r>
  <r>
    <x v="19"/>
    <x v="2"/>
    <s v="Rueda laboral "/>
    <n v="1"/>
    <m/>
    <m/>
    <m/>
    <m/>
    <m/>
    <m/>
    <m/>
    <m/>
    <m/>
    <m/>
    <m/>
    <m/>
    <m/>
    <m/>
    <m/>
    <m/>
    <m/>
    <m/>
    <m/>
    <m/>
    <m/>
    <m/>
    <m/>
    <m/>
    <m/>
    <n v="1000000"/>
    <n v="1000000"/>
    <n v="1"/>
    <n v="1000000"/>
    <n v="0"/>
    <n v="0"/>
  </r>
  <r>
    <x v="19"/>
    <x v="3"/>
    <s v="Encuentros "/>
    <n v="1"/>
    <m/>
    <m/>
    <m/>
    <m/>
    <m/>
    <m/>
    <m/>
    <m/>
    <m/>
    <m/>
    <m/>
    <m/>
    <m/>
    <m/>
    <m/>
    <m/>
    <m/>
    <m/>
    <m/>
    <m/>
    <m/>
    <m/>
    <m/>
    <m/>
    <m/>
    <n v="5000000"/>
    <n v="5000000"/>
    <m/>
    <n v="9000000"/>
    <m/>
    <n v="4000000"/>
  </r>
  <r>
    <x v="19"/>
    <x v="3"/>
    <s v="Rueda laboral "/>
    <n v="1"/>
    <m/>
    <m/>
    <m/>
    <m/>
    <m/>
    <m/>
    <m/>
    <m/>
    <m/>
    <m/>
    <m/>
    <m/>
    <m/>
    <m/>
    <m/>
    <m/>
    <m/>
    <m/>
    <m/>
    <m/>
    <m/>
    <m/>
    <m/>
    <m/>
    <m/>
    <n v="1000000"/>
    <n v="1000000"/>
    <n v="1"/>
    <n v="1000000"/>
    <n v="0"/>
    <n v="0"/>
  </r>
  <r>
    <x v="20"/>
    <x v="4"/>
    <s v="Graduados"/>
    <n v="1280"/>
    <m/>
    <m/>
    <m/>
    <m/>
    <m/>
    <m/>
    <m/>
    <m/>
    <m/>
    <m/>
    <m/>
    <m/>
    <m/>
    <m/>
    <m/>
    <m/>
    <m/>
    <m/>
    <m/>
    <m/>
    <m/>
    <m/>
    <m/>
    <m/>
    <m/>
    <n v="40000000"/>
    <n v="40000000"/>
    <m/>
    <n v="120000000"/>
    <m/>
    <n v="80000000"/>
  </r>
  <r>
    <x v="21"/>
    <x v="0"/>
    <s v="Softwar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180000000"/>
    <n v="1"/>
    <n v="18000000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x v="0"/>
    <x v="0"/>
    <s v="Mt2 Construidos"/>
    <n v="4000"/>
    <m/>
    <m/>
    <m/>
    <m/>
    <m/>
    <n v="500000000"/>
    <m/>
    <m/>
    <m/>
    <m/>
    <m/>
    <m/>
    <m/>
    <m/>
    <m/>
    <m/>
    <m/>
    <m/>
    <m/>
    <m/>
    <m/>
    <m/>
    <m/>
    <m/>
    <m/>
    <m/>
    <n v="500000000"/>
    <n v="5.5396662178315494E-2"/>
    <n v="9025814558.836729"/>
    <n v="0.94460333782168449"/>
    <n v="8525814558.836729"/>
  </r>
  <r>
    <x v="0"/>
    <x v="1"/>
    <s v="Mt2 Construidos"/>
    <n v="25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5503545462.7053232"/>
    <n v="1"/>
    <n v="5503545462.7053232"/>
  </r>
  <r>
    <x v="0"/>
    <x v="2"/>
    <s v="Mt2 Construidos"/>
    <n v="6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320850911.0492775"/>
    <n v="1"/>
    <n v="1320850911.0492775"/>
  </r>
  <r>
    <x v="0"/>
    <x v="3"/>
    <s v="Mt2 Construidos"/>
    <n v="9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981276366.5739162"/>
    <n v="1"/>
    <n v="1981276366.5739162"/>
  </r>
  <r>
    <x v="1"/>
    <x v="0"/>
    <s v="Mt2 Adecuados"/>
    <n v="2000"/>
    <m/>
    <m/>
    <m/>
    <m/>
    <n v="100000000"/>
    <n v="500000000"/>
    <m/>
    <m/>
    <m/>
    <n v="266215924"/>
    <m/>
    <m/>
    <m/>
    <m/>
    <m/>
    <m/>
    <m/>
    <m/>
    <m/>
    <m/>
    <n v="8000000"/>
    <m/>
    <m/>
    <m/>
    <m/>
    <m/>
    <n v="874215924"/>
    <n v="0.79422976508880372"/>
    <n v="1100709092.5410645"/>
    <n v="0.20577023491119625"/>
    <n v="226493168.5410645"/>
  </r>
  <r>
    <x v="1"/>
    <x v="1"/>
    <s v="Mt2 Adecuados"/>
    <n v="4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220141818.50821292"/>
    <n v="1"/>
    <n v="220141818.50821292"/>
  </r>
  <r>
    <x v="1"/>
    <x v="2"/>
    <s v="Mt2 Adecuados"/>
    <n v="200"/>
    <m/>
    <m/>
    <m/>
    <m/>
    <m/>
    <m/>
    <m/>
    <m/>
    <m/>
    <m/>
    <n v="90000000"/>
    <m/>
    <m/>
    <m/>
    <m/>
    <m/>
    <m/>
    <m/>
    <m/>
    <m/>
    <m/>
    <m/>
    <m/>
    <m/>
    <m/>
    <m/>
    <n v="90000000"/>
    <n v="0.81765473375193665"/>
    <n v="110070909.25410646"/>
    <n v="0.18234526624806335"/>
    <n v="20070909.254106462"/>
  </r>
  <r>
    <x v="1"/>
    <x v="3"/>
    <s v="Mt2 Adecuados"/>
    <n v="200"/>
    <m/>
    <m/>
    <m/>
    <m/>
    <m/>
    <m/>
    <m/>
    <n v="40000000"/>
    <m/>
    <m/>
    <m/>
    <m/>
    <m/>
    <m/>
    <m/>
    <m/>
    <m/>
    <m/>
    <m/>
    <m/>
    <m/>
    <m/>
    <m/>
    <m/>
    <m/>
    <m/>
    <n v="40000000"/>
    <n v="0.36340210388974964"/>
    <n v="110070909.25410646"/>
    <n v="0.63659789611025042"/>
    <n v="70070909.254106462"/>
  </r>
  <r>
    <x v="2"/>
    <x v="0"/>
    <s v="Mt2 Mantenidos"/>
    <n v="4587"/>
    <m/>
    <m/>
    <m/>
    <m/>
    <n v="100000000"/>
    <n v="500000000"/>
    <m/>
    <m/>
    <m/>
    <m/>
    <m/>
    <m/>
    <m/>
    <m/>
    <m/>
    <m/>
    <n v="69940400"/>
    <m/>
    <m/>
    <m/>
    <m/>
    <m/>
    <m/>
    <m/>
    <m/>
    <m/>
    <n v="669940400"/>
    <n v="0.53075594253486036"/>
    <n v="1262238151.8714657"/>
    <n v="0.46924405746513964"/>
    <n v="592297751.87146568"/>
  </r>
  <r>
    <x v="2"/>
    <x v="1"/>
    <s v="Mt2 Mantenidos"/>
    <n v="400"/>
    <m/>
    <m/>
    <m/>
    <m/>
    <m/>
    <m/>
    <m/>
    <m/>
    <n v="300000000"/>
    <m/>
    <m/>
    <m/>
    <m/>
    <m/>
    <m/>
    <m/>
    <m/>
    <m/>
    <m/>
    <m/>
    <m/>
    <m/>
    <m/>
    <m/>
    <m/>
    <m/>
    <n v="300000000"/>
    <n v="2.7255157791731222"/>
    <n v="110070909.25410646"/>
    <n v="-1.7255157791731222"/>
    <n v="-189929090.74589354"/>
  </r>
  <r>
    <x v="2"/>
    <x v="2"/>
    <s v="Mt2 Mantenidos"/>
    <n v="325"/>
    <m/>
    <m/>
    <m/>
    <m/>
    <m/>
    <m/>
    <n v="160000000"/>
    <m/>
    <m/>
    <m/>
    <n v="70643874"/>
    <m/>
    <m/>
    <m/>
    <m/>
    <m/>
    <m/>
    <m/>
    <m/>
    <m/>
    <m/>
    <m/>
    <m/>
    <m/>
    <m/>
    <m/>
    <n v="230643874"/>
    <n v="2.5789682787963795"/>
    <n v="89432613.768961489"/>
    <n v="-1.5789682787963795"/>
    <n v="-141211260.23103851"/>
  </r>
  <r>
    <x v="2"/>
    <x v="3"/>
    <s v="Mt2 Mantenidos"/>
    <n v="325"/>
    <m/>
    <m/>
    <m/>
    <m/>
    <m/>
    <m/>
    <m/>
    <n v="351563457.51999998"/>
    <m/>
    <m/>
    <m/>
    <n v="76000000"/>
    <m/>
    <m/>
    <m/>
    <m/>
    <m/>
    <m/>
    <m/>
    <m/>
    <m/>
    <m/>
    <m/>
    <m/>
    <m/>
    <m/>
    <n v="427563457.51999998"/>
    <n v="4.7808449233582646"/>
    <n v="89432613.768961489"/>
    <n v="-3.7808449233582646"/>
    <n v="-338130843.75103849"/>
  </r>
  <r>
    <x v="3"/>
    <x v="0"/>
    <s v="#Laboratorios Dotados"/>
    <n v="8"/>
    <m/>
    <m/>
    <m/>
    <m/>
    <m/>
    <n v="80000000"/>
    <m/>
    <m/>
    <m/>
    <m/>
    <m/>
    <m/>
    <m/>
    <m/>
    <m/>
    <m/>
    <m/>
    <m/>
    <m/>
    <m/>
    <m/>
    <m/>
    <m/>
    <m/>
    <m/>
    <m/>
    <n v="80000000"/>
    <n v="6.6666666666666666E-2"/>
    <n v="1200000000"/>
    <n v="0.93333333333333335"/>
    <n v="1120000000"/>
  </r>
  <r>
    <x v="3"/>
    <x v="1"/>
    <s v="#Laboratorios Dotados"/>
    <n v="1"/>
    <m/>
    <m/>
    <m/>
    <m/>
    <m/>
    <m/>
    <m/>
    <m/>
    <n v="196000000"/>
    <m/>
    <m/>
    <m/>
    <n v="192000000"/>
    <m/>
    <m/>
    <m/>
    <m/>
    <m/>
    <m/>
    <m/>
    <m/>
    <m/>
    <m/>
    <m/>
    <m/>
    <m/>
    <n v="388000000"/>
    <n v="2.5866666666666664"/>
    <n v="150000000"/>
    <n v="-1.5866666666666667"/>
    <n v="-238000000"/>
  </r>
  <r>
    <x v="3"/>
    <x v="2"/>
    <s v="#Laboratorios Dotados"/>
    <n v="1"/>
    <m/>
    <m/>
    <m/>
    <m/>
    <m/>
    <m/>
    <n v="379000000"/>
    <m/>
    <m/>
    <m/>
    <m/>
    <m/>
    <m/>
    <m/>
    <m/>
    <m/>
    <m/>
    <m/>
    <m/>
    <m/>
    <m/>
    <m/>
    <m/>
    <m/>
    <m/>
    <m/>
    <n v="379000000"/>
    <n v="2.5266666666666668"/>
    <n v="150000000"/>
    <n v="-1.5266666666666666"/>
    <n v="-229000000"/>
  </r>
  <r>
    <x v="3"/>
    <x v="3"/>
    <s v="#Laboratorios Dotados "/>
    <n v="1"/>
    <m/>
    <m/>
    <m/>
    <m/>
    <m/>
    <m/>
    <m/>
    <n v="208000000"/>
    <m/>
    <m/>
    <m/>
    <m/>
    <m/>
    <m/>
    <m/>
    <m/>
    <m/>
    <m/>
    <m/>
    <m/>
    <m/>
    <m/>
    <m/>
    <m/>
    <m/>
    <m/>
    <n v="208000000"/>
    <n v="1.3866666666666667"/>
    <n v="150000000"/>
    <n v="-0.38666666666666666"/>
    <n v="-58000000"/>
  </r>
  <r>
    <x v="4"/>
    <x v="0"/>
    <s v="#Laboratorios Mantenidos"/>
    <n v="12"/>
    <m/>
    <m/>
    <m/>
    <m/>
    <m/>
    <n v="40000000"/>
    <m/>
    <m/>
    <m/>
    <m/>
    <m/>
    <m/>
    <m/>
    <m/>
    <m/>
    <m/>
    <m/>
    <n v="8000000"/>
    <m/>
    <m/>
    <m/>
    <m/>
    <m/>
    <m/>
    <m/>
    <m/>
    <n v="48000000"/>
    <n v="0.34285714285714286"/>
    <n v="140000000"/>
    <n v="0.65714285714285714"/>
    <n v="92000000"/>
  </r>
  <r>
    <x v="4"/>
    <x v="1"/>
    <s v="#Laboratorios Mantenidos"/>
    <n v="4"/>
    <m/>
    <m/>
    <m/>
    <m/>
    <m/>
    <m/>
    <m/>
    <m/>
    <n v="50000000"/>
    <m/>
    <m/>
    <m/>
    <m/>
    <m/>
    <m/>
    <m/>
    <m/>
    <m/>
    <m/>
    <m/>
    <m/>
    <m/>
    <m/>
    <m/>
    <m/>
    <m/>
    <n v="50000000"/>
    <n v="0.69444444444444442"/>
    <n v="72000000"/>
    <n v="0.30555555555555558"/>
    <n v="22000000"/>
  </r>
  <r>
    <x v="4"/>
    <x v="2"/>
    <s v="#Laboratorios Mantenidos"/>
    <n v="3"/>
    <m/>
    <m/>
    <m/>
    <m/>
    <m/>
    <m/>
    <n v="60563457"/>
    <m/>
    <m/>
    <m/>
    <m/>
    <m/>
    <m/>
    <m/>
    <m/>
    <m/>
    <m/>
    <m/>
    <m/>
    <m/>
    <m/>
    <m/>
    <m/>
    <m/>
    <m/>
    <m/>
    <n v="60563457"/>
    <n v="1.1215455000000001"/>
    <n v="54000000"/>
    <n v="-0.1215455"/>
    <n v="-6563457"/>
  </r>
  <r>
    <x v="4"/>
    <x v="3"/>
    <s v="#Laboratorios Mantenidos"/>
    <n v="3"/>
    <m/>
    <m/>
    <m/>
    <m/>
    <m/>
    <m/>
    <m/>
    <m/>
    <m/>
    <m/>
    <m/>
    <m/>
    <m/>
    <m/>
    <m/>
    <m/>
    <m/>
    <m/>
    <m/>
    <m/>
    <m/>
    <m/>
    <m/>
    <m/>
    <m/>
    <m/>
    <n v="0"/>
    <n v="0"/>
    <n v="54000000"/>
    <n v="1"/>
    <n v="54000000"/>
  </r>
  <r>
    <x v="5"/>
    <x v="0"/>
    <s v="#Laboratorios Dotados "/>
    <n v="10"/>
    <m/>
    <m/>
    <m/>
    <m/>
    <m/>
    <n v="60000000"/>
    <m/>
    <m/>
    <m/>
    <m/>
    <m/>
    <m/>
    <m/>
    <m/>
    <m/>
    <m/>
    <m/>
    <m/>
    <m/>
    <m/>
    <m/>
    <m/>
    <m/>
    <m/>
    <m/>
    <m/>
    <n v="60000000"/>
    <n v="1"/>
    <n v="60000000"/>
    <n v="0"/>
    <n v="0"/>
  </r>
  <r>
    <x v="5"/>
    <x v="1"/>
    <s v="#Laboratorios Dotados "/>
    <n v="4"/>
    <m/>
    <m/>
    <m/>
    <m/>
    <m/>
    <m/>
    <m/>
    <m/>
    <n v="53563457"/>
    <m/>
    <m/>
    <m/>
    <m/>
    <m/>
    <m/>
    <m/>
    <m/>
    <m/>
    <m/>
    <m/>
    <m/>
    <m/>
    <m/>
    <m/>
    <m/>
    <m/>
    <n v="53563457"/>
    <n v="3.7196845138888888"/>
    <n v="14400000"/>
    <n v="-2.7196845138888888"/>
    <n v="-39163457"/>
  </r>
  <r>
    <x v="5"/>
    <x v="2"/>
    <s v="#Laboratorios Dotados "/>
    <n v="3"/>
    <m/>
    <m/>
    <m/>
    <m/>
    <m/>
    <m/>
    <m/>
    <m/>
    <m/>
    <m/>
    <m/>
    <m/>
    <m/>
    <m/>
    <m/>
    <m/>
    <m/>
    <m/>
    <m/>
    <m/>
    <m/>
    <m/>
    <m/>
    <m/>
    <m/>
    <m/>
    <n v="0"/>
    <n v="0"/>
    <n v="10800000"/>
    <n v="1"/>
    <n v="10800000"/>
  </r>
  <r>
    <x v="5"/>
    <x v="3"/>
    <s v="#Laboratorios Dotados "/>
    <n v="3"/>
    <m/>
    <m/>
    <m/>
    <m/>
    <m/>
    <m/>
    <m/>
    <m/>
    <m/>
    <m/>
    <m/>
    <m/>
    <m/>
    <m/>
    <m/>
    <m/>
    <m/>
    <m/>
    <m/>
    <m/>
    <m/>
    <m/>
    <m/>
    <m/>
    <m/>
    <m/>
    <n v="0"/>
    <n v="0"/>
    <n v="10800000"/>
    <n v="1"/>
    <n v="10800000"/>
  </r>
  <r>
    <x v="6"/>
    <x v="0"/>
    <s v="#Laboratorios Dotados "/>
    <n v="9"/>
    <m/>
    <m/>
    <m/>
    <m/>
    <m/>
    <n v="150000000"/>
    <m/>
    <m/>
    <m/>
    <m/>
    <m/>
    <m/>
    <m/>
    <m/>
    <m/>
    <m/>
    <n v="7000000"/>
    <m/>
    <m/>
    <m/>
    <m/>
    <m/>
    <m/>
    <m/>
    <m/>
    <m/>
    <n v="157000000"/>
    <n v="2.9074074074074074"/>
    <n v="54000000"/>
    <n v="-1.9074074074074074"/>
    <n v="-103000000"/>
  </r>
  <r>
    <x v="7"/>
    <x v="0"/>
    <s v="#Laboratorios Mantenidos"/>
    <n v="9"/>
    <m/>
    <m/>
    <m/>
    <m/>
    <m/>
    <n v="60000000"/>
    <m/>
    <m/>
    <m/>
    <m/>
    <m/>
    <m/>
    <m/>
    <m/>
    <m/>
    <m/>
    <n v="3000000"/>
    <m/>
    <m/>
    <m/>
    <m/>
    <m/>
    <m/>
    <m/>
    <m/>
    <m/>
    <n v="63000000"/>
    <n v="1.75"/>
    <n v="36000000"/>
    <n v="-0.75"/>
    <n v="-27000000"/>
  </r>
  <r>
    <x v="8"/>
    <x v="0"/>
    <s v="#Laboratorios Dotados "/>
    <n v="9"/>
    <m/>
    <m/>
    <m/>
    <m/>
    <m/>
    <n v="70000000"/>
    <m/>
    <m/>
    <m/>
    <m/>
    <m/>
    <m/>
    <m/>
    <m/>
    <m/>
    <m/>
    <m/>
    <m/>
    <m/>
    <m/>
    <m/>
    <m/>
    <m/>
    <m/>
    <m/>
    <m/>
    <n v="70000000"/>
    <n v="0.46666666666666667"/>
    <n v="150000000"/>
    <n v="0.53333333333333333"/>
    <n v="80000000"/>
  </r>
  <r>
    <x v="9"/>
    <x v="0"/>
    <s v="#Aulas Dotadas "/>
    <n v="6"/>
    <m/>
    <m/>
    <m/>
    <m/>
    <m/>
    <m/>
    <m/>
    <m/>
    <m/>
    <m/>
    <m/>
    <m/>
    <m/>
    <m/>
    <m/>
    <m/>
    <m/>
    <m/>
    <m/>
    <m/>
    <n v="32000000"/>
    <n v="10000000"/>
    <m/>
    <m/>
    <m/>
    <m/>
    <n v="42000000"/>
    <n v="0.6"/>
    <n v="70000000"/>
    <n v="0.4"/>
    <n v="28000000"/>
  </r>
  <r>
    <x v="9"/>
    <x v="0"/>
    <s v="#Aulas Especializadas Dotadas 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00000000"/>
    <n v="1"/>
    <n v="200000000"/>
  </r>
  <r>
    <x v="9"/>
    <x v="1"/>
    <s v="#Aulas Dotadas "/>
    <n v="6"/>
    <m/>
    <m/>
    <m/>
    <m/>
    <m/>
    <m/>
    <m/>
    <m/>
    <m/>
    <m/>
    <m/>
    <m/>
    <m/>
    <m/>
    <m/>
    <m/>
    <m/>
    <m/>
    <m/>
    <m/>
    <m/>
    <m/>
    <m/>
    <m/>
    <m/>
    <m/>
    <n v="0"/>
    <n v="0"/>
    <n v="368000000"/>
    <n v="1"/>
    <n v="368000000"/>
  </r>
  <r>
    <x v="9"/>
    <x v="2"/>
    <s v="#Aulas Dotadas "/>
    <n v="6"/>
    <m/>
    <m/>
    <m/>
    <m/>
    <m/>
    <m/>
    <m/>
    <m/>
    <m/>
    <m/>
    <m/>
    <m/>
    <m/>
    <m/>
    <m/>
    <m/>
    <m/>
    <m/>
    <m/>
    <m/>
    <m/>
    <m/>
    <m/>
    <m/>
    <m/>
    <m/>
    <n v="0"/>
    <n v="0"/>
    <n v="138000000"/>
    <n v="1"/>
    <n v="138000000"/>
  </r>
  <r>
    <x v="9"/>
    <x v="3"/>
    <s v="#Aulas Dotadas "/>
    <n v="6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0000000"/>
    <n v="1"/>
    <n v="230000000"/>
  </r>
  <r>
    <x v="10"/>
    <x v="0"/>
    <s v="# Aulas con dotación mantenida"/>
    <n v="12"/>
    <m/>
    <m/>
    <m/>
    <m/>
    <m/>
    <m/>
    <m/>
    <m/>
    <m/>
    <m/>
    <m/>
    <m/>
    <m/>
    <m/>
    <m/>
    <m/>
    <m/>
    <m/>
    <m/>
    <m/>
    <n v="6672123"/>
    <m/>
    <m/>
    <m/>
    <m/>
    <m/>
    <n v="6672123"/>
    <n v="0.44480819999999999"/>
    <n v="15000000"/>
    <n v="0.55519180000000001"/>
    <n v="8327877"/>
  </r>
  <r>
    <x v="10"/>
    <x v="1"/>
    <s v="# Aulas con dotación mantenida"/>
    <n v="22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10"/>
    <x v="2"/>
    <s v="# Aulas con dotación mantenida"/>
    <n v="15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10"/>
    <x v="3"/>
    <s v="# Aulas con dotación mantenida"/>
    <n v="14"/>
    <m/>
    <m/>
    <m/>
    <m/>
    <m/>
    <m/>
    <m/>
    <m/>
    <m/>
    <m/>
    <m/>
    <m/>
    <m/>
    <m/>
    <m/>
    <m/>
    <m/>
    <m/>
    <m/>
    <m/>
    <m/>
    <m/>
    <m/>
    <m/>
    <m/>
    <m/>
    <n v="0"/>
    <m/>
    <n v="5000000"/>
    <m/>
    <n v="5000000"/>
  </r>
  <r>
    <x v="11"/>
    <x v="0"/>
    <s v="# Oficinas dotadas"/>
    <n v="15"/>
    <m/>
    <m/>
    <m/>
    <m/>
    <n v="416215924"/>
    <m/>
    <m/>
    <m/>
    <m/>
    <m/>
    <m/>
    <m/>
    <m/>
    <m/>
    <m/>
    <m/>
    <n v="4000000"/>
    <m/>
    <n v="120000000"/>
    <m/>
    <n v="13000000"/>
    <n v="5789710"/>
    <n v="40000000"/>
    <m/>
    <m/>
    <m/>
    <n v="599005634"/>
    <n v="5.9900563399999998"/>
    <n v="100000000"/>
    <n v="-4.9900563399999998"/>
    <n v="-499005634"/>
  </r>
  <r>
    <x v="11"/>
    <x v="1"/>
    <s v="# Oficinas dotadas"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1"/>
    <x v="2"/>
    <s v="# Oficinas dotadas"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1"/>
    <x v="3"/>
    <s v="# Oficinas dotadas"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2"/>
    <x v="0"/>
    <s v="# Oficinas con dotación mantenida"/>
    <n v="18"/>
    <m/>
    <m/>
    <m/>
    <m/>
    <m/>
    <m/>
    <m/>
    <m/>
    <m/>
    <m/>
    <m/>
    <m/>
    <m/>
    <m/>
    <m/>
    <m/>
    <n v="2000000"/>
    <m/>
    <m/>
    <m/>
    <n v="2000000"/>
    <m/>
    <m/>
    <m/>
    <m/>
    <m/>
    <n v="4000000"/>
    <n v="0.1"/>
    <n v="40000000"/>
    <n v="0.9"/>
    <n v="36000000"/>
  </r>
  <r>
    <x v="12"/>
    <x v="1"/>
    <s v="# Oficinas con dotación mantenida"/>
    <n v="4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2"/>
    <x v="2"/>
    <s v="# Oficinas con dotación mantenida"/>
    <n v="7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2"/>
    <x v="3"/>
    <s v="# Oficinas con dotación mantenida"/>
    <n v="4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3"/>
    <x v="0"/>
    <s v="#Libros"/>
    <n v="2000"/>
    <m/>
    <m/>
    <m/>
    <m/>
    <m/>
    <m/>
    <m/>
    <m/>
    <m/>
    <m/>
    <m/>
    <m/>
    <m/>
    <m/>
    <m/>
    <m/>
    <m/>
    <m/>
    <n v="74085415"/>
    <n v="14342456"/>
    <n v="5897856"/>
    <n v="20132427"/>
    <n v="11903694"/>
    <m/>
    <m/>
    <m/>
    <n v="126361848"/>
    <n v="0.51366604878048783"/>
    <n v="246000000"/>
    <n v="0.48633395121951217"/>
    <n v="119638152"/>
  </r>
  <r>
    <x v="13"/>
    <x v="1"/>
    <s v="#Libros"/>
    <n v="182"/>
    <m/>
    <m/>
    <m/>
    <m/>
    <m/>
    <m/>
    <m/>
    <m/>
    <m/>
    <m/>
    <m/>
    <m/>
    <m/>
    <m/>
    <m/>
    <m/>
    <m/>
    <m/>
    <m/>
    <m/>
    <m/>
    <m/>
    <m/>
    <m/>
    <m/>
    <m/>
    <n v="0"/>
    <n v="0"/>
    <n v="33333333"/>
    <n v="1"/>
    <n v="33333333"/>
  </r>
  <r>
    <x v="13"/>
    <x v="2"/>
    <s v="#Libros"/>
    <n v="182"/>
    <m/>
    <m/>
    <m/>
    <m/>
    <m/>
    <m/>
    <m/>
    <m/>
    <m/>
    <m/>
    <m/>
    <m/>
    <m/>
    <m/>
    <m/>
    <m/>
    <m/>
    <m/>
    <m/>
    <m/>
    <m/>
    <m/>
    <m/>
    <m/>
    <m/>
    <m/>
    <n v="0"/>
    <n v="0"/>
    <n v="33333333"/>
    <n v="1"/>
    <n v="33333333"/>
  </r>
  <r>
    <x v="13"/>
    <x v="3"/>
    <s v="#Libros"/>
    <n v="182"/>
    <m/>
    <m/>
    <m/>
    <m/>
    <m/>
    <m/>
    <m/>
    <m/>
    <m/>
    <m/>
    <m/>
    <m/>
    <m/>
    <m/>
    <m/>
    <m/>
    <m/>
    <m/>
    <m/>
    <m/>
    <m/>
    <m/>
    <m/>
    <m/>
    <m/>
    <m/>
    <n v="0"/>
    <n v="0"/>
    <n v="33333333"/>
    <n v="1"/>
    <n v="33333333"/>
  </r>
  <r>
    <x v="14"/>
    <x v="4"/>
    <s v="#Bases de Datos"/>
    <n v="19"/>
    <m/>
    <n v="363824680"/>
    <m/>
    <m/>
    <m/>
    <n v="96100604"/>
    <n v="100000000"/>
    <n v="100000000"/>
    <n v="100000000"/>
    <m/>
    <m/>
    <m/>
    <m/>
    <m/>
    <m/>
    <m/>
    <n v="30000000"/>
    <n v="6000000"/>
    <m/>
    <m/>
    <m/>
    <m/>
    <m/>
    <m/>
    <m/>
    <m/>
    <n v="795925284"/>
    <n v="0.79592528399999996"/>
    <n v="1000000000"/>
    <n v="0.20407471599999999"/>
    <n v="204074716"/>
  </r>
  <r>
    <x v="15"/>
    <x v="0"/>
    <s v="#Bibliotecas Dotadas"/>
    <n v="2"/>
    <m/>
    <m/>
    <m/>
    <m/>
    <m/>
    <m/>
    <m/>
    <m/>
    <m/>
    <m/>
    <m/>
    <m/>
    <m/>
    <m/>
    <m/>
    <m/>
    <m/>
    <m/>
    <m/>
    <m/>
    <m/>
    <m/>
    <m/>
    <m/>
    <m/>
    <m/>
    <n v="0"/>
    <m/>
    <n v="10000000"/>
    <m/>
    <n v="10000000"/>
  </r>
  <r>
    <x v="15"/>
    <x v="1"/>
    <s v="#Bibliotecas Dotada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5"/>
    <x v="2"/>
    <s v="#Bibliotecas Dotada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5"/>
    <x v="3"/>
    <s v="#Bibliotecas Dotadas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50000000"/>
    <n v="1"/>
    <n v="50000000"/>
  </r>
  <r>
    <x v="16"/>
    <x v="2"/>
    <s v="# Equipos nuevos"/>
    <n v="13"/>
    <m/>
    <m/>
    <m/>
    <m/>
    <m/>
    <m/>
    <m/>
    <m/>
    <m/>
    <m/>
    <m/>
    <m/>
    <m/>
    <m/>
    <m/>
    <m/>
    <m/>
    <m/>
    <m/>
    <m/>
    <m/>
    <m/>
    <m/>
    <m/>
    <m/>
    <m/>
    <n v="0"/>
    <n v="0"/>
    <n v="78000000"/>
    <n v="1"/>
    <n v="78000000"/>
  </r>
  <r>
    <x v="16"/>
    <x v="3"/>
    <s v="# Equipos nuevos"/>
    <n v="13"/>
    <m/>
    <m/>
    <m/>
    <m/>
    <m/>
    <m/>
    <m/>
    <m/>
    <m/>
    <m/>
    <m/>
    <m/>
    <m/>
    <m/>
    <m/>
    <m/>
    <m/>
    <m/>
    <m/>
    <m/>
    <m/>
    <m/>
    <m/>
    <m/>
    <m/>
    <m/>
    <n v="0"/>
    <n v="0"/>
    <n v="78000000"/>
    <n v="1"/>
    <n v="78000000"/>
  </r>
  <r>
    <x v="16"/>
    <x v="0"/>
    <s v="# Equipos nuevos"/>
    <n v="98"/>
    <m/>
    <m/>
    <m/>
    <m/>
    <n v="440000000"/>
    <m/>
    <m/>
    <m/>
    <m/>
    <m/>
    <m/>
    <m/>
    <m/>
    <m/>
    <m/>
    <m/>
    <m/>
    <m/>
    <m/>
    <m/>
    <m/>
    <m/>
    <m/>
    <m/>
    <m/>
    <m/>
    <n v="440000000"/>
    <n v="0.28947368421052633"/>
    <n v="1520000000"/>
    <n v="0.71052631578947367"/>
    <n v="1080000000"/>
  </r>
  <r>
    <x v="16"/>
    <x v="1"/>
    <s v="# Equipos nuevos"/>
    <n v="14"/>
    <m/>
    <m/>
    <m/>
    <m/>
    <m/>
    <m/>
    <m/>
    <m/>
    <m/>
    <m/>
    <m/>
    <m/>
    <m/>
    <m/>
    <m/>
    <m/>
    <m/>
    <m/>
    <m/>
    <m/>
    <m/>
    <m/>
    <m/>
    <m/>
    <m/>
    <m/>
    <n v="0"/>
    <n v="0"/>
    <n v="84000000"/>
    <n v="1"/>
    <n v="84000000"/>
  </r>
  <r>
    <x v="17"/>
    <x v="4"/>
    <s v="# Equipos mantenidos"/>
    <n v="2666"/>
    <m/>
    <m/>
    <m/>
    <m/>
    <m/>
    <m/>
    <m/>
    <m/>
    <m/>
    <m/>
    <m/>
    <m/>
    <m/>
    <m/>
    <m/>
    <m/>
    <m/>
    <m/>
    <m/>
    <m/>
    <m/>
    <m/>
    <m/>
    <m/>
    <m/>
    <n v="250000000"/>
    <n v="250000000"/>
    <n v="0.4756468797564688"/>
    <n v="525600000"/>
    <n v="0.5243531202435312"/>
    <n v="275600000"/>
  </r>
  <r>
    <x v="18"/>
    <x v="4"/>
    <s v="# Aplicativos"/>
    <n v="3"/>
    <m/>
    <m/>
    <m/>
    <m/>
    <m/>
    <m/>
    <m/>
    <m/>
    <m/>
    <m/>
    <m/>
    <m/>
    <m/>
    <m/>
    <m/>
    <m/>
    <m/>
    <m/>
    <m/>
    <m/>
    <m/>
    <m/>
    <m/>
    <m/>
    <m/>
    <n v="435296412"/>
    <n v="435296412"/>
    <n v="0.67300001855287572"/>
    <n v="646800000"/>
    <n v="0.32699998144712428"/>
    <n v="211503588"/>
  </r>
  <r>
    <x v="19"/>
    <x v="4"/>
    <s v="# Aplicativos adecuados y mantenidos"/>
    <n v="82"/>
    <m/>
    <m/>
    <m/>
    <m/>
    <m/>
    <m/>
    <m/>
    <m/>
    <m/>
    <m/>
    <m/>
    <m/>
    <m/>
    <m/>
    <n v="400000000"/>
    <m/>
    <m/>
    <m/>
    <m/>
    <m/>
    <m/>
    <m/>
    <m/>
    <m/>
    <m/>
    <m/>
    <n v="400000000"/>
    <n v="0.52002080083203328"/>
    <n v="769200000"/>
    <n v="0.47997919916796672"/>
    <n v="369200000"/>
  </r>
  <r>
    <x v="20"/>
    <x v="4"/>
    <s v="# Licencias"/>
    <n v="3627"/>
    <m/>
    <m/>
    <m/>
    <m/>
    <n v="160000000"/>
    <m/>
    <m/>
    <m/>
    <m/>
    <m/>
    <m/>
    <m/>
    <m/>
    <m/>
    <m/>
    <m/>
    <m/>
    <m/>
    <m/>
    <m/>
    <m/>
    <m/>
    <m/>
    <m/>
    <m/>
    <m/>
    <n v="160000000"/>
    <n v="0.14513735436373598"/>
    <n v="1102404000"/>
    <n v="0.85486264563626402"/>
    <n v="942404000"/>
  </r>
  <r>
    <x v="21"/>
    <x v="0"/>
    <s v="Certificación en la norma NTC ISO 9001:2015"/>
    <n v="1"/>
    <m/>
    <m/>
    <m/>
    <m/>
    <m/>
    <m/>
    <m/>
    <m/>
    <m/>
    <m/>
    <m/>
    <m/>
    <m/>
    <m/>
    <n v="210000000"/>
    <m/>
    <m/>
    <m/>
    <m/>
    <m/>
    <m/>
    <m/>
    <m/>
    <m/>
    <m/>
    <m/>
    <n v="210000000"/>
    <n v="0.8672095661005389"/>
    <n v="242156000.35903421"/>
    <n v="0.1327904338994611"/>
    <n v="32156000.35903421"/>
  </r>
  <r>
    <x v="21"/>
    <x v="1"/>
    <s v="Certificación en la norma NTC ISO 9001:2015 con ampliación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1"/>
    <x v="2"/>
    <s v="Certificación en la norma NTC ISO 9001:2015 con ampliación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1"/>
    <x v="3"/>
    <s v="Certificación en la norma NTC ISO 9001:2015 con ampliación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2"/>
    <x v="4"/>
    <s v="% Desarrollo documental "/>
    <n v="1"/>
    <m/>
    <m/>
    <m/>
    <m/>
    <m/>
    <m/>
    <m/>
    <m/>
    <m/>
    <m/>
    <m/>
    <m/>
    <m/>
    <m/>
    <n v="35000000"/>
    <m/>
    <m/>
    <m/>
    <m/>
    <m/>
    <m/>
    <m/>
    <m/>
    <m/>
    <m/>
    <m/>
    <n v="35000000"/>
    <n v="1.0599315587050664"/>
    <n v="33021000"/>
    <n v="-5.9931558705066473E-2"/>
    <n v="-1979000"/>
  </r>
  <r>
    <x v="23"/>
    <x v="0"/>
    <s v="Certificación en la norma NTC ISO 14001"/>
    <n v="1"/>
    <m/>
    <m/>
    <m/>
    <m/>
    <m/>
    <m/>
    <m/>
    <m/>
    <m/>
    <m/>
    <m/>
    <m/>
    <m/>
    <m/>
    <n v="290000000"/>
    <m/>
    <m/>
    <m/>
    <m/>
    <m/>
    <m/>
    <m/>
    <m/>
    <m/>
    <m/>
    <m/>
    <n v="290000000"/>
    <n v="1.1599999999999999"/>
    <n v="250000000"/>
    <n v="-0.16"/>
    <n v="-40000000"/>
  </r>
  <r>
    <x v="23"/>
    <x v="1"/>
    <s v="Certificación en la norma NTC ISO 14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3"/>
    <x v="2"/>
    <s v="Certificación en la norma NTC ISO 14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3"/>
    <x v="3"/>
    <s v="Certificación en la norma NTC ISO 14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n v="0"/>
    <n v="23300000"/>
    <n v="1"/>
    <n v="23300000"/>
  </r>
  <r>
    <x v="24"/>
    <x v="0"/>
    <s v="# Certificaciones norma NTC  ISO 45001"/>
    <n v="1"/>
    <m/>
    <m/>
    <m/>
    <m/>
    <m/>
    <m/>
    <m/>
    <m/>
    <m/>
    <m/>
    <m/>
    <m/>
    <m/>
    <m/>
    <n v="224213924"/>
    <m/>
    <m/>
    <m/>
    <m/>
    <m/>
    <m/>
    <m/>
    <m/>
    <m/>
    <m/>
    <m/>
    <n v="224213924"/>
    <n v="0.61931550286491865"/>
    <n v="362035058"/>
    <n v="0.38068449713508135"/>
    <n v="137821134"/>
  </r>
  <r>
    <x v="24"/>
    <x v="1"/>
    <s v="# Certificaciones norma NTC  ISO 45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4"/>
    <x v="2"/>
    <s v="# Certificaciones norma NTC  ISO 45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4"/>
    <x v="3"/>
    <s v="# Certificaciones norma NTC  ISO 45001 con ampliación a la sede"/>
    <n v="1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5"/>
    <x v="4"/>
    <s v="# Certificaciones norma (ISO 27001:2022"/>
    <n v="0.5"/>
    <m/>
    <m/>
    <m/>
    <n v="20000000"/>
    <m/>
    <m/>
    <m/>
    <m/>
    <m/>
    <m/>
    <m/>
    <m/>
    <m/>
    <m/>
    <n v="40000000"/>
    <m/>
    <m/>
    <m/>
    <m/>
    <m/>
    <m/>
    <m/>
    <m/>
    <m/>
    <m/>
    <m/>
    <n v="60000000"/>
    <m/>
    <n v="300000000"/>
    <m/>
    <n v="240000000"/>
  </r>
  <r>
    <x v="25"/>
    <x v="4"/>
    <s v="# Certificaciones norma ISO 27701:2019"/>
    <n v="0.6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26"/>
    <x v="4"/>
    <s v="% Implementación del Sistema de Gestión Documental"/>
    <n v="0.33"/>
    <m/>
    <m/>
    <m/>
    <m/>
    <m/>
    <m/>
    <m/>
    <m/>
    <m/>
    <m/>
    <m/>
    <m/>
    <m/>
    <m/>
    <n v="20000000"/>
    <m/>
    <m/>
    <n v="12000000"/>
    <m/>
    <n v="10700314"/>
    <n v="10000000"/>
    <m/>
    <m/>
    <m/>
    <m/>
    <m/>
    <n v="52700314"/>
    <n v="1.1969726991914236"/>
    <n v="44028000"/>
    <n v="-0.19697269919142363"/>
    <n v="-8672314"/>
  </r>
  <r>
    <x v="27"/>
    <x v="4"/>
    <s v="# de Procesos con sistema de planeación"/>
    <n v="3"/>
    <m/>
    <m/>
    <m/>
    <n v="380668001"/>
    <m/>
    <m/>
    <m/>
    <m/>
    <m/>
    <m/>
    <m/>
    <m/>
    <m/>
    <m/>
    <m/>
    <m/>
    <m/>
    <m/>
    <m/>
    <m/>
    <m/>
    <m/>
    <m/>
    <m/>
    <m/>
    <m/>
    <n v="380668001"/>
    <n v="0.9516700025"/>
    <n v="400000000"/>
    <n v="4.8329997499999999E-2"/>
    <n v="19331999"/>
  </r>
  <r>
    <x v="28"/>
    <x v="4"/>
    <s v="# Administrativos y Operativos formados"/>
    <n v="10"/>
    <m/>
    <m/>
    <m/>
    <m/>
    <m/>
    <m/>
    <m/>
    <m/>
    <m/>
    <m/>
    <m/>
    <m/>
    <m/>
    <m/>
    <n v="30000000"/>
    <m/>
    <m/>
    <m/>
    <m/>
    <m/>
    <m/>
    <m/>
    <m/>
    <m/>
    <m/>
    <m/>
    <n v="30000000"/>
    <n v="0.15141726560607285"/>
    <n v="198128000"/>
    <n v="0.84858273439392717"/>
    <n v="168128000"/>
  </r>
  <r>
    <x v="29"/>
    <x v="4"/>
    <s v="# Administrativos y Operativos capacitados"/>
    <n v="100"/>
    <m/>
    <m/>
    <m/>
    <m/>
    <m/>
    <m/>
    <m/>
    <m/>
    <m/>
    <m/>
    <m/>
    <m/>
    <m/>
    <m/>
    <n v="120000000"/>
    <m/>
    <m/>
    <m/>
    <m/>
    <m/>
    <m/>
    <m/>
    <m/>
    <m/>
    <m/>
    <m/>
    <n v="120000000"/>
    <n v="1.0902054128698748"/>
    <n v="110071000"/>
    <n v="-9.0205412869874893E-2"/>
    <n v="-992900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">
  <r>
    <x v="0"/>
    <x v="0"/>
    <s v="Consultas"/>
    <n v="1400"/>
    <m/>
    <m/>
    <n v="55980000"/>
    <m/>
    <m/>
    <m/>
    <m/>
    <m/>
    <m/>
    <m/>
    <m/>
    <m/>
    <m/>
    <m/>
    <m/>
    <m/>
    <m/>
    <m/>
    <m/>
    <m/>
    <m/>
    <m/>
    <m/>
    <m/>
    <m/>
    <m/>
    <n v="55980000"/>
    <n v="0.81130434782608696"/>
    <n v="69000000"/>
    <n v="0.18869565217391304"/>
    <n v="13020000"/>
  </r>
  <r>
    <x v="0"/>
    <x v="1"/>
    <s v="Consultas"/>
    <n v="300"/>
    <m/>
    <m/>
    <n v="22237000"/>
    <m/>
    <m/>
    <m/>
    <m/>
    <m/>
    <m/>
    <m/>
    <m/>
    <m/>
    <m/>
    <m/>
    <m/>
    <m/>
    <m/>
    <m/>
    <m/>
    <m/>
    <m/>
    <m/>
    <m/>
    <m/>
    <m/>
    <m/>
    <n v="22237000"/>
    <n v="0.52945238095238101"/>
    <n v="42000000"/>
    <n v="0.47054761904761905"/>
    <n v="19763000"/>
  </r>
  <r>
    <x v="0"/>
    <x v="2"/>
    <s v="Consultas"/>
    <n v="300"/>
    <m/>
    <m/>
    <n v="22237000"/>
    <m/>
    <m/>
    <m/>
    <m/>
    <m/>
    <m/>
    <m/>
    <m/>
    <m/>
    <m/>
    <m/>
    <m/>
    <m/>
    <m/>
    <m/>
    <m/>
    <m/>
    <m/>
    <m/>
    <m/>
    <m/>
    <m/>
    <m/>
    <n v="22237000"/>
    <n v="0.52945238095238101"/>
    <n v="42000000"/>
    <n v="0.47054761904761905"/>
    <n v="19763000"/>
  </r>
  <r>
    <x v="0"/>
    <x v="3"/>
    <s v="Consultas"/>
    <n v="300"/>
    <m/>
    <m/>
    <n v="22237000"/>
    <m/>
    <m/>
    <m/>
    <m/>
    <m/>
    <m/>
    <m/>
    <m/>
    <m/>
    <m/>
    <m/>
    <m/>
    <m/>
    <m/>
    <m/>
    <m/>
    <m/>
    <m/>
    <m/>
    <m/>
    <m/>
    <m/>
    <m/>
    <n v="22237000"/>
    <n v="0.52945238095238101"/>
    <n v="42000000"/>
    <n v="0.47054761904761905"/>
    <n v="19763000"/>
  </r>
  <r>
    <x v="1"/>
    <x v="0"/>
    <s v="Consultas"/>
    <n v="860"/>
    <m/>
    <m/>
    <n v="32211000"/>
    <m/>
    <m/>
    <m/>
    <m/>
    <m/>
    <m/>
    <m/>
    <m/>
    <m/>
    <m/>
    <m/>
    <m/>
    <m/>
    <m/>
    <m/>
    <m/>
    <m/>
    <m/>
    <m/>
    <m/>
    <m/>
    <m/>
    <m/>
    <n v="32211000"/>
    <n v="0.87056756756756759"/>
    <n v="37000000"/>
    <n v="0.12943243243243244"/>
    <n v="4789000"/>
  </r>
  <r>
    <x v="1"/>
    <x v="1"/>
    <s v="Consultas"/>
    <n v="250"/>
    <m/>
    <m/>
    <n v="22000000"/>
    <m/>
    <m/>
    <m/>
    <m/>
    <m/>
    <m/>
    <m/>
    <m/>
    <m/>
    <m/>
    <m/>
    <m/>
    <m/>
    <m/>
    <m/>
    <m/>
    <m/>
    <m/>
    <m/>
    <m/>
    <m/>
    <m/>
    <m/>
    <n v="22000000"/>
    <n v="1"/>
    <n v="22000000"/>
    <n v="0"/>
    <n v="0"/>
  </r>
  <r>
    <x v="1"/>
    <x v="2"/>
    <s v="Consultas"/>
    <n v="250"/>
    <m/>
    <m/>
    <n v="22000000"/>
    <m/>
    <m/>
    <m/>
    <m/>
    <m/>
    <m/>
    <m/>
    <m/>
    <m/>
    <m/>
    <m/>
    <m/>
    <m/>
    <m/>
    <m/>
    <m/>
    <m/>
    <m/>
    <m/>
    <m/>
    <m/>
    <m/>
    <m/>
    <n v="22000000"/>
    <n v="1"/>
    <n v="22000000"/>
    <n v="0"/>
    <n v="0"/>
  </r>
  <r>
    <x v="1"/>
    <x v="3"/>
    <s v="Consultas"/>
    <n v="250"/>
    <m/>
    <m/>
    <n v="22000000"/>
    <m/>
    <m/>
    <m/>
    <m/>
    <m/>
    <m/>
    <m/>
    <m/>
    <m/>
    <m/>
    <m/>
    <m/>
    <m/>
    <m/>
    <m/>
    <m/>
    <m/>
    <m/>
    <m/>
    <m/>
    <m/>
    <m/>
    <m/>
    <n v="22000000"/>
    <n v="1"/>
    <n v="22000000"/>
    <n v="0"/>
    <n v="0"/>
  </r>
  <r>
    <x v="2"/>
    <x v="0"/>
    <s v="Consultas"/>
    <n v="1000"/>
    <m/>
    <m/>
    <n v="26777000"/>
    <m/>
    <m/>
    <m/>
    <m/>
    <m/>
    <m/>
    <m/>
    <m/>
    <m/>
    <m/>
    <m/>
    <m/>
    <m/>
    <m/>
    <m/>
    <m/>
    <m/>
    <m/>
    <m/>
    <m/>
    <m/>
    <m/>
    <m/>
    <n v="26777000"/>
    <n v="0.39377941176470588"/>
    <n v="68000000"/>
    <n v="0.60622058823529412"/>
    <n v="41223000"/>
  </r>
  <r>
    <x v="3"/>
    <x v="0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0000000"/>
    <n v="1"/>
    <n v="10000000"/>
  </r>
  <r>
    <x v="3"/>
    <x v="1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4000000"/>
    <n v="1"/>
    <n v="4000000"/>
  </r>
  <r>
    <x v="3"/>
    <x v="2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4000000"/>
    <n v="1"/>
    <n v="4000000"/>
  </r>
  <r>
    <x v="3"/>
    <x v="3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4000000"/>
    <n v="1"/>
    <n v="4000000"/>
  </r>
  <r>
    <x v="4"/>
    <x v="0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9500000"/>
    <n v="1"/>
    <n v="9500000"/>
  </r>
  <r>
    <x v="4"/>
    <x v="1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2500000"/>
    <n v="1"/>
    <n v="2500000"/>
  </r>
  <r>
    <x v="4"/>
    <x v="2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2500000"/>
    <n v="1"/>
    <n v="2500000"/>
  </r>
  <r>
    <x v="4"/>
    <x v="3"/>
    <s v="Campañ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2500000"/>
    <n v="1"/>
    <n v="2500000"/>
  </r>
  <r>
    <x v="5"/>
    <x v="0"/>
    <s v="Campañas"/>
    <n v="12"/>
    <m/>
    <m/>
    <n v="6018000"/>
    <m/>
    <m/>
    <m/>
    <m/>
    <m/>
    <m/>
    <m/>
    <m/>
    <m/>
    <m/>
    <m/>
    <m/>
    <m/>
    <m/>
    <m/>
    <m/>
    <m/>
    <m/>
    <m/>
    <m/>
    <m/>
    <m/>
    <m/>
    <n v="6018000"/>
    <n v="0.2582832618025751"/>
    <n v="23300000"/>
    <n v="0.7417167381974249"/>
    <n v="17282000"/>
  </r>
  <r>
    <x v="5"/>
    <x v="1"/>
    <s v="Campañas"/>
    <n v="12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900000"/>
    <n v="1"/>
    <n v="5900000"/>
  </r>
  <r>
    <x v="5"/>
    <x v="2"/>
    <s v="Campañas"/>
    <n v="12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900000"/>
    <n v="1"/>
    <n v="5900000"/>
  </r>
  <r>
    <x v="5"/>
    <x v="3"/>
    <s v="Campañas"/>
    <n v="12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900000"/>
    <n v="1"/>
    <n v="5900000"/>
  </r>
  <r>
    <x v="6"/>
    <x v="0"/>
    <s v="Asistentes"/>
    <n v="5694"/>
    <m/>
    <m/>
    <n v="102000000"/>
    <m/>
    <m/>
    <m/>
    <m/>
    <m/>
    <m/>
    <m/>
    <m/>
    <m/>
    <m/>
    <m/>
    <m/>
    <m/>
    <m/>
    <m/>
    <m/>
    <m/>
    <m/>
    <m/>
    <m/>
    <m/>
    <m/>
    <m/>
    <n v="102000000"/>
    <n v="1"/>
    <n v="102000000"/>
    <n v="0"/>
    <n v="0"/>
  </r>
  <r>
    <x v="6"/>
    <x v="1"/>
    <s v="Asistentes"/>
    <n v="3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0000000"/>
    <n v="1"/>
    <n v="10000000"/>
  </r>
  <r>
    <x v="6"/>
    <x v="2"/>
    <s v="Asistentes"/>
    <n v="3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0000000"/>
    <n v="1"/>
    <n v="10000000"/>
  </r>
  <r>
    <x v="6"/>
    <x v="3"/>
    <s v="Asistentes"/>
    <n v="400"/>
    <m/>
    <m/>
    <m/>
    <m/>
    <m/>
    <m/>
    <m/>
    <m/>
    <m/>
    <m/>
    <m/>
    <m/>
    <m/>
    <m/>
    <m/>
    <m/>
    <m/>
    <m/>
    <m/>
    <m/>
    <m/>
    <m/>
    <m/>
    <m/>
    <m/>
    <m/>
    <n v="0"/>
    <n v="0"/>
    <n v="17000000"/>
    <n v="1"/>
    <n v="17000000"/>
  </r>
  <r>
    <x v="7"/>
    <x v="0"/>
    <s v="Eventos"/>
    <n v="170"/>
    <m/>
    <m/>
    <n v="45000000"/>
    <m/>
    <m/>
    <m/>
    <m/>
    <m/>
    <m/>
    <m/>
    <m/>
    <m/>
    <m/>
    <m/>
    <m/>
    <m/>
    <m/>
    <m/>
    <m/>
    <m/>
    <m/>
    <m/>
    <m/>
    <m/>
    <m/>
    <m/>
    <n v="45000000"/>
    <n v="1"/>
    <n v="45000000"/>
    <n v="0"/>
    <n v="0"/>
  </r>
  <r>
    <x v="7"/>
    <x v="1"/>
    <s v="Eventos"/>
    <n v="70"/>
    <m/>
    <m/>
    <n v="10711000"/>
    <m/>
    <m/>
    <m/>
    <m/>
    <m/>
    <m/>
    <m/>
    <m/>
    <m/>
    <m/>
    <m/>
    <m/>
    <m/>
    <m/>
    <m/>
    <m/>
    <m/>
    <m/>
    <m/>
    <m/>
    <m/>
    <m/>
    <m/>
    <n v="10711000"/>
    <n v="0.61557471264367813"/>
    <n v="17400000"/>
    <n v="0.38442528735632187"/>
    <n v="6689000"/>
  </r>
  <r>
    <x v="7"/>
    <x v="2"/>
    <s v="Eventos"/>
    <n v="50"/>
    <m/>
    <m/>
    <n v="10711000"/>
    <m/>
    <m/>
    <m/>
    <m/>
    <m/>
    <m/>
    <m/>
    <m/>
    <m/>
    <m/>
    <m/>
    <m/>
    <m/>
    <m/>
    <m/>
    <m/>
    <m/>
    <m/>
    <m/>
    <m/>
    <m/>
    <m/>
    <m/>
    <n v="10711000"/>
    <n v="0.61557471264367813"/>
    <n v="17400000"/>
    <n v="0.38442528735632187"/>
    <n v="6689000"/>
  </r>
  <r>
    <x v="7"/>
    <x v="3"/>
    <s v="Eventos"/>
    <n v="70"/>
    <m/>
    <m/>
    <n v="12425000"/>
    <m/>
    <m/>
    <m/>
    <m/>
    <m/>
    <m/>
    <m/>
    <m/>
    <m/>
    <m/>
    <m/>
    <m/>
    <m/>
    <m/>
    <m/>
    <m/>
    <m/>
    <m/>
    <m/>
    <m/>
    <m/>
    <m/>
    <m/>
    <n v="12425000"/>
    <n v="0.71408045977011492"/>
    <n v="17400000"/>
    <n v="0.28591954022988508"/>
    <n v="4975000"/>
  </r>
  <r>
    <x v="8"/>
    <x v="0"/>
    <s v="Eventos"/>
    <n v="30"/>
    <m/>
    <m/>
    <n v="349214000"/>
    <m/>
    <m/>
    <m/>
    <m/>
    <m/>
    <m/>
    <m/>
    <m/>
    <m/>
    <m/>
    <m/>
    <m/>
    <m/>
    <m/>
    <m/>
    <m/>
    <m/>
    <m/>
    <m/>
    <m/>
    <m/>
    <m/>
    <m/>
    <n v="349214000"/>
    <n v="0.59501448287612879"/>
    <n v="586900000"/>
    <n v="0.40498551712387121"/>
    <n v="237686000"/>
  </r>
  <r>
    <x v="8"/>
    <x v="1"/>
    <s v="Eventos"/>
    <n v="8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30000000"/>
    <n v="1"/>
    <n v="30000000"/>
  </r>
  <r>
    <x v="8"/>
    <x v="2"/>
    <s v="Eventos"/>
    <n v="6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30000000"/>
    <n v="1"/>
    <n v="30000000"/>
  </r>
  <r>
    <x v="8"/>
    <x v="3"/>
    <s v="Eventos"/>
    <n v="8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30000000"/>
    <n v="1"/>
    <n v="30000000"/>
  </r>
  <r>
    <x v="9"/>
    <x v="0"/>
    <s v="Eventos"/>
    <n v="50"/>
    <m/>
    <m/>
    <n v="85107000"/>
    <m/>
    <m/>
    <m/>
    <m/>
    <m/>
    <m/>
    <m/>
    <m/>
    <m/>
    <m/>
    <m/>
    <m/>
    <m/>
    <m/>
    <m/>
    <n v="5000000"/>
    <m/>
    <m/>
    <m/>
    <m/>
    <m/>
    <m/>
    <m/>
    <n v="90107000"/>
    <n v="0.42724988146040777"/>
    <n v="210900000"/>
    <n v="0.57275011853959223"/>
    <n v="120793000"/>
  </r>
  <r>
    <x v="9"/>
    <x v="1"/>
    <s v="Evento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9"/>
    <x v="2"/>
    <s v="Evento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9"/>
    <x v="3"/>
    <s v="Evento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000000"/>
    <n v="1"/>
    <n v="5000000"/>
  </r>
  <r>
    <x v="10"/>
    <x v="0"/>
    <s v="Talleres"/>
    <n v="16"/>
    <m/>
    <m/>
    <n v="143800000"/>
    <m/>
    <m/>
    <m/>
    <m/>
    <m/>
    <m/>
    <m/>
    <m/>
    <m/>
    <m/>
    <m/>
    <m/>
    <m/>
    <m/>
    <m/>
    <m/>
    <m/>
    <m/>
    <m/>
    <m/>
    <m/>
    <m/>
    <m/>
    <n v="143800000"/>
    <n v="1"/>
    <n v="143800000"/>
    <n v="0"/>
    <n v="0"/>
  </r>
  <r>
    <x v="10"/>
    <x v="1"/>
    <s v="Talleres"/>
    <n v="7"/>
    <m/>
    <m/>
    <n v="10711000"/>
    <m/>
    <m/>
    <m/>
    <m/>
    <m/>
    <m/>
    <m/>
    <m/>
    <m/>
    <m/>
    <m/>
    <m/>
    <m/>
    <m/>
    <m/>
    <m/>
    <m/>
    <m/>
    <m/>
    <m/>
    <m/>
    <m/>
    <m/>
    <n v="10711000"/>
    <n v="0.52504901960784311"/>
    <n v="20400000"/>
    <n v="0.47495098039215689"/>
    <n v="9689000"/>
  </r>
  <r>
    <x v="10"/>
    <x v="2"/>
    <s v="Talleres"/>
    <n v="6"/>
    <m/>
    <m/>
    <n v="10711000"/>
    <m/>
    <m/>
    <m/>
    <m/>
    <m/>
    <m/>
    <m/>
    <m/>
    <m/>
    <m/>
    <m/>
    <m/>
    <m/>
    <m/>
    <m/>
    <m/>
    <m/>
    <m/>
    <m/>
    <m/>
    <m/>
    <m/>
    <m/>
    <n v="10711000"/>
    <n v="0.52504901960784311"/>
    <n v="20400000"/>
    <n v="0.47495098039215689"/>
    <n v="9689000"/>
  </r>
  <r>
    <x v="10"/>
    <x v="3"/>
    <s v="Talleres"/>
    <n v="6"/>
    <m/>
    <m/>
    <n v="10711000"/>
    <m/>
    <m/>
    <m/>
    <m/>
    <m/>
    <m/>
    <m/>
    <m/>
    <m/>
    <m/>
    <m/>
    <m/>
    <m/>
    <m/>
    <m/>
    <m/>
    <m/>
    <m/>
    <m/>
    <m/>
    <m/>
    <m/>
    <m/>
    <n v="10711000"/>
    <n v="0.52504901960784311"/>
    <n v="20400000"/>
    <n v="0.47495098039215689"/>
    <n v="9689000"/>
  </r>
  <r>
    <x v="11"/>
    <x v="0"/>
    <s v="Eventos"/>
    <n v="145"/>
    <m/>
    <m/>
    <n v="160200000"/>
    <m/>
    <m/>
    <m/>
    <m/>
    <m/>
    <m/>
    <m/>
    <m/>
    <m/>
    <m/>
    <m/>
    <m/>
    <m/>
    <m/>
    <m/>
    <m/>
    <m/>
    <m/>
    <m/>
    <m/>
    <m/>
    <m/>
    <m/>
    <n v="160200000"/>
    <n v="0.51677419354838705"/>
    <n v="310000000"/>
    <n v="0.48322580645161289"/>
    <n v="149800000"/>
  </r>
  <r>
    <x v="11"/>
    <x v="1"/>
    <s v="Eventos"/>
    <n v="4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3000000"/>
    <n v="1"/>
    <n v="13000000"/>
  </r>
  <r>
    <x v="11"/>
    <x v="2"/>
    <s v="Eventos"/>
    <n v="35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3000000"/>
    <n v="1"/>
    <n v="13000000"/>
  </r>
  <r>
    <x v="11"/>
    <x v="3"/>
    <s v="Eventos"/>
    <n v="4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5000000"/>
    <n v="1"/>
    <n v="15000000"/>
  </r>
  <r>
    <x v="12"/>
    <x v="0"/>
    <s v="Eventos"/>
    <n v="145"/>
    <m/>
    <m/>
    <n v="57513000"/>
    <m/>
    <m/>
    <m/>
    <m/>
    <m/>
    <m/>
    <m/>
    <m/>
    <m/>
    <m/>
    <m/>
    <m/>
    <m/>
    <m/>
    <m/>
    <m/>
    <m/>
    <m/>
    <m/>
    <m/>
    <m/>
    <m/>
    <m/>
    <n v="57513000"/>
    <n v="0.95855000000000001"/>
    <n v="60000000"/>
    <n v="4.1450000000000001E-2"/>
    <n v="2487000"/>
  </r>
  <r>
    <x v="12"/>
    <x v="3"/>
    <s v="Eventos"/>
    <n v="4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0000000"/>
    <n v="1"/>
    <n v="10000000"/>
  </r>
  <r>
    <x v="12"/>
    <x v="1"/>
    <s v="Eventos"/>
    <n v="40"/>
    <m/>
    <m/>
    <n v="0"/>
    <m/>
    <m/>
    <m/>
    <m/>
    <m/>
    <m/>
    <m/>
    <m/>
    <m/>
    <m/>
    <m/>
    <m/>
    <m/>
    <m/>
    <m/>
    <m/>
    <m/>
    <m/>
    <m/>
    <m/>
    <m/>
    <m/>
    <m/>
    <n v="0"/>
    <m/>
    <n v="10000000"/>
    <m/>
    <n v="10000000"/>
  </r>
  <r>
    <x v="12"/>
    <x v="2"/>
    <s v="Eventos"/>
    <n v="35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0000000"/>
    <n v="1"/>
    <n v="10000000"/>
  </r>
  <r>
    <x v="13"/>
    <x v="0"/>
    <s v="Eventos"/>
    <n v="15"/>
    <m/>
    <m/>
    <n v="84044000"/>
    <m/>
    <m/>
    <m/>
    <m/>
    <m/>
    <m/>
    <m/>
    <m/>
    <m/>
    <m/>
    <m/>
    <m/>
    <m/>
    <n v="5000000"/>
    <n v="10000000"/>
    <n v="15000000"/>
    <m/>
    <n v="13000000"/>
    <m/>
    <m/>
    <m/>
    <m/>
    <m/>
    <n v="127044000"/>
    <m/>
    <n v="280000000"/>
    <m/>
    <n v="152956000"/>
  </r>
  <r>
    <x v="13"/>
    <x v="0"/>
    <s v="Asistentes"/>
    <n v="123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88550000"/>
    <n v="1"/>
    <n v="88550000"/>
  </r>
  <r>
    <x v="13"/>
    <x v="1"/>
    <s v="Eventos"/>
    <n v="2"/>
    <m/>
    <m/>
    <n v="0"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3"/>
    <x v="1"/>
    <s v="Asistentes"/>
    <n v="2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1750000"/>
    <n v="1"/>
    <n v="1750000"/>
  </r>
  <r>
    <x v="13"/>
    <x v="2"/>
    <s v="Eventos"/>
    <n v="2"/>
    <m/>
    <m/>
    <n v="0"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3"/>
    <x v="2"/>
    <s v="Asistentes"/>
    <n v="20"/>
    <m/>
    <m/>
    <n v="0"/>
    <m/>
    <m/>
    <m/>
    <m/>
    <m/>
    <m/>
    <m/>
    <m/>
    <m/>
    <m/>
    <m/>
    <m/>
    <m/>
    <m/>
    <m/>
    <m/>
    <m/>
    <m/>
    <m/>
    <m/>
    <m/>
    <m/>
    <m/>
    <n v="0"/>
    <m/>
    <n v="1750000"/>
    <m/>
    <n v="1750000"/>
  </r>
  <r>
    <x v="13"/>
    <x v="3"/>
    <s v="Eventos"/>
    <n v="2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3"/>
    <x v="3"/>
    <s v="Estudiantes"/>
    <n v="25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2500000"/>
    <n v="1"/>
    <n v="2500000"/>
  </r>
  <r>
    <x v="14"/>
    <x v="0"/>
    <s v="Estudiantes"/>
    <n v="42"/>
    <m/>
    <m/>
    <n v="133100000"/>
    <m/>
    <m/>
    <m/>
    <m/>
    <m/>
    <m/>
    <m/>
    <m/>
    <m/>
    <m/>
    <m/>
    <m/>
    <m/>
    <m/>
    <m/>
    <m/>
    <m/>
    <m/>
    <m/>
    <m/>
    <m/>
    <m/>
    <m/>
    <n v="133100000"/>
    <n v="0.4668946768394282"/>
    <n v="285075000"/>
    <n v="0.5331053231605718"/>
    <n v="151975000"/>
  </r>
  <r>
    <x v="14"/>
    <x v="1"/>
    <s v="Estudiantes"/>
    <n v="1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4"/>
    <x v="2"/>
    <s v="Estudiantes"/>
    <n v="1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4"/>
    <x v="3"/>
    <s v="Estudiantes"/>
    <n v="7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15"/>
    <x v="0"/>
    <s v="Estudiantes"/>
    <n v="1745"/>
    <m/>
    <m/>
    <n v="40000000"/>
    <m/>
    <m/>
    <m/>
    <m/>
    <m/>
    <m/>
    <m/>
    <m/>
    <m/>
    <m/>
    <m/>
    <m/>
    <m/>
    <m/>
    <m/>
    <m/>
    <m/>
    <m/>
    <m/>
    <m/>
    <m/>
    <m/>
    <m/>
    <n v="40000000"/>
    <n v="0.51880338000402071"/>
    <n v="77100500"/>
    <n v="0.48119661999597929"/>
    <n v="37100500"/>
  </r>
  <r>
    <x v="15"/>
    <x v="1"/>
    <s v="Estudiantes"/>
    <n v="20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4770000"/>
    <n v="1"/>
    <n v="4770000"/>
  </r>
  <r>
    <x v="15"/>
    <x v="2"/>
    <s v="Estudiantes"/>
    <n v="120"/>
    <m/>
    <m/>
    <n v="0"/>
    <m/>
    <m/>
    <m/>
    <m/>
    <m/>
    <m/>
    <m/>
    <m/>
    <m/>
    <m/>
    <m/>
    <m/>
    <m/>
    <m/>
    <m/>
    <m/>
    <m/>
    <m/>
    <m/>
    <m/>
    <m/>
    <m/>
    <m/>
    <n v="0"/>
    <m/>
    <n v="3286000"/>
    <m/>
    <n v="3286000"/>
  </r>
  <r>
    <x v="15"/>
    <x v="3"/>
    <s v="Estudiantes"/>
    <n v="355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5406000"/>
    <n v="1"/>
    <n v="5406000"/>
  </r>
  <r>
    <x v="16"/>
    <x v="4"/>
    <s v="Beneficiarios"/>
    <n v="130"/>
    <m/>
    <m/>
    <n v="65000000"/>
    <m/>
    <m/>
    <m/>
    <m/>
    <m/>
    <m/>
    <m/>
    <m/>
    <m/>
    <m/>
    <m/>
    <m/>
    <m/>
    <m/>
    <m/>
    <m/>
    <m/>
    <m/>
    <m/>
    <m/>
    <m/>
    <m/>
    <m/>
    <n v="65000000"/>
    <m/>
    <n v="79404600"/>
    <m/>
    <n v="14404600"/>
  </r>
  <r>
    <x v="17"/>
    <x v="0"/>
    <s v="Raciones"/>
    <n v="370713"/>
    <m/>
    <m/>
    <n v="370777391"/>
    <m/>
    <n v="300000000"/>
    <m/>
    <m/>
    <m/>
    <m/>
    <m/>
    <m/>
    <m/>
    <m/>
    <m/>
    <m/>
    <m/>
    <m/>
    <m/>
    <m/>
    <m/>
    <m/>
    <m/>
    <m/>
    <m/>
    <m/>
    <n v="1000000000"/>
    <n v="1670777391"/>
    <n v="0.72316285927609159"/>
    <n v="2310375000"/>
    <n v="0.27683714072390847"/>
    <n v="639597609"/>
  </r>
  <r>
    <x v="17"/>
    <x v="0"/>
    <s v="Estudiantes"/>
    <n v="6831"/>
    <m/>
    <m/>
    <n v="0"/>
    <m/>
    <m/>
    <m/>
    <m/>
    <m/>
    <m/>
    <m/>
    <m/>
    <m/>
    <m/>
    <m/>
    <m/>
    <m/>
    <m/>
    <m/>
    <m/>
    <m/>
    <m/>
    <m/>
    <m/>
    <m/>
    <m/>
    <m/>
    <n v="0"/>
    <m/>
    <s v="-"/>
    <m/>
    <m/>
  </r>
  <r>
    <x v="17"/>
    <x v="1"/>
    <s v="Raciones"/>
    <n v="42693"/>
    <m/>
    <m/>
    <n v="180000000"/>
    <m/>
    <m/>
    <m/>
    <m/>
    <m/>
    <m/>
    <m/>
    <m/>
    <m/>
    <m/>
    <m/>
    <m/>
    <m/>
    <m/>
    <m/>
    <m/>
    <m/>
    <m/>
    <m/>
    <m/>
    <m/>
    <m/>
    <m/>
    <n v="180000000"/>
    <n v="0.9"/>
    <n v="200000000"/>
    <n v="0.1"/>
    <n v="20000000"/>
  </r>
  <r>
    <x v="17"/>
    <x v="1"/>
    <s v="Estudiantes"/>
    <n v="869"/>
    <m/>
    <m/>
    <n v="0"/>
    <m/>
    <m/>
    <m/>
    <m/>
    <m/>
    <m/>
    <m/>
    <m/>
    <m/>
    <m/>
    <m/>
    <m/>
    <m/>
    <m/>
    <m/>
    <m/>
    <m/>
    <m/>
    <m/>
    <m/>
    <m/>
    <m/>
    <m/>
    <n v="0"/>
    <m/>
    <s v="-"/>
    <m/>
    <m/>
  </r>
  <r>
    <x v="17"/>
    <x v="2"/>
    <s v="Raciones"/>
    <n v="46815"/>
    <m/>
    <m/>
    <n v="180000000"/>
    <m/>
    <m/>
    <m/>
    <m/>
    <m/>
    <m/>
    <m/>
    <m/>
    <m/>
    <m/>
    <m/>
    <m/>
    <m/>
    <m/>
    <m/>
    <m/>
    <m/>
    <m/>
    <m/>
    <m/>
    <m/>
    <m/>
    <m/>
    <n v="180000000"/>
    <n v="0.9"/>
    <n v="200000000"/>
    <n v="0.1"/>
    <n v="20000000"/>
  </r>
  <r>
    <x v="17"/>
    <x v="2"/>
    <s v="Estudiantes"/>
    <n v="899"/>
    <m/>
    <m/>
    <n v="0"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7"/>
    <x v="3"/>
    <s v="Raciones"/>
    <n v="53460"/>
    <m/>
    <m/>
    <n v="44000000"/>
    <m/>
    <n v="200000000"/>
    <m/>
    <m/>
    <m/>
    <m/>
    <m/>
    <m/>
    <m/>
    <m/>
    <m/>
    <m/>
    <m/>
    <m/>
    <m/>
    <m/>
    <m/>
    <m/>
    <m/>
    <m/>
    <m/>
    <m/>
    <m/>
    <n v="244000000"/>
    <n v="0.48799999999999999"/>
    <n v="500000000"/>
    <n v="0.51200000000000001"/>
    <n v="256000000"/>
  </r>
  <r>
    <x v="17"/>
    <x v="3"/>
    <s v="Estudiantes"/>
    <n v="1582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0"/>
  </r>
  <r>
    <x v="18"/>
    <x v="4"/>
    <s v="Estudiantes"/>
    <n v="12000"/>
    <m/>
    <m/>
    <n v="180000000"/>
    <m/>
    <m/>
    <m/>
    <m/>
    <m/>
    <m/>
    <m/>
    <m/>
    <m/>
    <m/>
    <m/>
    <m/>
    <m/>
    <m/>
    <m/>
    <m/>
    <m/>
    <m/>
    <m/>
    <m/>
    <m/>
    <m/>
    <m/>
    <n v="180000000"/>
    <n v="0.2231866088034718"/>
    <n v="806500000"/>
    <n v="0.77681339119652826"/>
    <n v="626500000"/>
  </r>
  <r>
    <x v="19"/>
    <x v="0"/>
    <s v="Beneficiarios"/>
    <n v="3000"/>
    <m/>
    <m/>
    <n v="128000000"/>
    <m/>
    <m/>
    <m/>
    <m/>
    <m/>
    <m/>
    <m/>
    <m/>
    <m/>
    <m/>
    <m/>
    <m/>
    <m/>
    <m/>
    <m/>
    <m/>
    <m/>
    <m/>
    <m/>
    <m/>
    <m/>
    <m/>
    <m/>
    <n v="128000000"/>
    <n v="0.79207921282227234"/>
    <n v="161599999"/>
    <n v="0.20792078717772763"/>
    <n v="33599999"/>
  </r>
  <r>
    <x v="19"/>
    <x v="1"/>
    <s v="Beneficiarios"/>
    <n v="300"/>
    <m/>
    <m/>
    <n v="13400000"/>
    <m/>
    <m/>
    <m/>
    <m/>
    <m/>
    <m/>
    <m/>
    <m/>
    <m/>
    <m/>
    <m/>
    <m/>
    <m/>
    <m/>
    <m/>
    <m/>
    <m/>
    <m/>
    <m/>
    <m/>
    <m/>
    <m/>
    <m/>
    <n v="13400000"/>
    <n v="0.45475112607747598"/>
    <n v="29466667"/>
    <n v="0.54524887392252408"/>
    <n v="16066667"/>
  </r>
  <r>
    <x v="19"/>
    <x v="2"/>
    <s v="Beneficiarios"/>
    <n v="300"/>
    <m/>
    <m/>
    <n v="13400000"/>
    <m/>
    <m/>
    <m/>
    <m/>
    <m/>
    <m/>
    <m/>
    <m/>
    <m/>
    <m/>
    <m/>
    <m/>
    <m/>
    <m/>
    <m/>
    <m/>
    <m/>
    <m/>
    <m/>
    <m/>
    <m/>
    <m/>
    <m/>
    <n v="13400000"/>
    <n v="0.45475112607747598"/>
    <n v="29466667"/>
    <n v="0.54524887392252408"/>
    <n v="16066667"/>
  </r>
  <r>
    <x v="19"/>
    <x v="3"/>
    <s v="Beneficiarios"/>
    <n v="300"/>
    <m/>
    <m/>
    <n v="13400000"/>
    <m/>
    <m/>
    <m/>
    <m/>
    <m/>
    <m/>
    <m/>
    <m/>
    <m/>
    <m/>
    <m/>
    <m/>
    <m/>
    <m/>
    <m/>
    <m/>
    <m/>
    <m/>
    <m/>
    <m/>
    <m/>
    <m/>
    <m/>
    <n v="13400000"/>
    <n v="0.45475112607747598"/>
    <n v="29466667"/>
    <n v="0.54524887392252408"/>
    <n v="16066667"/>
  </r>
  <r>
    <x v="20"/>
    <x v="0"/>
    <s v="Estudiantes"/>
    <n v="600"/>
    <m/>
    <m/>
    <n v="15500000"/>
    <m/>
    <m/>
    <m/>
    <m/>
    <m/>
    <m/>
    <m/>
    <m/>
    <m/>
    <m/>
    <m/>
    <m/>
    <m/>
    <m/>
    <m/>
    <m/>
    <m/>
    <m/>
    <m/>
    <m/>
    <m/>
    <m/>
    <m/>
    <n v="15500000"/>
    <n v="0.58559954058771524"/>
    <n v="26468600"/>
    <n v="0.41440045941228476"/>
    <n v="10968600"/>
  </r>
  <r>
    <x v="21"/>
    <x v="0"/>
    <s v="Beneficiarios"/>
    <n v="350"/>
    <m/>
    <m/>
    <n v="11600000"/>
    <m/>
    <m/>
    <m/>
    <m/>
    <m/>
    <m/>
    <m/>
    <m/>
    <m/>
    <m/>
    <m/>
    <m/>
    <m/>
    <m/>
    <m/>
    <m/>
    <m/>
    <m/>
    <m/>
    <m/>
    <m/>
    <m/>
    <m/>
    <n v="11600000"/>
    <n v="0.46031746031746029"/>
    <n v="25200000"/>
    <n v="0.53968253968253965"/>
    <n v="13600000"/>
  </r>
  <r>
    <x v="21"/>
    <x v="1"/>
    <s v="Beneficiarios"/>
    <n v="5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300000"/>
    <n v="1"/>
    <n v="300000"/>
  </r>
  <r>
    <x v="21"/>
    <x v="2"/>
    <s v="Beneficiarios"/>
    <n v="4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300000"/>
    <n v="1"/>
    <n v="300000"/>
  </r>
  <r>
    <x v="21"/>
    <x v="3"/>
    <s v="Beneficiarios"/>
    <n v="90"/>
    <m/>
    <m/>
    <n v="0"/>
    <m/>
    <m/>
    <m/>
    <m/>
    <m/>
    <m/>
    <m/>
    <m/>
    <m/>
    <m/>
    <m/>
    <m/>
    <m/>
    <m/>
    <m/>
    <m/>
    <m/>
    <m/>
    <m/>
    <m/>
    <m/>
    <m/>
    <m/>
    <n v="0"/>
    <n v="0"/>
    <n v="450000"/>
    <n v="1"/>
    <n v="450000"/>
  </r>
  <r>
    <x v="22"/>
    <x v="0"/>
    <s v="Estudiantes"/>
    <n v="800"/>
    <m/>
    <m/>
    <n v="10900000"/>
    <m/>
    <m/>
    <m/>
    <m/>
    <m/>
    <m/>
    <m/>
    <m/>
    <m/>
    <m/>
    <m/>
    <m/>
    <m/>
    <m/>
    <m/>
    <m/>
    <m/>
    <m/>
    <m/>
    <m/>
    <m/>
    <m/>
    <m/>
    <n v="10900000"/>
    <m/>
    <n v="26250000"/>
    <m/>
    <n v="15350000"/>
  </r>
  <r>
    <x v="22"/>
    <x v="1"/>
    <s v="Estudiantes"/>
    <n v="50"/>
    <m/>
    <m/>
    <n v="0"/>
    <m/>
    <m/>
    <m/>
    <m/>
    <m/>
    <m/>
    <m/>
    <m/>
    <m/>
    <m/>
    <m/>
    <m/>
    <m/>
    <m/>
    <m/>
    <m/>
    <m/>
    <m/>
    <m/>
    <m/>
    <m/>
    <m/>
    <m/>
    <n v="0"/>
    <m/>
    <n v="900000"/>
    <m/>
    <n v="900000"/>
  </r>
  <r>
    <x v="22"/>
    <x v="2"/>
    <s v="Estudiantes"/>
    <n v="100"/>
    <m/>
    <m/>
    <n v="0"/>
    <m/>
    <m/>
    <m/>
    <m/>
    <m/>
    <m/>
    <m/>
    <m/>
    <m/>
    <m/>
    <m/>
    <m/>
    <m/>
    <m/>
    <m/>
    <m/>
    <m/>
    <m/>
    <m/>
    <m/>
    <m/>
    <m/>
    <m/>
    <n v="0"/>
    <m/>
    <n v="900000"/>
    <m/>
    <n v="900000"/>
  </r>
  <r>
    <x v="22"/>
    <x v="3"/>
    <s v="Estudiantes"/>
    <n v="170"/>
    <m/>
    <m/>
    <n v="0"/>
    <m/>
    <m/>
    <m/>
    <m/>
    <m/>
    <m/>
    <m/>
    <m/>
    <m/>
    <m/>
    <m/>
    <m/>
    <m/>
    <m/>
    <m/>
    <m/>
    <m/>
    <m/>
    <m/>
    <m/>
    <m/>
    <m/>
    <m/>
    <n v="0"/>
    <m/>
    <n v="900000"/>
    <m/>
    <n v="900000"/>
  </r>
  <r>
    <x v="23"/>
    <x v="0"/>
    <s v="Personas"/>
    <n v="10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3"/>
    <x v="1"/>
    <s v="Personas"/>
    <n v="1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3"/>
    <x v="2"/>
    <s v="Personas"/>
    <n v="1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4"/>
    <x v="3"/>
    <s v="Personas"/>
    <n v="2"/>
    <m/>
    <m/>
    <n v="0"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  <r>
    <x v="25"/>
    <x v="0"/>
    <s v="Personas"/>
    <n v="10"/>
    <m/>
    <m/>
    <n v="19600000"/>
    <m/>
    <m/>
    <m/>
    <m/>
    <m/>
    <m/>
    <m/>
    <m/>
    <m/>
    <m/>
    <m/>
    <m/>
    <m/>
    <m/>
    <m/>
    <m/>
    <m/>
    <m/>
    <m/>
    <m/>
    <m/>
    <m/>
    <m/>
    <n v="19600000"/>
    <m/>
    <n v="92225000"/>
    <m/>
    <n v="72625000"/>
  </r>
  <r>
    <x v="25"/>
    <x v="1"/>
    <s v="Personas"/>
    <n v="2"/>
    <m/>
    <m/>
    <m/>
    <m/>
    <m/>
    <m/>
    <m/>
    <m/>
    <m/>
    <m/>
    <m/>
    <m/>
    <m/>
    <m/>
    <m/>
    <m/>
    <m/>
    <m/>
    <m/>
    <m/>
    <m/>
    <m/>
    <m/>
    <m/>
    <m/>
    <m/>
    <n v="0"/>
    <n v="0"/>
    <n v="750000"/>
    <n v="1"/>
    <n v="750000"/>
  </r>
  <r>
    <x v="25"/>
    <x v="2"/>
    <s v="Personas"/>
    <n v="2"/>
    <m/>
    <m/>
    <m/>
    <m/>
    <m/>
    <m/>
    <m/>
    <m/>
    <m/>
    <m/>
    <m/>
    <m/>
    <m/>
    <m/>
    <m/>
    <m/>
    <m/>
    <m/>
    <m/>
    <m/>
    <m/>
    <m/>
    <m/>
    <m/>
    <m/>
    <m/>
    <n v="0"/>
    <n v="0"/>
    <n v="750000"/>
    <n v="1"/>
    <n v="750000"/>
  </r>
  <r>
    <x v="25"/>
    <x v="3"/>
    <s v="Personas"/>
    <n v="2"/>
    <m/>
    <m/>
    <m/>
    <m/>
    <m/>
    <m/>
    <m/>
    <m/>
    <m/>
    <m/>
    <m/>
    <m/>
    <m/>
    <m/>
    <m/>
    <m/>
    <m/>
    <m/>
    <m/>
    <m/>
    <m/>
    <m/>
    <m/>
    <m/>
    <m/>
    <m/>
    <n v="0"/>
    <n v="0"/>
    <n v="750000"/>
    <n v="1"/>
    <n v="750000"/>
  </r>
  <r>
    <x v="26"/>
    <x v="0"/>
    <s v="Estudiantes"/>
    <n v="300"/>
    <m/>
    <m/>
    <m/>
    <m/>
    <m/>
    <m/>
    <m/>
    <m/>
    <m/>
    <m/>
    <m/>
    <m/>
    <m/>
    <m/>
    <m/>
    <m/>
    <m/>
    <m/>
    <m/>
    <m/>
    <m/>
    <m/>
    <m/>
    <m/>
    <m/>
    <m/>
    <n v="0"/>
    <m/>
    <n v="0"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name="TablaDinámica1" cacheId="44" applyNumberFormats="0" applyBorderFormats="0" applyFontFormats="0" applyPatternFormats="0" applyAlignmentFormats="0" applyWidthHeightFormats="1" dataCaption="Valores" grandTotalCaption="Total Subsistema Administrativo" updatedVersion="8" minRefreshableVersion="3" useAutoFormatting="1" itemPrintTitles="1" createdVersion="8" indent="0" outline="1" outlineData="1" multipleFieldFilters="0" rowHeaderCaption="PROYECTO / ACCIÓN">
  <location ref="A3:X112" firstHeaderRow="0" firstDataRow="1" firstDataCol="1"/>
  <pivotFields count="35">
    <pivotField axis="axisRow" showAll="0">
      <items count="31">
        <item x="0"/>
        <item x="1"/>
        <item x="2"/>
        <item x="3"/>
        <item x="12"/>
        <item x="13"/>
        <item x="14"/>
        <item x="15"/>
        <item x="4"/>
        <item x="5"/>
        <item x="6"/>
        <item x="7"/>
        <item x="8"/>
        <item x="9"/>
        <item x="10"/>
        <item x="11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showAll="0">
      <items count="6">
        <item x="2"/>
        <item x="4"/>
        <item x="3"/>
        <item x="0"/>
        <item x="1"/>
        <item t="default"/>
      </items>
    </pivotField>
    <pivotField showAll="0"/>
    <pivotField showAll="0"/>
    <pivotField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showAll="0"/>
    <pivotField dataField="1" numFmtId="167" showAll="0"/>
    <pivotField showAll="0"/>
    <pivotField dataField="1" showAll="0"/>
    <pivotField showAll="0"/>
    <pivotField dataField="1" numFmtId="167" showAll="0"/>
  </pivotFields>
  <rowFields count="2">
    <field x="0"/>
    <field x="1"/>
  </rowFields>
  <rowItems count="109">
    <i>
      <x/>
    </i>
    <i r="1">
      <x/>
    </i>
    <i r="1">
      <x v="2"/>
    </i>
    <i r="1">
      <x v="3"/>
    </i>
    <i r="1">
      <x v="4"/>
    </i>
    <i>
      <x v="1"/>
    </i>
    <i r="1">
      <x/>
    </i>
    <i r="1">
      <x v="2"/>
    </i>
    <i r="1">
      <x v="3"/>
    </i>
    <i r="1">
      <x v="4"/>
    </i>
    <i>
      <x v="2"/>
    </i>
    <i r="1">
      <x/>
    </i>
    <i r="1">
      <x v="2"/>
    </i>
    <i r="1">
      <x v="3"/>
    </i>
    <i r="1">
      <x v="4"/>
    </i>
    <i>
      <x v="3"/>
    </i>
    <i r="1">
      <x/>
    </i>
    <i r="1">
      <x v="2"/>
    </i>
    <i r="1">
      <x v="3"/>
    </i>
    <i r="1">
      <x v="4"/>
    </i>
    <i>
      <x v="4"/>
    </i>
    <i r="1">
      <x/>
    </i>
    <i r="1">
      <x v="2"/>
    </i>
    <i r="1">
      <x v="3"/>
    </i>
    <i r="1">
      <x v="4"/>
    </i>
    <i>
      <x v="5"/>
    </i>
    <i r="1">
      <x/>
    </i>
    <i r="1">
      <x v="2"/>
    </i>
    <i r="1">
      <x v="3"/>
    </i>
    <i r="1">
      <x v="4"/>
    </i>
    <i>
      <x v="6"/>
    </i>
    <i r="1">
      <x v="1"/>
    </i>
    <i>
      <x v="7"/>
    </i>
    <i r="1">
      <x/>
    </i>
    <i r="1">
      <x v="2"/>
    </i>
    <i r="1">
      <x v="3"/>
    </i>
    <i r="1">
      <x v="4"/>
    </i>
    <i>
      <x v="8"/>
    </i>
    <i r="1">
      <x/>
    </i>
    <i r="1">
      <x v="2"/>
    </i>
    <i r="1">
      <x v="3"/>
    </i>
    <i r="1">
      <x v="4"/>
    </i>
    <i>
      <x v="9"/>
    </i>
    <i r="1">
      <x/>
    </i>
    <i r="1">
      <x v="2"/>
    </i>
    <i r="1">
      <x v="3"/>
    </i>
    <i r="1">
      <x v="4"/>
    </i>
    <i>
      <x v="10"/>
    </i>
    <i r="1">
      <x v="3"/>
    </i>
    <i>
      <x v="11"/>
    </i>
    <i r="1">
      <x v="3"/>
    </i>
    <i>
      <x v="12"/>
    </i>
    <i r="1">
      <x v="3"/>
    </i>
    <i>
      <x v="13"/>
    </i>
    <i r="1">
      <x/>
    </i>
    <i r="1">
      <x v="2"/>
    </i>
    <i r="1">
      <x v="3"/>
    </i>
    <i r="1">
      <x v="4"/>
    </i>
    <i>
      <x v="14"/>
    </i>
    <i r="1">
      <x/>
    </i>
    <i r="1">
      <x v="2"/>
    </i>
    <i r="1">
      <x v="3"/>
    </i>
    <i r="1">
      <x v="4"/>
    </i>
    <i>
      <x v="15"/>
    </i>
    <i r="1">
      <x/>
    </i>
    <i r="1">
      <x v="2"/>
    </i>
    <i r="1">
      <x v="3"/>
    </i>
    <i r="1">
      <x v="4"/>
    </i>
    <i>
      <x v="16"/>
    </i>
    <i r="1">
      <x/>
    </i>
    <i r="1">
      <x v="2"/>
    </i>
    <i r="1">
      <x v="3"/>
    </i>
    <i r="1">
      <x v="4"/>
    </i>
    <i>
      <x v="17"/>
    </i>
    <i r="1">
      <x v="1"/>
    </i>
    <i>
      <x v="18"/>
    </i>
    <i r="1">
      <x v="1"/>
    </i>
    <i>
      <x v="19"/>
    </i>
    <i r="1">
      <x v="1"/>
    </i>
    <i>
      <x v="20"/>
    </i>
    <i r="1">
      <x v="1"/>
    </i>
    <i>
      <x v="21"/>
    </i>
    <i r="1">
      <x/>
    </i>
    <i r="1">
      <x v="2"/>
    </i>
    <i r="1">
      <x v="3"/>
    </i>
    <i r="1">
      <x v="4"/>
    </i>
    <i>
      <x v="22"/>
    </i>
    <i r="1">
      <x v="1"/>
    </i>
    <i>
      <x v="23"/>
    </i>
    <i r="1">
      <x/>
    </i>
    <i r="1">
      <x v="2"/>
    </i>
    <i r="1">
      <x v="3"/>
    </i>
    <i r="1">
      <x v="4"/>
    </i>
    <i>
      <x v="24"/>
    </i>
    <i r="1">
      <x/>
    </i>
    <i r="1">
      <x v="2"/>
    </i>
    <i r="1">
      <x v="3"/>
    </i>
    <i r="1">
      <x v="4"/>
    </i>
    <i>
      <x v="25"/>
    </i>
    <i r="1">
      <x v="1"/>
    </i>
    <i>
      <x v="26"/>
    </i>
    <i r="1">
      <x v="1"/>
    </i>
    <i>
      <x v="27"/>
    </i>
    <i r="1">
      <x v="1"/>
    </i>
    <i>
      <x v="28"/>
    </i>
    <i r="1">
      <x v="1"/>
    </i>
    <i>
      <x v="29"/>
    </i>
    <i r="1">
      <x v="1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 10% DERECHOS COMPLEMENTARIOS PARA BIBLIOGRAFÍA_x000a_31" fld="5" baseField="0" baseItem="0"/>
    <dataField name=" 20% RENDIMIENTOS FINANCIEROS_x000a_32" fld="7" baseField="0" baseItem="0"/>
    <dataField name=" ESTAMPILLA LEY 1697/2013 _x000a_39" fld="8" baseField="0" baseItem="0"/>
    <dataField name=" EST. DEP. NEIVA_x000a_12" fld="9" baseField="0" baseItem="0"/>
    <dataField name=" EST. DEP. GARZÓN_x000a_15" fld="10" baseField="0" baseItem="0"/>
    <dataField name=" EST. DEP._x000a_LA PLATA _x000a_14" fld="11" baseField="0" baseItem="0"/>
    <dataField name=" EST. DEP._x000a_PITALITO_x000a_13" fld="12" baseField="0" baseItem="0"/>
    <dataField name=" ESTAMP._x000a_NEIVA_x000a_11" fld="13" baseField="0" baseItem="0"/>
    <dataField name=" ESTAMP._x000a_GARZÓN_x000a_18" fld="14" baseField="0" baseItem="0"/>
    <dataField name=" ESTAMP._x000a_LA PLATA_x000a_17" fld="15" baseField="0" baseItem="0"/>
    <dataField name=" ESTAMP._x000a_PITALITO_x000a_16" fld="16" baseField="0" baseItem="0"/>
    <dataField name=" DEVOLUCIÓN IVA_x000a_29" fld="18" baseField="0" baseItem="0"/>
    <dataField name=" FAC. SALUD_x000a_25" fld="20" baseField="0" baseItem="0"/>
    <dataField name=" FAC. INGENIERÍA_x000a_24" fld="21" baseField="0" baseItem="0"/>
    <dataField name=" FAC. ECONOMÍA_x000a_22" fld="22" baseField="0" baseItem="0"/>
    <dataField name=" FAC. EDUCACIÓN_x000a_23" fld="23" baseField="0" baseItem="0"/>
    <dataField name=" FAC. CIENCIAS SOCIALES  Y H_x000a_28" fld="24" baseField="0" baseItem="0"/>
    <dataField name=" FAC. CIENCIAS JURÍDICAS Y P_x000a_27" fld="25" baseField="0" baseItem="0"/>
    <dataField name=" FAC. CIENCIAS EXACTSAS Y N_x000a_26" fld="26" baseField="0" baseItem="0"/>
    <dataField name=" RECURSOS NACIÓN_x000a_09" fld="29" baseField="0" baseItem="0"/>
    <dataField name=" POAI0 01" fld="30" baseField="0" baseItem="0"/>
    <dataField name=" TOTAL REQUERIDO PDI 2024" fld="32" baseField="0" baseItem="0"/>
    <dataField name=" POR ASIGNAR" fld="34" baseField="0" baseItem="0"/>
  </dataFields>
  <formats count="76">
    <format dxfId="274">
      <pivotArea dataOnly="0" labelOnly="1" outline="0" fieldPosition="0">
        <references count="1">
          <reference field="4294967294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</reference>
        </references>
      </pivotArea>
    </format>
    <format dxfId="273">
      <pivotArea dataOnly="0" labelOnly="1" outline="0" fieldPosition="0">
        <references count="1">
          <reference field="4294967294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</reference>
        </references>
      </pivotArea>
    </format>
    <format dxfId="272">
      <pivotArea dataOnly="0" labelOnly="1" outline="0" fieldPosition="0">
        <references count="1">
          <reference field="4294967294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</reference>
        </references>
      </pivotArea>
    </format>
    <format dxfId="271">
      <pivotArea field="0" type="button" dataOnly="0" labelOnly="1" outline="0" axis="axisRow" fieldPosition="0"/>
    </format>
    <format dxfId="270">
      <pivotArea field="0" type="button" dataOnly="0" labelOnly="1" outline="0" axis="axisRow" fieldPosition="0"/>
    </format>
    <format dxfId="269">
      <pivotArea dataOnly="0" labelOnly="1" fieldPosition="0">
        <references count="1">
          <reference field="0" count="0"/>
        </references>
      </pivotArea>
    </format>
    <format dxfId="268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267">
      <pivotArea dataOnly="0" labelOnly="1" fieldPosition="0">
        <references count="2">
          <reference field="0" count="1" selected="0">
            <x v="1"/>
          </reference>
          <reference field="1" count="4">
            <x v="0"/>
            <x v="2"/>
            <x v="3"/>
            <x v="4"/>
          </reference>
        </references>
      </pivotArea>
    </format>
    <format dxfId="266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2"/>
            <x v="3"/>
            <x v="4"/>
          </reference>
        </references>
      </pivotArea>
    </format>
    <format dxfId="265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264">
      <pivotArea dataOnly="0" labelOnly="1" fieldPosition="0">
        <references count="2">
          <reference field="0" count="1" selected="0">
            <x v="4"/>
          </reference>
          <reference field="1" count="4">
            <x v="0"/>
            <x v="2"/>
            <x v="3"/>
            <x v="4"/>
          </reference>
        </references>
      </pivotArea>
    </format>
    <format dxfId="263">
      <pivotArea dataOnly="0" labelOnly="1" fieldPosition="0">
        <references count="2">
          <reference field="0" count="1" selected="0">
            <x v="5"/>
          </reference>
          <reference field="1" count="4">
            <x v="0"/>
            <x v="2"/>
            <x v="3"/>
            <x v="4"/>
          </reference>
        </references>
      </pivotArea>
    </format>
    <format dxfId="262">
      <pivotArea dataOnly="0" labelOnly="1" fieldPosition="0">
        <references count="2">
          <reference field="0" count="1" selected="0">
            <x v="6"/>
          </reference>
          <reference field="1" count="1">
            <x v="1"/>
          </reference>
        </references>
      </pivotArea>
    </format>
    <format dxfId="261">
      <pivotArea dataOnly="0" labelOnly="1" fieldPosition="0">
        <references count="2">
          <reference field="0" count="1" selected="0">
            <x v="7"/>
          </reference>
          <reference field="1" count="4">
            <x v="0"/>
            <x v="2"/>
            <x v="3"/>
            <x v="4"/>
          </reference>
        </references>
      </pivotArea>
    </format>
    <format dxfId="260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259">
      <pivotArea dataOnly="0" labelOnly="1" fieldPosition="0">
        <references count="2">
          <reference field="0" count="1" selected="0">
            <x v="9"/>
          </reference>
          <reference field="1" count="4">
            <x v="0"/>
            <x v="2"/>
            <x v="3"/>
            <x v="4"/>
          </reference>
        </references>
      </pivotArea>
    </format>
    <format dxfId="258">
      <pivotArea dataOnly="0" labelOnly="1" fieldPosition="0">
        <references count="2">
          <reference field="0" count="1" selected="0">
            <x v="10"/>
          </reference>
          <reference field="1" count="1">
            <x v="3"/>
          </reference>
        </references>
      </pivotArea>
    </format>
    <format dxfId="257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256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255">
      <pivotArea dataOnly="0" labelOnly="1" fieldPosition="0">
        <references count="2">
          <reference field="0" count="1" selected="0">
            <x v="13"/>
          </reference>
          <reference field="1" count="4">
            <x v="0"/>
            <x v="2"/>
            <x v="3"/>
            <x v="4"/>
          </reference>
        </references>
      </pivotArea>
    </format>
    <format dxfId="254">
      <pivotArea dataOnly="0" labelOnly="1" fieldPosition="0">
        <references count="2">
          <reference field="0" count="1" selected="0">
            <x v="14"/>
          </reference>
          <reference field="1" count="4">
            <x v="0"/>
            <x v="2"/>
            <x v="3"/>
            <x v="4"/>
          </reference>
        </references>
      </pivotArea>
    </format>
    <format dxfId="253">
      <pivotArea dataOnly="0" labelOnly="1" fieldPosition="0">
        <references count="2">
          <reference field="0" count="1" selected="0">
            <x v="15"/>
          </reference>
          <reference field="1" count="4">
            <x v="0"/>
            <x v="2"/>
            <x v="3"/>
            <x v="4"/>
          </reference>
        </references>
      </pivotArea>
    </format>
    <format dxfId="252">
      <pivotArea dataOnly="0" labelOnly="1" fieldPosition="0">
        <references count="2">
          <reference field="0" count="1" selected="0">
            <x v="16"/>
          </reference>
          <reference field="1" count="4">
            <x v="0"/>
            <x v="2"/>
            <x v="3"/>
            <x v="4"/>
          </reference>
        </references>
      </pivotArea>
    </format>
    <format dxfId="251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250">
      <pivotArea dataOnly="0" labelOnly="1" fieldPosition="0">
        <references count="2">
          <reference field="0" count="1" selected="0">
            <x v="18"/>
          </reference>
          <reference field="1" count="1">
            <x v="1"/>
          </reference>
        </references>
      </pivotArea>
    </format>
    <format dxfId="249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248">
      <pivotArea dataOnly="0" labelOnly="1" fieldPosition="0">
        <references count="2">
          <reference field="0" count="1" selected="0">
            <x v="20"/>
          </reference>
          <reference field="1" count="1">
            <x v="1"/>
          </reference>
        </references>
      </pivotArea>
    </format>
    <format dxfId="247">
      <pivotArea dataOnly="0" labelOnly="1" fieldPosition="0">
        <references count="2">
          <reference field="0" count="1" selected="0">
            <x v="21"/>
          </reference>
          <reference field="1" count="4">
            <x v="0"/>
            <x v="2"/>
            <x v="3"/>
            <x v="4"/>
          </reference>
        </references>
      </pivotArea>
    </format>
    <format dxfId="246">
      <pivotArea dataOnly="0" labelOnly="1" fieldPosition="0">
        <references count="2">
          <reference field="0" count="1" selected="0">
            <x v="22"/>
          </reference>
          <reference field="1" count="1">
            <x v="1"/>
          </reference>
        </references>
      </pivotArea>
    </format>
    <format dxfId="245">
      <pivotArea dataOnly="0" labelOnly="1" fieldPosition="0">
        <references count="2">
          <reference field="0" count="1" selected="0">
            <x v="23"/>
          </reference>
          <reference field="1" count="4">
            <x v="0"/>
            <x v="2"/>
            <x v="3"/>
            <x v="4"/>
          </reference>
        </references>
      </pivotArea>
    </format>
    <format dxfId="244">
      <pivotArea dataOnly="0" labelOnly="1" fieldPosition="0">
        <references count="2">
          <reference field="0" count="1" selected="0">
            <x v="24"/>
          </reference>
          <reference field="1" count="4">
            <x v="0"/>
            <x v="2"/>
            <x v="3"/>
            <x v="4"/>
          </reference>
        </references>
      </pivotArea>
    </format>
    <format dxfId="243">
      <pivotArea dataOnly="0" labelOnly="1" fieldPosition="0">
        <references count="2">
          <reference field="0" count="1" selected="0">
            <x v="25"/>
          </reference>
          <reference field="1" count="1">
            <x v="1"/>
          </reference>
        </references>
      </pivotArea>
    </format>
    <format dxfId="242">
      <pivotArea dataOnly="0" labelOnly="1" fieldPosition="0">
        <references count="2">
          <reference field="0" count="1" selected="0">
            <x v="26"/>
          </reference>
          <reference field="1" count="1">
            <x v="1"/>
          </reference>
        </references>
      </pivotArea>
    </format>
    <format dxfId="241">
      <pivotArea dataOnly="0" labelOnly="1" fieldPosition="0">
        <references count="2">
          <reference field="0" count="1" selected="0">
            <x v="27"/>
          </reference>
          <reference field="1" count="1">
            <x v="1"/>
          </reference>
        </references>
      </pivotArea>
    </format>
    <format dxfId="240">
      <pivotArea dataOnly="0" labelOnly="1" fieldPosition="0">
        <references count="2">
          <reference field="0" count="1" selected="0">
            <x v="28"/>
          </reference>
          <reference field="1" count="1">
            <x v="1"/>
          </reference>
        </references>
      </pivotArea>
    </format>
    <format dxfId="239">
      <pivotArea dataOnly="0" labelOnly="1" fieldPosition="0">
        <references count="2">
          <reference field="0" count="1" selected="0">
            <x v="29"/>
          </reference>
          <reference field="1" count="1">
            <x v="1"/>
          </reference>
        </references>
      </pivotArea>
    </format>
    <format dxfId="238">
      <pivotArea outline="0" collapsedLevelsAreSubtotals="1" fieldPosition="0"/>
    </format>
    <format dxfId="237">
      <pivotArea type="all" dataOnly="0" outline="0" fieldPosition="0"/>
    </format>
    <format dxfId="236">
      <pivotArea outline="0" collapsedLevelsAreSubtotals="1" fieldPosition="0"/>
    </format>
    <format dxfId="235">
      <pivotArea field="0" type="button" dataOnly="0" labelOnly="1" outline="0" axis="axisRow" fieldPosition="0"/>
    </format>
    <format dxfId="234">
      <pivotArea dataOnly="0" labelOnly="1" fieldPosition="0">
        <references count="1">
          <reference field="0" count="0"/>
        </references>
      </pivotArea>
    </format>
    <format dxfId="233">
      <pivotArea dataOnly="0" labelOnly="1" grandRow="1" outline="0" fieldPosition="0"/>
    </format>
    <format dxfId="232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231">
      <pivotArea dataOnly="0" labelOnly="1" fieldPosition="0">
        <references count="2">
          <reference field="0" count="1" selected="0">
            <x v="1"/>
          </reference>
          <reference field="1" count="4">
            <x v="0"/>
            <x v="2"/>
            <x v="3"/>
            <x v="4"/>
          </reference>
        </references>
      </pivotArea>
    </format>
    <format dxfId="230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2"/>
            <x v="3"/>
            <x v="4"/>
          </reference>
        </references>
      </pivotArea>
    </format>
    <format dxfId="229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228">
      <pivotArea dataOnly="0" labelOnly="1" fieldPosition="0">
        <references count="2">
          <reference field="0" count="1" selected="0">
            <x v="4"/>
          </reference>
          <reference field="1" count="4">
            <x v="0"/>
            <x v="2"/>
            <x v="3"/>
            <x v="4"/>
          </reference>
        </references>
      </pivotArea>
    </format>
    <format dxfId="227">
      <pivotArea dataOnly="0" labelOnly="1" fieldPosition="0">
        <references count="2">
          <reference field="0" count="1" selected="0">
            <x v="5"/>
          </reference>
          <reference field="1" count="4">
            <x v="0"/>
            <x v="2"/>
            <x v="3"/>
            <x v="4"/>
          </reference>
        </references>
      </pivotArea>
    </format>
    <format dxfId="226">
      <pivotArea dataOnly="0" labelOnly="1" fieldPosition="0">
        <references count="2">
          <reference field="0" count="1" selected="0">
            <x v="6"/>
          </reference>
          <reference field="1" count="1">
            <x v="1"/>
          </reference>
        </references>
      </pivotArea>
    </format>
    <format dxfId="225">
      <pivotArea dataOnly="0" labelOnly="1" fieldPosition="0">
        <references count="2">
          <reference field="0" count="1" selected="0">
            <x v="7"/>
          </reference>
          <reference field="1" count="4">
            <x v="0"/>
            <x v="2"/>
            <x v="3"/>
            <x v="4"/>
          </reference>
        </references>
      </pivotArea>
    </format>
    <format dxfId="224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223">
      <pivotArea dataOnly="0" labelOnly="1" fieldPosition="0">
        <references count="2">
          <reference field="0" count="1" selected="0">
            <x v="9"/>
          </reference>
          <reference field="1" count="4">
            <x v="0"/>
            <x v="2"/>
            <x v="3"/>
            <x v="4"/>
          </reference>
        </references>
      </pivotArea>
    </format>
    <format dxfId="222">
      <pivotArea dataOnly="0" labelOnly="1" fieldPosition="0">
        <references count="2">
          <reference field="0" count="1" selected="0">
            <x v="10"/>
          </reference>
          <reference field="1" count="1">
            <x v="3"/>
          </reference>
        </references>
      </pivotArea>
    </format>
    <format dxfId="221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220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219">
      <pivotArea dataOnly="0" labelOnly="1" fieldPosition="0">
        <references count="2">
          <reference field="0" count="1" selected="0">
            <x v="13"/>
          </reference>
          <reference field="1" count="4">
            <x v="0"/>
            <x v="2"/>
            <x v="3"/>
            <x v="4"/>
          </reference>
        </references>
      </pivotArea>
    </format>
    <format dxfId="218">
      <pivotArea dataOnly="0" labelOnly="1" fieldPosition="0">
        <references count="2">
          <reference field="0" count="1" selected="0">
            <x v="14"/>
          </reference>
          <reference field="1" count="4">
            <x v="0"/>
            <x v="2"/>
            <x v="3"/>
            <x v="4"/>
          </reference>
        </references>
      </pivotArea>
    </format>
    <format dxfId="217">
      <pivotArea dataOnly="0" labelOnly="1" fieldPosition="0">
        <references count="2">
          <reference field="0" count="1" selected="0">
            <x v="15"/>
          </reference>
          <reference field="1" count="4">
            <x v="0"/>
            <x v="2"/>
            <x v="3"/>
            <x v="4"/>
          </reference>
        </references>
      </pivotArea>
    </format>
    <format dxfId="216">
      <pivotArea dataOnly="0" labelOnly="1" fieldPosition="0">
        <references count="2">
          <reference field="0" count="1" selected="0">
            <x v="16"/>
          </reference>
          <reference field="1" count="4">
            <x v="0"/>
            <x v="2"/>
            <x v="3"/>
            <x v="4"/>
          </reference>
        </references>
      </pivotArea>
    </format>
    <format dxfId="215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214">
      <pivotArea dataOnly="0" labelOnly="1" fieldPosition="0">
        <references count="2">
          <reference field="0" count="1" selected="0">
            <x v="18"/>
          </reference>
          <reference field="1" count="1">
            <x v="1"/>
          </reference>
        </references>
      </pivotArea>
    </format>
    <format dxfId="213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212">
      <pivotArea dataOnly="0" labelOnly="1" fieldPosition="0">
        <references count="2">
          <reference field="0" count="1" selected="0">
            <x v="20"/>
          </reference>
          <reference field="1" count="1">
            <x v="1"/>
          </reference>
        </references>
      </pivotArea>
    </format>
    <format dxfId="211">
      <pivotArea dataOnly="0" labelOnly="1" fieldPosition="0">
        <references count="2">
          <reference field="0" count="1" selected="0">
            <x v="21"/>
          </reference>
          <reference field="1" count="4">
            <x v="0"/>
            <x v="2"/>
            <x v="3"/>
            <x v="4"/>
          </reference>
        </references>
      </pivotArea>
    </format>
    <format dxfId="210">
      <pivotArea dataOnly="0" labelOnly="1" fieldPosition="0">
        <references count="2">
          <reference field="0" count="1" selected="0">
            <x v="22"/>
          </reference>
          <reference field="1" count="1">
            <x v="1"/>
          </reference>
        </references>
      </pivotArea>
    </format>
    <format dxfId="209">
      <pivotArea dataOnly="0" labelOnly="1" fieldPosition="0">
        <references count="2">
          <reference field="0" count="1" selected="0">
            <x v="23"/>
          </reference>
          <reference field="1" count="4">
            <x v="0"/>
            <x v="2"/>
            <x v="3"/>
            <x v="4"/>
          </reference>
        </references>
      </pivotArea>
    </format>
    <format dxfId="208">
      <pivotArea dataOnly="0" labelOnly="1" fieldPosition="0">
        <references count="2">
          <reference field="0" count="1" selected="0">
            <x v="24"/>
          </reference>
          <reference field="1" count="4">
            <x v="0"/>
            <x v="2"/>
            <x v="3"/>
            <x v="4"/>
          </reference>
        </references>
      </pivotArea>
    </format>
    <format dxfId="207">
      <pivotArea dataOnly="0" labelOnly="1" fieldPosition="0">
        <references count="2">
          <reference field="0" count="1" selected="0">
            <x v="25"/>
          </reference>
          <reference field="1" count="1">
            <x v="1"/>
          </reference>
        </references>
      </pivotArea>
    </format>
    <format dxfId="206">
      <pivotArea dataOnly="0" labelOnly="1" fieldPosition="0">
        <references count="2">
          <reference field="0" count="1" selected="0">
            <x v="26"/>
          </reference>
          <reference field="1" count="1">
            <x v="1"/>
          </reference>
        </references>
      </pivotArea>
    </format>
    <format dxfId="205">
      <pivotArea dataOnly="0" labelOnly="1" fieldPosition="0">
        <references count="2">
          <reference field="0" count="1" selected="0">
            <x v="27"/>
          </reference>
          <reference field="1" count="1">
            <x v="1"/>
          </reference>
        </references>
      </pivotArea>
    </format>
    <format dxfId="204">
      <pivotArea dataOnly="0" labelOnly="1" fieldPosition="0">
        <references count="2">
          <reference field="0" count="1" selected="0">
            <x v="28"/>
          </reference>
          <reference field="1" count="1">
            <x v="1"/>
          </reference>
        </references>
      </pivotArea>
    </format>
    <format dxfId="203">
      <pivotArea dataOnly="0" labelOnly="1" fieldPosition="0">
        <references count="2">
          <reference field="0" count="1" selected="0">
            <x v="29"/>
          </reference>
          <reference field="1" count="1">
            <x v="1"/>
          </reference>
        </references>
      </pivotArea>
    </format>
    <format dxfId="202">
      <pivotArea dataOnly="0" labelOnly="1" outline="0" fieldPosition="0">
        <references count="1">
          <reference field="4294967294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</reference>
        </references>
      </pivotArea>
    </format>
    <format dxfId="201">
      <pivotArea field="0" type="button" dataOnly="0" labelOnly="1" outline="0" axis="axisRow" fieldPosition="0"/>
    </format>
    <format dxfId="200">
      <pivotArea dataOnly="0" labelOnly="1" outline="0" fieldPosition="0">
        <references count="1">
          <reference field="4294967294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</reference>
        </references>
      </pivotArea>
    </format>
    <format dxfId="199">
      <pivotArea dataOnly="0" labelOnly="1" outline="0" fieldPosition="0">
        <references count="1">
          <reference field="4294967294" count="1"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Dinámica2" cacheId="43" applyNumberFormats="0" applyBorderFormats="0" applyFontFormats="0" applyPatternFormats="0" applyAlignmentFormats="0" applyWidthHeightFormats="1" dataCaption="Valores" grandTotalCaption="Total Subsistema Formación" updatedVersion="8" minRefreshableVersion="3" useAutoFormatting="1" itemPrintTitles="1" createdVersion="8" indent="0" outline="1" outlineData="1" multipleFieldFilters="0" rowHeaderCaption=" PROYECTO / ACCIÓN">
  <location ref="A3:L63" firstHeaderRow="0" firstDataRow="1" firstDataCol="1"/>
  <pivotFields count="35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0"/>
        <item t="default"/>
      </items>
    </pivotField>
    <pivotField axis="axisRow" showAll="0">
      <items count="6">
        <item x="1"/>
        <item x="4"/>
        <item x="2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  <pivotField showAll="0"/>
    <pivotField dataField="1" showAll="0"/>
    <pivotField dataField="1" numFmtId="167" showAll="0"/>
    <pivotField showAll="0"/>
    <pivotField dataField="1" showAll="0"/>
    <pivotField showAll="0"/>
    <pivotField dataField="1" numFmtId="167" showAll="0"/>
  </pivotFields>
  <rowFields count="2">
    <field x="0"/>
    <field x="1"/>
  </rowFields>
  <rowItems count="60">
    <i>
      <x/>
    </i>
    <i r="1">
      <x/>
    </i>
    <i r="1">
      <x v="2"/>
    </i>
    <i r="1">
      <x v="3"/>
    </i>
    <i r="1">
      <x v="4"/>
    </i>
    <i>
      <x v="1"/>
    </i>
    <i r="1">
      <x v="1"/>
    </i>
    <i>
      <x v="2"/>
    </i>
    <i r="1">
      <x/>
    </i>
    <i r="1">
      <x v="1"/>
    </i>
    <i r="1">
      <x v="2"/>
    </i>
    <i r="1">
      <x v="4"/>
    </i>
    <i>
      <x v="3"/>
    </i>
    <i r="1">
      <x/>
    </i>
    <i r="1">
      <x v="2"/>
    </i>
    <i r="1">
      <x v="3"/>
    </i>
    <i r="1">
      <x v="4"/>
    </i>
    <i>
      <x v="4"/>
    </i>
    <i r="1">
      <x v="3"/>
    </i>
    <i>
      <x v="5"/>
    </i>
    <i r="1">
      <x v="3"/>
    </i>
    <i>
      <x v="6"/>
    </i>
    <i r="1">
      <x v="1"/>
    </i>
    <i>
      <x v="7"/>
    </i>
    <i r="1">
      <x v="1"/>
    </i>
    <i>
      <x v="8"/>
    </i>
    <i r="1">
      <x/>
    </i>
    <i r="1">
      <x v="2"/>
    </i>
    <i r="1">
      <x v="3"/>
    </i>
    <i r="1">
      <x v="4"/>
    </i>
    <i>
      <x v="9"/>
    </i>
    <i r="1">
      <x v="3"/>
    </i>
    <i>
      <x v="10"/>
    </i>
    <i r="1">
      <x v="3"/>
    </i>
    <i>
      <x v="11"/>
    </i>
    <i r="1">
      <x v="3"/>
    </i>
    <i>
      <x v="12"/>
    </i>
    <i r="1">
      <x v="3"/>
    </i>
    <i>
      <x v="13"/>
    </i>
    <i r="1">
      <x v="3"/>
    </i>
    <i>
      <x v="14"/>
    </i>
    <i r="1">
      <x v="3"/>
    </i>
    <i>
      <x v="15"/>
    </i>
    <i r="1">
      <x v="3"/>
    </i>
    <i>
      <x v="16"/>
    </i>
    <i r="1">
      <x v="3"/>
    </i>
    <i>
      <x v="17"/>
    </i>
    <i r="1">
      <x v="1"/>
    </i>
    <i>
      <x v="18"/>
    </i>
    <i r="1">
      <x v="1"/>
    </i>
    <i>
      <x v="19"/>
    </i>
    <i r="1">
      <x/>
    </i>
    <i r="1">
      <x v="2"/>
    </i>
    <i r="1">
      <x v="3"/>
    </i>
    <i r="1">
      <x v="4"/>
    </i>
    <i>
      <x v="20"/>
    </i>
    <i r="1">
      <x v="3"/>
    </i>
    <i>
      <x v="21"/>
    </i>
    <i r="1">
      <x v="1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dataFields count="11">
    <dataField name=" ESTAMPILLA LEY 1697/2013 _x000a_39" fld="8" baseField="0" baseItem="0"/>
    <dataField name=" FAC. SALUD_x000a_25" fld="20" baseField="0" baseItem="0"/>
    <dataField name=" FAC. INGENIERÍA_x000a_24" fld="21" baseField="0" baseItem="0"/>
    <dataField name=" FAC. ECONOMÍA_x000a_22" fld="22" baseField="0" baseItem="0"/>
    <dataField name=" FAC. EDUCACIÓN_x000a_23" fld="23" baseField="0" baseItem="0"/>
    <dataField name=" FAC. CIENCIAS JURÍDICAS Y P_x000a_27" fld="25" baseField="0" baseItem="0"/>
    <dataField name=" FAC. CIENCIAS EXACTSAS Y N_x000a_26" fld="26" baseField="0" baseItem="0"/>
    <dataField name=" RECURSOS NACIÓN_x000a_09" fld="29" baseField="0" baseItem="0"/>
    <dataField name=" POAI0 01" fld="30" baseField="0" baseItem="0"/>
    <dataField name=" TOTAL REQUERIDO PDI 2024" fld="32" baseField="0" baseItem="0"/>
    <dataField name=" POR ASIGNAR" fld="34" baseField="0" baseItem="0"/>
  </dataFields>
  <formats count="58">
    <format dxfId="198">
      <pivotArea outline="0" collapsedLevelsAreSubtotals="1" fieldPosition="0"/>
    </format>
    <format dxfId="197">
      <pivotArea field="0" type="button" dataOnly="0" labelOnly="1" outline="0" axis="axisRow" fieldPosition="0"/>
    </format>
    <format dxfId="196">
      <pivotArea dataOnly="0" labelOnly="1" fieldPosition="0">
        <references count="1">
          <reference field="0" count="0"/>
        </references>
      </pivotArea>
    </format>
    <format dxfId="195">
      <pivotArea dataOnly="0" labelOnly="1" grandRow="1" outline="0" fieldPosition="0"/>
    </format>
    <format dxfId="194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193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192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1"/>
            <x v="2"/>
            <x v="4"/>
          </reference>
        </references>
      </pivotArea>
    </format>
    <format dxfId="191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190">
      <pivotArea dataOnly="0" labelOnly="1" fieldPosition="0">
        <references count="2">
          <reference field="0" count="1" selected="0">
            <x v="4"/>
          </reference>
          <reference field="1" count="1">
            <x v="3"/>
          </reference>
        </references>
      </pivotArea>
    </format>
    <format dxfId="189">
      <pivotArea dataOnly="0" labelOnly="1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188">
      <pivotArea dataOnly="0" labelOnly="1" fieldPosition="0">
        <references count="2">
          <reference field="0" count="1" selected="0">
            <x v="6"/>
          </reference>
          <reference field="1" count="1">
            <x v="1"/>
          </reference>
        </references>
      </pivotArea>
    </format>
    <format dxfId="187">
      <pivotArea dataOnly="0" labelOnly="1" fieldPosition="0">
        <references count="2">
          <reference field="0" count="1" selected="0">
            <x v="7"/>
          </reference>
          <reference field="1" count="1">
            <x v="1"/>
          </reference>
        </references>
      </pivotArea>
    </format>
    <format dxfId="186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185">
      <pivotArea dataOnly="0" labelOnly="1" fieldPosition="0">
        <references count="2">
          <reference field="0" count="1" selected="0">
            <x v="9"/>
          </reference>
          <reference field="1" count="1">
            <x v="3"/>
          </reference>
        </references>
      </pivotArea>
    </format>
    <format dxfId="184">
      <pivotArea dataOnly="0" labelOnly="1" fieldPosition="0">
        <references count="2">
          <reference field="0" count="1" selected="0">
            <x v="10"/>
          </reference>
          <reference field="1" count="1">
            <x v="3"/>
          </reference>
        </references>
      </pivotArea>
    </format>
    <format dxfId="183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182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181">
      <pivotArea dataOnly="0" labelOnly="1" fieldPosition="0">
        <references count="2">
          <reference field="0" count="1" selected="0">
            <x v="13"/>
          </reference>
          <reference field="1" count="1">
            <x v="3"/>
          </reference>
        </references>
      </pivotArea>
    </format>
    <format dxfId="180">
      <pivotArea dataOnly="0" labelOnly="1" fieldPosition="0">
        <references count="2">
          <reference field="0" count="1" selected="0">
            <x v="14"/>
          </reference>
          <reference field="1" count="1">
            <x v="3"/>
          </reference>
        </references>
      </pivotArea>
    </format>
    <format dxfId="179">
      <pivotArea dataOnly="0" labelOnly="1" fieldPosition="0">
        <references count="2">
          <reference field="0" count="1" selected="0">
            <x v="15"/>
          </reference>
          <reference field="1" count="1">
            <x v="3"/>
          </reference>
        </references>
      </pivotArea>
    </format>
    <format dxfId="178">
      <pivotArea dataOnly="0" labelOnly="1" fieldPosition="0">
        <references count="2">
          <reference field="0" count="1" selected="0">
            <x v="16"/>
          </reference>
          <reference field="1" count="1">
            <x v="3"/>
          </reference>
        </references>
      </pivotArea>
    </format>
    <format dxfId="177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176">
      <pivotArea dataOnly="0" labelOnly="1" fieldPosition="0">
        <references count="2">
          <reference field="0" count="1" selected="0">
            <x v="18"/>
          </reference>
          <reference field="1" count="1">
            <x v="1"/>
          </reference>
        </references>
      </pivotArea>
    </format>
    <format dxfId="175">
      <pivotArea dataOnly="0" labelOnly="1" fieldPosition="0">
        <references count="2">
          <reference field="0" count="1" selected="0">
            <x v="19"/>
          </reference>
          <reference field="1" count="4">
            <x v="0"/>
            <x v="2"/>
            <x v="3"/>
            <x v="4"/>
          </reference>
        </references>
      </pivotArea>
    </format>
    <format dxfId="174">
      <pivotArea dataOnly="0" labelOnly="1" fieldPosition="0">
        <references count="2">
          <reference field="0" count="1" selected="0">
            <x v="20"/>
          </reference>
          <reference field="1" count="1">
            <x v="3"/>
          </reference>
        </references>
      </pivotArea>
    </format>
    <format dxfId="173">
      <pivotArea dataOnly="0" labelOnly="1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172">
      <pivotArea field="0" type="button" dataOnly="0" labelOnly="1" outline="0" axis="axisRow" fieldPosition="0"/>
    </format>
    <format dxfId="171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7"/>
            <x v="8"/>
            <x v="9"/>
            <x v="10"/>
          </reference>
        </references>
      </pivotArea>
    </format>
    <format dxfId="170">
      <pivotArea field="0" type="button" dataOnly="0" labelOnly="1" outline="0" axis="axisRow" fieldPosition="0"/>
    </format>
    <format dxfId="169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7"/>
            <x v="8"/>
            <x v="9"/>
            <x v="10"/>
          </reference>
        </references>
      </pivotArea>
    </format>
    <format dxfId="168">
      <pivotArea field="0" type="button" dataOnly="0" labelOnly="1" outline="0" axis="axisRow" fieldPosition="0"/>
    </format>
    <format dxfId="167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7"/>
            <x v="8"/>
            <x v="9"/>
            <x v="10"/>
          </reference>
        </references>
      </pivotArea>
    </format>
    <format dxfId="166">
      <pivotArea outline="0" collapsedLevelsAreSubtotals="1" fieldPosition="0"/>
    </format>
    <format dxfId="165">
      <pivotArea dataOnly="0" labelOnly="1" fieldPosition="0">
        <references count="1">
          <reference field="0" count="0"/>
        </references>
      </pivotArea>
    </format>
    <format dxfId="164">
      <pivotArea dataOnly="0" labelOnly="1" grandRow="1" outline="0" fieldPosition="0"/>
    </format>
    <format dxfId="163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162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161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1"/>
            <x v="2"/>
            <x v="4"/>
          </reference>
        </references>
      </pivotArea>
    </format>
    <format dxfId="160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159">
      <pivotArea dataOnly="0" labelOnly="1" fieldPosition="0">
        <references count="2">
          <reference field="0" count="1" selected="0">
            <x v="4"/>
          </reference>
          <reference field="1" count="1">
            <x v="3"/>
          </reference>
        </references>
      </pivotArea>
    </format>
    <format dxfId="158">
      <pivotArea dataOnly="0" labelOnly="1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157">
      <pivotArea dataOnly="0" labelOnly="1" fieldPosition="0">
        <references count="2">
          <reference field="0" count="1" selected="0">
            <x v="6"/>
          </reference>
          <reference field="1" count="1">
            <x v="1"/>
          </reference>
        </references>
      </pivotArea>
    </format>
    <format dxfId="156">
      <pivotArea dataOnly="0" labelOnly="1" fieldPosition="0">
        <references count="2">
          <reference field="0" count="1" selected="0">
            <x v="7"/>
          </reference>
          <reference field="1" count="1">
            <x v="1"/>
          </reference>
        </references>
      </pivotArea>
    </format>
    <format dxfId="155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154">
      <pivotArea dataOnly="0" labelOnly="1" fieldPosition="0">
        <references count="2">
          <reference field="0" count="1" selected="0">
            <x v="9"/>
          </reference>
          <reference field="1" count="1">
            <x v="3"/>
          </reference>
        </references>
      </pivotArea>
    </format>
    <format dxfId="153">
      <pivotArea dataOnly="0" labelOnly="1" fieldPosition="0">
        <references count="2">
          <reference field="0" count="1" selected="0">
            <x v="10"/>
          </reference>
          <reference field="1" count="1">
            <x v="3"/>
          </reference>
        </references>
      </pivotArea>
    </format>
    <format dxfId="152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151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150">
      <pivotArea dataOnly="0" labelOnly="1" fieldPosition="0">
        <references count="2">
          <reference field="0" count="1" selected="0">
            <x v="13"/>
          </reference>
          <reference field="1" count="1">
            <x v="3"/>
          </reference>
        </references>
      </pivotArea>
    </format>
    <format dxfId="149">
      <pivotArea dataOnly="0" labelOnly="1" fieldPosition="0">
        <references count="2">
          <reference field="0" count="1" selected="0">
            <x v="14"/>
          </reference>
          <reference field="1" count="1">
            <x v="3"/>
          </reference>
        </references>
      </pivotArea>
    </format>
    <format dxfId="148">
      <pivotArea dataOnly="0" labelOnly="1" fieldPosition="0">
        <references count="2">
          <reference field="0" count="1" selected="0">
            <x v="15"/>
          </reference>
          <reference field="1" count="1">
            <x v="3"/>
          </reference>
        </references>
      </pivotArea>
    </format>
    <format dxfId="147">
      <pivotArea dataOnly="0" labelOnly="1" fieldPosition="0">
        <references count="2">
          <reference field="0" count="1" selected="0">
            <x v="16"/>
          </reference>
          <reference field="1" count="1">
            <x v="3"/>
          </reference>
        </references>
      </pivotArea>
    </format>
    <format dxfId="146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145">
      <pivotArea dataOnly="0" labelOnly="1" fieldPosition="0">
        <references count="2">
          <reference field="0" count="1" selected="0">
            <x v="18"/>
          </reference>
          <reference field="1" count="1">
            <x v="1"/>
          </reference>
        </references>
      </pivotArea>
    </format>
    <format dxfId="144">
      <pivotArea dataOnly="0" labelOnly="1" fieldPosition="0">
        <references count="2">
          <reference field="0" count="1" selected="0">
            <x v="19"/>
          </reference>
          <reference field="1" count="4">
            <x v="0"/>
            <x v="2"/>
            <x v="3"/>
            <x v="4"/>
          </reference>
        </references>
      </pivotArea>
    </format>
    <format dxfId="143">
      <pivotArea dataOnly="0" labelOnly="1" fieldPosition="0">
        <references count="2">
          <reference field="0" count="1" selected="0">
            <x v="20"/>
          </reference>
          <reference field="1" count="1">
            <x v="3"/>
          </reference>
        </references>
      </pivotArea>
    </format>
    <format dxfId="142">
      <pivotArea dataOnly="0" labelOnly="1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141">
      <pivotArea dataOnly="0" labelOnly="1" outline="0" fieldPosition="0">
        <references count="1">
          <reference field="4294967294" count="1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laDinámica3" cacheId="42" applyNumberFormats="0" applyBorderFormats="0" applyFontFormats="0" applyPatternFormats="0" applyAlignmentFormats="0" applyWidthHeightFormats="1" dataCaption="Valores" grandTotalCaption="Total Subsistema Investigación" updatedVersion="8" minRefreshableVersion="3" useAutoFormatting="1" itemPrintTitles="1" createdVersion="8" indent="0" outline="1" outlineData="1" multipleFieldFilters="0" rowHeaderCaption="PROYECTO / ACCIÓN">
  <location ref="A3:S87" firstHeaderRow="0" firstDataRow="1" firstDataCol="1"/>
  <pivotFields count="35">
    <pivotField axis="axisRow" showAl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9"/>
        <item x="20"/>
        <item x="11"/>
        <item x="12"/>
        <item x="13"/>
        <item x="14"/>
        <item x="15"/>
        <item x="16"/>
        <item x="17"/>
        <item x="18"/>
        <item x="21"/>
        <item x="22"/>
        <item x="23"/>
        <item x="24"/>
        <item x="25"/>
        <item x="26"/>
        <item x="27"/>
        <item t="default"/>
      </items>
    </pivotField>
    <pivotField axis="axisRow" showAll="0">
      <items count="6">
        <item x="1"/>
        <item x="4"/>
        <item x="2"/>
        <item x="0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dataField="1" numFmtId="167" showAll="0"/>
    <pivotField showAll="0"/>
    <pivotField dataField="1" showAll="0"/>
    <pivotField showAll="0"/>
    <pivotField dataField="1" numFmtId="167" showAll="0"/>
  </pivotFields>
  <rowFields count="2">
    <field x="0"/>
    <field x="1"/>
  </rowFields>
  <rowItems count="84">
    <i>
      <x/>
    </i>
    <i r="1">
      <x/>
    </i>
    <i r="1">
      <x v="2"/>
    </i>
    <i r="1">
      <x v="3"/>
    </i>
    <i r="1">
      <x v="4"/>
    </i>
    <i>
      <x v="1"/>
    </i>
    <i r="1">
      <x v="1"/>
    </i>
    <i>
      <x v="2"/>
    </i>
    <i r="1">
      <x/>
    </i>
    <i r="1">
      <x v="2"/>
    </i>
    <i r="1">
      <x v="3"/>
    </i>
    <i r="1">
      <x v="4"/>
    </i>
    <i>
      <x v="3"/>
    </i>
    <i r="1">
      <x/>
    </i>
    <i r="1">
      <x v="2"/>
    </i>
    <i r="1">
      <x v="3"/>
    </i>
    <i r="1">
      <x v="4"/>
    </i>
    <i>
      <x v="4"/>
    </i>
    <i r="1">
      <x/>
    </i>
    <i r="1">
      <x v="2"/>
    </i>
    <i r="1">
      <x v="3"/>
    </i>
    <i r="1">
      <x v="4"/>
    </i>
    <i>
      <x v="5"/>
    </i>
    <i r="1">
      <x v="3"/>
    </i>
    <i>
      <x v="6"/>
    </i>
    <i r="1">
      <x v="3"/>
    </i>
    <i>
      <x v="7"/>
    </i>
    <i r="1">
      <x v="3"/>
    </i>
    <i>
      <x v="8"/>
    </i>
    <i r="1">
      <x/>
    </i>
    <i r="1">
      <x v="2"/>
    </i>
    <i r="1">
      <x v="3"/>
    </i>
    <i r="1">
      <x v="4"/>
    </i>
    <i>
      <x v="9"/>
    </i>
    <i r="1">
      <x v="1"/>
    </i>
    <i>
      <x v="10"/>
    </i>
    <i r="1">
      <x/>
    </i>
    <i r="1">
      <x v="2"/>
    </i>
    <i r="1">
      <x v="3"/>
    </i>
    <i r="1">
      <x v="4"/>
    </i>
    <i>
      <x v="11"/>
    </i>
    <i r="1">
      <x v="3"/>
    </i>
    <i>
      <x v="12"/>
    </i>
    <i r="1">
      <x v="3"/>
    </i>
    <i>
      <x v="13"/>
    </i>
    <i r="1">
      <x/>
    </i>
    <i r="1">
      <x v="2"/>
    </i>
    <i r="1">
      <x v="3"/>
    </i>
    <i r="1">
      <x v="4"/>
    </i>
    <i>
      <x v="14"/>
    </i>
    <i r="1">
      <x v="1"/>
    </i>
    <i>
      <x v="15"/>
    </i>
    <i r="1">
      <x v="3"/>
    </i>
    <i>
      <x v="16"/>
    </i>
    <i r="1">
      <x/>
    </i>
    <i r="1">
      <x v="2"/>
    </i>
    <i r="1">
      <x v="3"/>
    </i>
    <i r="1">
      <x v="4"/>
    </i>
    <i>
      <x v="17"/>
    </i>
    <i r="1">
      <x v="1"/>
    </i>
    <i>
      <x v="18"/>
    </i>
    <i r="1">
      <x/>
    </i>
    <i r="1">
      <x v="2"/>
    </i>
    <i r="1">
      <x v="3"/>
    </i>
    <i r="1">
      <x v="4"/>
    </i>
    <i>
      <x v="19"/>
    </i>
    <i r="1">
      <x v="1"/>
    </i>
    <i>
      <x v="20"/>
    </i>
    <i r="1">
      <x v="3"/>
    </i>
    <i>
      <x v="21"/>
    </i>
    <i r="1">
      <x v="1"/>
    </i>
    <i>
      <x v="22"/>
    </i>
    <i r="1">
      <x v="1"/>
    </i>
    <i>
      <x v="23"/>
    </i>
    <i r="1">
      <x v="1"/>
    </i>
    <i>
      <x v="24"/>
    </i>
    <i r="1">
      <x v="1"/>
    </i>
    <i>
      <x v="25"/>
    </i>
    <i r="1">
      <x v="1"/>
    </i>
    <i>
      <x v="26"/>
    </i>
    <i r="1">
      <x v="1"/>
    </i>
    <i>
      <x v="27"/>
    </i>
    <i r="1">
      <x v="1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 CONVENIOS_x000a_19 20 33 y 37" fld="4" baseField="0" baseItem="0"/>
    <dataField name=" EST. DEP. NEIVA_x000a_12" fld="9" baseField="0" baseItem="0"/>
    <dataField name=" EST. DEP. GARZÓN_x000a_15" fld="10" baseField="0" baseItem="0"/>
    <dataField name=" EST. DEP._x000a_LA PLATA _x000a_14" fld="11" baseField="0" baseItem="0"/>
    <dataField name=" EST. DEP._x000a_PITALITO_x000a_13" fld="12" baseField="0" baseItem="0"/>
    <dataField name=" ESTAMP._x000a_NEIVA_x000a_11" fld="13" baseField="0" baseItem="0"/>
    <dataField name=" DOCTORADOS_x000a_34" fld="17" baseField="0" baseItem="0"/>
    <dataField name=" EXCEDENTES USCO_x000a_21" fld="19" baseField="0" baseItem="0"/>
    <dataField name=" FAC. SALUD_x000a_25" fld="20" baseField="0" baseItem="0"/>
    <dataField name=" FAC. INGENIERÍA_x000a_24" fld="21" baseField="0" baseItem="0"/>
    <dataField name=" FAC. ECONOMÍA_x000a_22" fld="22" baseField="0" baseItem="0"/>
    <dataField name=" FAC. EDUCACIÓN_x000a_23" fld="23" baseField="0" baseItem="0"/>
    <dataField name=" FAC. CIENCIAS SOCIALES  Y H_x000a_28" fld="24" baseField="0" baseItem="0"/>
    <dataField name=" FAC. CIENCIAS JURÍDICAS Y P_x000a_27" fld="25" baseField="0" baseItem="0"/>
    <dataField name=" FAC. CIENCIAS EXACTSAS Y N_x000a_26" fld="26" baseField="0" baseItem="0"/>
    <dataField name=" POAI0 01" fld="30" baseField="0" baseItem="0"/>
    <dataField name=" TOTAL REQUERIDO PDI 2024" fld="32" baseField="0" baseItem="0"/>
    <dataField name=" POR ASIGNAR" fld="34" baseField="0" baseItem="0"/>
  </dataFields>
  <formats count="68">
    <format dxfId="140">
      <pivotArea field="0" type="button" dataOnly="0" labelOnly="1" outline="0" axis="axisRow" fieldPosition="0"/>
    </format>
    <format dxfId="139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38">
      <pivotArea field="0" type="button" dataOnly="0" labelOnly="1" outline="0" axis="axisRow" fieldPosition="0"/>
    </format>
    <format dxfId="137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36">
      <pivotArea field="0" type="button" dataOnly="0" labelOnly="1" outline="0" axis="axisRow" fieldPosition="0"/>
    </format>
    <format dxfId="135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34">
      <pivotArea dataOnly="0" labelOnly="1" fieldPosition="0">
        <references count="1">
          <reference field="0" count="0"/>
        </references>
      </pivotArea>
    </format>
    <format dxfId="133">
      <pivotArea dataOnly="0" labelOnly="1" grandRow="1" outline="0" fieldPosition="0"/>
    </format>
    <format dxfId="132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131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130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2"/>
            <x v="3"/>
            <x v="4"/>
          </reference>
        </references>
      </pivotArea>
    </format>
    <format dxfId="129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128">
      <pivotArea dataOnly="0" labelOnly="1" fieldPosition="0">
        <references count="2">
          <reference field="0" count="1" selected="0">
            <x v="4"/>
          </reference>
          <reference field="1" count="4">
            <x v="0"/>
            <x v="2"/>
            <x v="3"/>
            <x v="4"/>
          </reference>
        </references>
      </pivotArea>
    </format>
    <format dxfId="127">
      <pivotArea dataOnly="0" labelOnly="1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126">
      <pivotArea dataOnly="0" labelOnly="1" fieldPosition="0">
        <references count="2">
          <reference field="0" count="1" selected="0">
            <x v="6"/>
          </reference>
          <reference field="1" count="1">
            <x v="3"/>
          </reference>
        </references>
      </pivotArea>
    </format>
    <format dxfId="125">
      <pivotArea dataOnly="0" labelOnly="1" fieldPosition="0">
        <references count="2">
          <reference field="0" count="1" selected="0">
            <x v="7"/>
          </reference>
          <reference field="1" count="1">
            <x v="3"/>
          </reference>
        </references>
      </pivotArea>
    </format>
    <format dxfId="124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123">
      <pivotArea dataOnly="0" labelOnly="1" fieldPosition="0">
        <references count="2">
          <reference field="0" count="1" selected="0">
            <x v="9"/>
          </reference>
          <reference field="1" count="1">
            <x v="1"/>
          </reference>
        </references>
      </pivotArea>
    </format>
    <format dxfId="122">
      <pivotArea dataOnly="0" labelOnly="1" fieldPosition="0">
        <references count="2">
          <reference field="0" count="1" selected="0">
            <x v="10"/>
          </reference>
          <reference field="1" count="4">
            <x v="0"/>
            <x v="2"/>
            <x v="3"/>
            <x v="4"/>
          </reference>
        </references>
      </pivotArea>
    </format>
    <format dxfId="121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120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119">
      <pivotArea dataOnly="0" labelOnly="1" fieldPosition="0">
        <references count="2">
          <reference field="0" count="1" selected="0">
            <x v="13"/>
          </reference>
          <reference field="1" count="4">
            <x v="0"/>
            <x v="2"/>
            <x v="3"/>
            <x v="4"/>
          </reference>
        </references>
      </pivotArea>
    </format>
    <format dxfId="118">
      <pivotArea dataOnly="0" labelOnly="1" fieldPosition="0">
        <references count="2">
          <reference field="0" count="1" selected="0">
            <x v="14"/>
          </reference>
          <reference field="1" count="1">
            <x v="1"/>
          </reference>
        </references>
      </pivotArea>
    </format>
    <format dxfId="117">
      <pivotArea dataOnly="0" labelOnly="1" fieldPosition="0">
        <references count="2">
          <reference field="0" count="1" selected="0">
            <x v="15"/>
          </reference>
          <reference field="1" count="1">
            <x v="3"/>
          </reference>
        </references>
      </pivotArea>
    </format>
    <format dxfId="116">
      <pivotArea dataOnly="0" labelOnly="1" fieldPosition="0">
        <references count="2">
          <reference field="0" count="1" selected="0">
            <x v="16"/>
          </reference>
          <reference field="1" count="4">
            <x v="0"/>
            <x v="2"/>
            <x v="3"/>
            <x v="4"/>
          </reference>
        </references>
      </pivotArea>
    </format>
    <format dxfId="115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114">
      <pivotArea dataOnly="0" labelOnly="1" fieldPosition="0">
        <references count="2">
          <reference field="0" count="1" selected="0">
            <x v="18"/>
          </reference>
          <reference field="1" count="4">
            <x v="0"/>
            <x v="2"/>
            <x v="3"/>
            <x v="4"/>
          </reference>
        </references>
      </pivotArea>
    </format>
    <format dxfId="113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112">
      <pivotArea dataOnly="0" labelOnly="1" fieldPosition="0">
        <references count="2">
          <reference field="0" count="1" selected="0">
            <x v="20"/>
          </reference>
          <reference field="1" count="1">
            <x v="3"/>
          </reference>
        </references>
      </pivotArea>
    </format>
    <format dxfId="111">
      <pivotArea dataOnly="0" labelOnly="1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110">
      <pivotArea dataOnly="0" labelOnly="1" fieldPosition="0">
        <references count="2">
          <reference field="0" count="1" selected="0">
            <x v="22"/>
          </reference>
          <reference field="1" count="1">
            <x v="1"/>
          </reference>
        </references>
      </pivotArea>
    </format>
    <format dxfId="109">
      <pivotArea dataOnly="0" labelOnly="1" fieldPosition="0">
        <references count="2">
          <reference field="0" count="1" selected="0">
            <x v="23"/>
          </reference>
          <reference field="1" count="1">
            <x v="1"/>
          </reference>
        </references>
      </pivotArea>
    </format>
    <format dxfId="108">
      <pivotArea dataOnly="0" labelOnly="1" fieldPosition="0">
        <references count="2">
          <reference field="0" count="1" selected="0">
            <x v="24"/>
          </reference>
          <reference field="1" count="1">
            <x v="1"/>
          </reference>
        </references>
      </pivotArea>
    </format>
    <format dxfId="107">
      <pivotArea dataOnly="0" labelOnly="1" fieldPosition="0">
        <references count="2">
          <reference field="0" count="1" selected="0">
            <x v="25"/>
          </reference>
          <reference field="1" count="1">
            <x v="1"/>
          </reference>
        </references>
      </pivotArea>
    </format>
    <format dxfId="106">
      <pivotArea dataOnly="0" labelOnly="1" fieldPosition="0">
        <references count="2">
          <reference field="0" count="1" selected="0">
            <x v="26"/>
          </reference>
          <reference field="1" count="1">
            <x v="1"/>
          </reference>
        </references>
      </pivotArea>
    </format>
    <format dxfId="105">
      <pivotArea dataOnly="0" labelOnly="1" fieldPosition="0">
        <references count="2">
          <reference field="0" count="1" selected="0">
            <x v="27"/>
          </reference>
          <reference field="1" count="1">
            <x v="1"/>
          </reference>
        </references>
      </pivotArea>
    </format>
    <format dxfId="104">
      <pivotArea outline="0" collapsedLevelsAreSubtotals="1" fieldPosition="0"/>
    </format>
    <format dxfId="103">
      <pivotArea outline="0" collapsedLevelsAreSubtotals="1" fieldPosition="0"/>
    </format>
    <format dxfId="102">
      <pivotArea dataOnly="0" labelOnly="1" fieldPosition="0">
        <references count="1">
          <reference field="0" count="0"/>
        </references>
      </pivotArea>
    </format>
    <format dxfId="101">
      <pivotArea dataOnly="0" labelOnly="1" grandRow="1" outline="0" fieldPosition="0"/>
    </format>
    <format dxfId="100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99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98">
      <pivotArea dataOnly="0" labelOnly="1" fieldPosition="0">
        <references count="2">
          <reference field="0" count="1" selected="0">
            <x v="2"/>
          </reference>
          <reference field="1" count="4">
            <x v="0"/>
            <x v="2"/>
            <x v="3"/>
            <x v="4"/>
          </reference>
        </references>
      </pivotArea>
    </format>
    <format dxfId="97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96">
      <pivotArea dataOnly="0" labelOnly="1" fieldPosition="0">
        <references count="2">
          <reference field="0" count="1" selected="0">
            <x v="4"/>
          </reference>
          <reference field="1" count="4">
            <x v="0"/>
            <x v="2"/>
            <x v="3"/>
            <x v="4"/>
          </reference>
        </references>
      </pivotArea>
    </format>
    <format dxfId="95">
      <pivotArea dataOnly="0" labelOnly="1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94">
      <pivotArea dataOnly="0" labelOnly="1" fieldPosition="0">
        <references count="2">
          <reference field="0" count="1" selected="0">
            <x v="6"/>
          </reference>
          <reference field="1" count="1">
            <x v="3"/>
          </reference>
        </references>
      </pivotArea>
    </format>
    <format dxfId="93">
      <pivotArea dataOnly="0" labelOnly="1" fieldPosition="0">
        <references count="2">
          <reference field="0" count="1" selected="0">
            <x v="7"/>
          </reference>
          <reference field="1" count="1">
            <x v="3"/>
          </reference>
        </references>
      </pivotArea>
    </format>
    <format dxfId="92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91">
      <pivotArea dataOnly="0" labelOnly="1" fieldPosition="0">
        <references count="2">
          <reference field="0" count="1" selected="0">
            <x v="9"/>
          </reference>
          <reference field="1" count="1">
            <x v="1"/>
          </reference>
        </references>
      </pivotArea>
    </format>
    <format dxfId="90">
      <pivotArea dataOnly="0" labelOnly="1" fieldPosition="0">
        <references count="2">
          <reference field="0" count="1" selected="0">
            <x v="10"/>
          </reference>
          <reference field="1" count="4">
            <x v="0"/>
            <x v="2"/>
            <x v="3"/>
            <x v="4"/>
          </reference>
        </references>
      </pivotArea>
    </format>
    <format dxfId="89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88">
      <pivotArea dataOnly="0" labelOnly="1" fieldPosition="0">
        <references count="2">
          <reference field="0" count="1" selected="0">
            <x v="12"/>
          </reference>
          <reference field="1" count="1">
            <x v="3"/>
          </reference>
        </references>
      </pivotArea>
    </format>
    <format dxfId="87">
      <pivotArea dataOnly="0" labelOnly="1" fieldPosition="0">
        <references count="2">
          <reference field="0" count="1" selected="0">
            <x v="13"/>
          </reference>
          <reference field="1" count="4">
            <x v="0"/>
            <x v="2"/>
            <x v="3"/>
            <x v="4"/>
          </reference>
        </references>
      </pivotArea>
    </format>
    <format dxfId="86">
      <pivotArea dataOnly="0" labelOnly="1" fieldPosition="0">
        <references count="2">
          <reference field="0" count="1" selected="0">
            <x v="14"/>
          </reference>
          <reference field="1" count="1">
            <x v="1"/>
          </reference>
        </references>
      </pivotArea>
    </format>
    <format dxfId="85">
      <pivotArea dataOnly="0" labelOnly="1" fieldPosition="0">
        <references count="2">
          <reference field="0" count="1" selected="0">
            <x v="15"/>
          </reference>
          <reference field="1" count="1">
            <x v="3"/>
          </reference>
        </references>
      </pivotArea>
    </format>
    <format dxfId="84">
      <pivotArea dataOnly="0" labelOnly="1" fieldPosition="0">
        <references count="2">
          <reference field="0" count="1" selected="0">
            <x v="16"/>
          </reference>
          <reference field="1" count="4">
            <x v="0"/>
            <x v="2"/>
            <x v="3"/>
            <x v="4"/>
          </reference>
        </references>
      </pivotArea>
    </format>
    <format dxfId="83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82">
      <pivotArea dataOnly="0" labelOnly="1" fieldPosition="0">
        <references count="2">
          <reference field="0" count="1" selected="0">
            <x v="18"/>
          </reference>
          <reference field="1" count="4">
            <x v="0"/>
            <x v="2"/>
            <x v="3"/>
            <x v="4"/>
          </reference>
        </references>
      </pivotArea>
    </format>
    <format dxfId="81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80">
      <pivotArea dataOnly="0" labelOnly="1" fieldPosition="0">
        <references count="2">
          <reference field="0" count="1" selected="0">
            <x v="20"/>
          </reference>
          <reference field="1" count="1">
            <x v="3"/>
          </reference>
        </references>
      </pivotArea>
    </format>
    <format dxfId="79">
      <pivotArea dataOnly="0" labelOnly="1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78">
      <pivotArea dataOnly="0" labelOnly="1" fieldPosition="0">
        <references count="2">
          <reference field="0" count="1" selected="0">
            <x v="22"/>
          </reference>
          <reference field="1" count="1">
            <x v="1"/>
          </reference>
        </references>
      </pivotArea>
    </format>
    <format dxfId="77">
      <pivotArea dataOnly="0" labelOnly="1" fieldPosition="0">
        <references count="2">
          <reference field="0" count="1" selected="0">
            <x v="23"/>
          </reference>
          <reference field="1" count="1">
            <x v="1"/>
          </reference>
        </references>
      </pivotArea>
    </format>
    <format dxfId="76">
      <pivotArea dataOnly="0" labelOnly="1" fieldPosition="0">
        <references count="2">
          <reference field="0" count="1" selected="0">
            <x v="24"/>
          </reference>
          <reference field="1" count="1">
            <x v="1"/>
          </reference>
        </references>
      </pivotArea>
    </format>
    <format dxfId="75">
      <pivotArea dataOnly="0" labelOnly="1" fieldPosition="0">
        <references count="2">
          <reference field="0" count="1" selected="0">
            <x v="25"/>
          </reference>
          <reference field="1" count="1">
            <x v="1"/>
          </reference>
        </references>
      </pivotArea>
    </format>
    <format dxfId="74">
      <pivotArea dataOnly="0" labelOnly="1" fieldPosition="0">
        <references count="2">
          <reference field="0" count="1" selected="0">
            <x v="26"/>
          </reference>
          <reference field="1" count="1">
            <x v="1"/>
          </reference>
        </references>
      </pivotArea>
    </format>
    <format dxfId="73">
      <pivotArea dataOnly="0" labelOnly="1" fieldPosition="0">
        <references count="2">
          <reference field="0" count="1" selected="0">
            <x v="27"/>
          </reference>
          <reference field="1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laDinámica4" cacheId="41" applyNumberFormats="0" applyBorderFormats="0" applyFontFormats="0" applyPatternFormats="0" applyAlignmentFormats="0" applyWidthHeightFormats="1" dataCaption="Valores" grandTotalCaption="Total Subsistema Proyección Social" updatedVersion="8" minRefreshableVersion="3" useAutoFormatting="1" itemPrintTitles="1" createdVersion="8" indent="0" outline="1" outlineData="1" multipleFieldFilters="0" rowHeaderCaption="PROYECTO / ACCIÓN">
  <location ref="A4:L79" firstHeaderRow="0" firstDataRow="1" firstDataCol="1"/>
  <pivotFields count="35">
    <pivotField axis="axisRow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showAll="0">
      <items count="6">
        <item x="3"/>
        <item x="0"/>
        <item x="4"/>
        <item x="1"/>
        <item x="2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dataField="1" showAll="0"/>
    <pivotField dataField="1" numFmtId="167" showAll="0"/>
    <pivotField showAll="0"/>
    <pivotField dataField="1" showAll="0"/>
    <pivotField showAll="0"/>
    <pivotField dataField="1" showAll="0"/>
  </pivotFields>
  <rowFields count="2">
    <field x="0"/>
    <field x="1"/>
  </rowFields>
  <rowItems count="75">
    <i>
      <x/>
    </i>
    <i r="1">
      <x v="1"/>
    </i>
    <i>
      <x v="1"/>
    </i>
    <i r="1">
      <x v="1"/>
    </i>
    <i>
      <x v="2"/>
    </i>
    <i r="1">
      <x v="1"/>
    </i>
    <i>
      <x v="3"/>
    </i>
    <i r="1">
      <x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>
      <x v="5"/>
    </i>
    <i r="1">
      <x/>
    </i>
    <i r="1">
      <x v="2"/>
    </i>
    <i r="1">
      <x v="3"/>
    </i>
    <i r="1">
      <x v="4"/>
    </i>
    <i>
      <x v="6"/>
    </i>
    <i r="1">
      <x v="3"/>
    </i>
    <i>
      <x v="7"/>
    </i>
    <i r="1">
      <x v="3"/>
    </i>
    <i>
      <x v="8"/>
    </i>
    <i r="1">
      <x v="2"/>
    </i>
    <i>
      <x v="9"/>
    </i>
    <i r="1">
      <x v="3"/>
    </i>
    <i r="1">
      <x v="4"/>
    </i>
    <i>
      <x v="10"/>
    </i>
    <i r="1">
      <x/>
    </i>
    <i r="1">
      <x v="3"/>
    </i>
    <i r="1">
      <x v="4"/>
    </i>
    <i>
      <x v="11"/>
    </i>
    <i r="1">
      <x v="1"/>
    </i>
    <i r="1">
      <x v="3"/>
    </i>
    <i>
      <x v="12"/>
    </i>
    <i r="1">
      <x v="1"/>
    </i>
    <i>
      <x v="13"/>
    </i>
    <i r="1">
      <x v="1"/>
    </i>
    <i>
      <x v="14"/>
    </i>
    <i r="1">
      <x/>
    </i>
    <i r="1">
      <x v="2"/>
    </i>
    <i r="1">
      <x v="3"/>
    </i>
    <i r="1">
      <x v="4"/>
    </i>
    <i>
      <x v="15"/>
    </i>
    <i r="1">
      <x/>
    </i>
    <i r="1">
      <x v="2"/>
    </i>
    <i r="1">
      <x v="3"/>
    </i>
    <i r="1">
      <x v="4"/>
    </i>
    <i>
      <x v="16"/>
    </i>
    <i r="1">
      <x v="1"/>
    </i>
    <i>
      <x v="17"/>
    </i>
    <i r="1">
      <x v="1"/>
    </i>
    <i>
      <x v="18"/>
    </i>
    <i r="1">
      <x v="1"/>
    </i>
    <i>
      <x v="19"/>
    </i>
    <i r="1">
      <x v="1"/>
    </i>
    <i>
      <x v="20"/>
    </i>
    <i r="1">
      <x v="1"/>
    </i>
    <i>
      <x v="21"/>
    </i>
    <i r="1">
      <x v="1"/>
    </i>
    <i>
      <x v="22"/>
    </i>
    <i r="1">
      <x v="1"/>
    </i>
    <i>
      <x v="23"/>
    </i>
    <i r="1">
      <x v="1"/>
    </i>
    <i>
      <x v="24"/>
    </i>
    <i r="1">
      <x v="1"/>
    </i>
    <i>
      <x v="25"/>
    </i>
    <i r="1">
      <x v="1"/>
    </i>
    <i>
      <x v="26"/>
    </i>
    <i r="1">
      <x v="1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dataFields count="11">
    <dataField name=" CONVENIOS_x000a_19 20 33 y 37" fld="4" baseField="0" baseItem="0"/>
    <dataField name=" FAC. SALUD_x000a_25" fld="20" baseField="0" baseItem="0"/>
    <dataField name=" FAC. INGENIERÍA_x000a_24" fld="21" baseField="0" baseItem="0"/>
    <dataField name=" FAC. ECONOMÍA_x000a_22" fld="22" baseField="0" baseItem="0"/>
    <dataField name=" FAC. EDUCACIÓN_x000a_23" fld="23" baseField="0" baseItem="0"/>
    <dataField name=" FAC. CIENCIAS SOCIALES  Y H_x000a_28" fld="24" baseField="0" baseItem="0"/>
    <dataField name=" FAC. CIENCIAS JURÍDICAS Y P_x000a_27" fld="25" baseField="0" baseItem="0"/>
    <dataField name=" RECURSOS NACIÓN_x000a_09" fld="29" baseField="0" baseItem="0"/>
    <dataField name=" POAI0 01" fld="30" baseField="0" baseItem="0"/>
    <dataField name=" TOTAL REQUERIDO PDI 2024" fld="32" baseField="34" baseItem="26"/>
    <dataField name=" POR ASIGNAR" fld="34" baseField="0" baseItem="0"/>
  </dataFields>
  <formats count="37">
    <format dxfId="72">
      <pivotArea field="0" type="button" dataOnly="0" labelOnly="1" outline="0" axis="axisRow" fieldPosition="0"/>
    </format>
    <format dxfId="71">
      <pivotArea dataOnly="0" labelOnly="1" fieldPosition="0">
        <references count="1">
          <reference field="0" count="0"/>
        </references>
      </pivotArea>
    </format>
    <format dxfId="70">
      <pivotArea dataOnly="0" labelOnly="1" grandRow="1" outline="0" fieldPosition="0"/>
    </format>
    <format dxfId="69">
      <pivotArea dataOnly="0" labelOnly="1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68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67">
      <pivotArea dataOnly="0" labelOnly="1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66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65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64">
      <pivotArea dataOnly="0" labelOnly="1" fieldPosition="0">
        <references count="2">
          <reference field="0" count="1" selected="0">
            <x v="5"/>
          </reference>
          <reference field="1" count="4">
            <x v="0"/>
            <x v="2"/>
            <x v="3"/>
            <x v="4"/>
          </reference>
        </references>
      </pivotArea>
    </format>
    <format dxfId="63">
      <pivotArea dataOnly="0" labelOnly="1" fieldPosition="0">
        <references count="2">
          <reference field="0" count="1" selected="0">
            <x v="6"/>
          </reference>
          <reference field="1" count="1">
            <x v="3"/>
          </reference>
        </references>
      </pivotArea>
    </format>
    <format dxfId="62">
      <pivotArea dataOnly="0" labelOnly="1" fieldPosition="0">
        <references count="2">
          <reference field="0" count="1" selected="0">
            <x v="7"/>
          </reference>
          <reference field="1" count="1">
            <x v="3"/>
          </reference>
        </references>
      </pivotArea>
    </format>
    <format dxfId="61">
      <pivotArea dataOnly="0" labelOnly="1" fieldPosition="0">
        <references count="2">
          <reference field="0" count="1" selected="0">
            <x v="8"/>
          </reference>
          <reference field="1" count="1">
            <x v="2"/>
          </reference>
        </references>
      </pivotArea>
    </format>
    <format dxfId="60">
      <pivotArea dataOnly="0" labelOnly="1" fieldPosition="0">
        <references count="2">
          <reference field="0" count="1" selected="0">
            <x v="9"/>
          </reference>
          <reference field="1" count="2">
            <x v="3"/>
            <x v="4"/>
          </reference>
        </references>
      </pivotArea>
    </format>
    <format dxfId="59">
      <pivotArea dataOnly="0" labelOnly="1" fieldPosition="0">
        <references count="2">
          <reference field="0" count="1" selected="0">
            <x v="10"/>
          </reference>
          <reference field="1" count="3">
            <x v="0"/>
            <x v="3"/>
            <x v="4"/>
          </reference>
        </references>
      </pivotArea>
    </format>
    <format dxfId="58">
      <pivotArea dataOnly="0" labelOnly="1" fieldPosition="0">
        <references count="2">
          <reference field="0" count="1" selected="0">
            <x v="11"/>
          </reference>
          <reference field="1" count="2">
            <x v="1"/>
            <x v="3"/>
          </reference>
        </references>
      </pivotArea>
    </format>
    <format dxfId="57">
      <pivotArea dataOnly="0" labelOnly="1" fieldPosition="0">
        <references count="2">
          <reference field="0" count="1" selected="0">
            <x v="12"/>
          </reference>
          <reference field="1" count="1">
            <x v="1"/>
          </reference>
        </references>
      </pivotArea>
    </format>
    <format dxfId="56">
      <pivotArea dataOnly="0" labelOnly="1" fieldPosition="0">
        <references count="2">
          <reference field="0" count="1" selected="0">
            <x v="13"/>
          </reference>
          <reference field="1" count="1">
            <x v="1"/>
          </reference>
        </references>
      </pivotArea>
    </format>
    <format dxfId="55">
      <pivotArea dataOnly="0" labelOnly="1" fieldPosition="0">
        <references count="2">
          <reference field="0" count="1" selected="0">
            <x v="14"/>
          </reference>
          <reference field="1" count="4">
            <x v="0"/>
            <x v="2"/>
            <x v="3"/>
            <x v="4"/>
          </reference>
        </references>
      </pivotArea>
    </format>
    <format dxfId="54">
      <pivotArea dataOnly="0" labelOnly="1" fieldPosition="0">
        <references count="2">
          <reference field="0" count="1" selected="0">
            <x v="15"/>
          </reference>
          <reference field="1" count="4">
            <x v="0"/>
            <x v="2"/>
            <x v="3"/>
            <x v="4"/>
          </reference>
        </references>
      </pivotArea>
    </format>
    <format dxfId="53">
      <pivotArea dataOnly="0" labelOnly="1" fieldPosition="0">
        <references count="2">
          <reference field="0" count="1" selected="0">
            <x v="16"/>
          </reference>
          <reference field="1" count="1">
            <x v="1"/>
          </reference>
        </references>
      </pivotArea>
    </format>
    <format dxfId="52">
      <pivotArea dataOnly="0" labelOnly="1" fieldPosition="0">
        <references count="2">
          <reference field="0" count="1" selected="0">
            <x v="17"/>
          </reference>
          <reference field="1" count="1">
            <x v="1"/>
          </reference>
        </references>
      </pivotArea>
    </format>
    <format dxfId="51">
      <pivotArea dataOnly="0" labelOnly="1" fieldPosition="0">
        <references count="2">
          <reference field="0" count="1" selected="0">
            <x v="18"/>
          </reference>
          <reference field="1" count="1">
            <x v="1"/>
          </reference>
        </references>
      </pivotArea>
    </format>
    <format dxfId="50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49">
      <pivotArea dataOnly="0" labelOnly="1" fieldPosition="0">
        <references count="2">
          <reference field="0" count="1" selected="0">
            <x v="20"/>
          </reference>
          <reference field="1" count="1">
            <x v="1"/>
          </reference>
        </references>
      </pivotArea>
    </format>
    <format dxfId="48">
      <pivotArea dataOnly="0" labelOnly="1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47">
      <pivotArea dataOnly="0" labelOnly="1" fieldPosition="0">
        <references count="2">
          <reference field="0" count="1" selected="0">
            <x v="22"/>
          </reference>
          <reference field="1" count="1">
            <x v="1"/>
          </reference>
        </references>
      </pivotArea>
    </format>
    <format dxfId="46">
      <pivotArea dataOnly="0" labelOnly="1" fieldPosition="0">
        <references count="2">
          <reference field="0" count="1" selected="0">
            <x v="23"/>
          </reference>
          <reference field="1" count="1">
            <x v="1"/>
          </reference>
        </references>
      </pivotArea>
    </format>
    <format dxfId="45">
      <pivotArea dataOnly="0" labelOnly="1" fieldPosition="0">
        <references count="2">
          <reference field="0" count="1" selected="0">
            <x v="24"/>
          </reference>
          <reference field="1" count="1">
            <x v="1"/>
          </reference>
        </references>
      </pivotArea>
    </format>
    <format dxfId="44">
      <pivotArea dataOnly="0" labelOnly="1" fieldPosition="0">
        <references count="2">
          <reference field="0" count="1" selected="0">
            <x v="25"/>
          </reference>
          <reference field="1" count="1">
            <x v="1"/>
          </reference>
        </references>
      </pivotArea>
    </format>
    <format dxfId="43">
      <pivotArea field="0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41">
      <pivotArea field="0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39">
      <pivotArea field="0" type="button" dataOnly="0" labelOnly="1" outline="0" axis="axisRow" fieldPosition="0"/>
    </format>
    <format dxfId="38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37">
      <pivotArea outline="0" collapsedLevelsAreSubtotals="1" fieldPosition="0"/>
    </format>
    <format dxfId="36">
      <pivotArea dataOnly="0" labelOnly="1" outline="0" fieldPosition="0">
        <references count="1">
          <reference field="4294967294" count="2">
            <x v="9"/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laDinámica5" cacheId="45" applyNumberFormats="0" applyBorderFormats="0" applyFontFormats="0" applyPatternFormats="0" applyAlignmentFormats="0" applyWidthHeightFormats="1" dataCaption="Valores" grandTotalCaption="Total Subsistema Bienestar" updatedVersion="8" minRefreshableVersion="3" useAutoFormatting="1" itemPrintTitles="1" createdVersion="8" indent="0" outline="1" outlineData="1" multipleFieldFilters="0" rowHeaderCaption="PROYECTO / ACCIÓN">
  <location ref="A3:K120" firstHeaderRow="0" firstDataRow="1" firstDataCol="1"/>
  <pivotFields count="35">
    <pivotField axis="axisRow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2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Row" showAll="0">
      <items count="6">
        <item x="1"/>
        <item x="4"/>
        <item x="2"/>
        <item x="0"/>
        <item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dataField="1" showAll="0"/>
    <pivotField showAll="0"/>
    <pivotField showAll="0"/>
    <pivotField showAll="0"/>
    <pivotField showAll="0"/>
    <pivotField dataField="1" showAll="0"/>
    <pivotField dataField="1" numFmtId="167" showAll="0"/>
    <pivotField showAll="0"/>
    <pivotField dataField="1" showAll="0"/>
    <pivotField showAll="0"/>
    <pivotField dataField="1" showAll="0"/>
  </pivotFields>
  <rowFields count="2">
    <field x="0"/>
    <field x="1"/>
  </rowFields>
  <rowItems count="117">
    <i>
      <x/>
    </i>
    <i r="1">
      <x/>
    </i>
    <i r="1">
      <x v="2"/>
    </i>
    <i r="1">
      <x v="3"/>
    </i>
    <i r="1">
      <x v="4"/>
    </i>
    <i>
      <x v="1"/>
    </i>
    <i r="1">
      <x/>
    </i>
    <i r="1">
      <x v="2"/>
    </i>
    <i r="1">
      <x v="3"/>
    </i>
    <i r="1">
      <x v="4"/>
    </i>
    <i>
      <x v="2"/>
    </i>
    <i r="1">
      <x v="3"/>
    </i>
    <i>
      <x v="3"/>
    </i>
    <i r="1">
      <x/>
    </i>
    <i r="1">
      <x v="2"/>
    </i>
    <i r="1">
      <x v="3"/>
    </i>
    <i r="1">
      <x v="4"/>
    </i>
    <i>
      <x v="4"/>
    </i>
    <i r="1">
      <x/>
    </i>
    <i r="1">
      <x v="2"/>
    </i>
    <i r="1">
      <x v="3"/>
    </i>
    <i r="1">
      <x v="4"/>
    </i>
    <i>
      <x v="5"/>
    </i>
    <i r="1">
      <x/>
    </i>
    <i r="1">
      <x v="2"/>
    </i>
    <i r="1">
      <x v="3"/>
    </i>
    <i r="1">
      <x v="4"/>
    </i>
    <i>
      <x v="6"/>
    </i>
    <i r="1">
      <x/>
    </i>
    <i r="1">
      <x v="2"/>
    </i>
    <i r="1">
      <x v="3"/>
    </i>
    <i r="1">
      <x v="4"/>
    </i>
    <i>
      <x v="7"/>
    </i>
    <i r="1">
      <x/>
    </i>
    <i r="1">
      <x v="2"/>
    </i>
    <i r="1">
      <x v="3"/>
    </i>
    <i r="1">
      <x v="4"/>
    </i>
    <i>
      <x v="8"/>
    </i>
    <i r="1">
      <x/>
    </i>
    <i r="1">
      <x v="2"/>
    </i>
    <i r="1">
      <x v="3"/>
    </i>
    <i r="1">
      <x v="4"/>
    </i>
    <i>
      <x v="9"/>
    </i>
    <i r="1">
      <x/>
    </i>
    <i r="1">
      <x v="2"/>
    </i>
    <i r="1">
      <x v="3"/>
    </i>
    <i r="1">
      <x v="4"/>
    </i>
    <i>
      <x v="10"/>
    </i>
    <i r="1">
      <x/>
    </i>
    <i r="1">
      <x v="2"/>
    </i>
    <i r="1">
      <x v="3"/>
    </i>
    <i r="1">
      <x v="4"/>
    </i>
    <i>
      <x v="11"/>
    </i>
    <i r="1">
      <x/>
    </i>
    <i r="1">
      <x v="2"/>
    </i>
    <i r="1">
      <x v="3"/>
    </i>
    <i r="1">
      <x v="4"/>
    </i>
    <i>
      <x v="12"/>
    </i>
    <i r="1">
      <x/>
    </i>
    <i r="1">
      <x v="2"/>
    </i>
    <i r="1">
      <x v="3"/>
    </i>
    <i r="1">
      <x v="4"/>
    </i>
    <i>
      <x v="13"/>
    </i>
    <i r="1">
      <x/>
    </i>
    <i r="1">
      <x v="2"/>
    </i>
    <i r="1">
      <x v="3"/>
    </i>
    <i r="1">
      <x v="4"/>
    </i>
    <i>
      <x v="14"/>
    </i>
    <i r="1">
      <x/>
    </i>
    <i r="1">
      <x v="2"/>
    </i>
    <i r="1">
      <x v="3"/>
    </i>
    <i r="1">
      <x v="4"/>
    </i>
    <i>
      <x v="15"/>
    </i>
    <i r="1">
      <x/>
    </i>
    <i r="1">
      <x v="2"/>
    </i>
    <i r="1">
      <x v="3"/>
    </i>
    <i r="1">
      <x v="4"/>
    </i>
    <i>
      <x v="16"/>
    </i>
    <i r="1">
      <x v="1"/>
    </i>
    <i>
      <x v="17"/>
    </i>
    <i r="1">
      <x v="3"/>
    </i>
    <i>
      <x v="18"/>
    </i>
    <i r="1">
      <x/>
    </i>
    <i r="1">
      <x v="2"/>
    </i>
    <i r="1">
      <x v="3"/>
    </i>
    <i r="1">
      <x v="4"/>
    </i>
    <i>
      <x v="19"/>
    </i>
    <i r="1">
      <x v="1"/>
    </i>
    <i>
      <x v="20"/>
    </i>
    <i r="1">
      <x/>
    </i>
    <i r="1">
      <x v="2"/>
    </i>
    <i r="1">
      <x v="3"/>
    </i>
    <i r="1">
      <x v="4"/>
    </i>
    <i>
      <x v="21"/>
    </i>
    <i r="1">
      <x v="3"/>
    </i>
    <i>
      <x v="22"/>
    </i>
    <i r="1">
      <x/>
    </i>
    <i r="1">
      <x v="2"/>
    </i>
    <i r="1">
      <x v="3"/>
    </i>
    <i r="1">
      <x v="4"/>
    </i>
    <i>
      <x v="23"/>
    </i>
    <i r="1">
      <x/>
    </i>
    <i r="1">
      <x v="2"/>
    </i>
    <i r="1">
      <x v="3"/>
    </i>
    <i r="1">
      <x v="4"/>
    </i>
    <i>
      <x v="24"/>
    </i>
    <i r="1">
      <x/>
    </i>
    <i r="1">
      <x v="2"/>
    </i>
    <i r="1">
      <x v="3"/>
    </i>
    <i>
      <x v="25"/>
    </i>
    <i r="1">
      <x v="4"/>
    </i>
    <i>
      <x v="26"/>
    </i>
    <i r="1">
      <x/>
    </i>
    <i r="1">
      <x v="2"/>
    </i>
    <i r="1">
      <x v="3"/>
    </i>
    <i r="1">
      <x v="4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 2% GASTOS FUNCIONAMIENTO BU_x000a_30" fld="6" baseField="0" baseItem="0"/>
    <dataField name=" ESTAMPILLA LEY 1697/2013 _x000a_39" fld="8" baseField="0" baseItem="0"/>
    <dataField name=" FAC. SALUD_x000a_25" fld="20" baseField="0" baseItem="0"/>
    <dataField name=" FAC. INGENIERÍA_x000a_24" fld="21" baseField="0" baseItem="0"/>
    <dataField name=" FAC. ECONOMÍA_x000a_22" fld="22" baseField="0" baseItem="0"/>
    <dataField name=" FAC. CIENCIAS SOCIALES  Y H_x000a_28" fld="24" baseField="0" baseItem="0"/>
    <dataField name=" RECURSOS NACIÓN_x000a_09" fld="29" baseField="0" baseItem="0"/>
    <dataField name=" POAI0 01" fld="30" baseField="0" baseItem="0"/>
    <dataField name=" TOTAL REQUERIDO PDI 2024" fld="32" baseField="1" baseItem="4"/>
    <dataField name=" POR ASIGNAR" fld="34" baseField="0" baseItem="0"/>
  </dataFields>
  <formats count="36">
    <format dxfId="35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34">
      <pivotArea field="0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32">
      <pivotArea field="0" type="button" dataOnly="0" labelOnly="1" outline="0" axis="axisRow" fieldPosition="0"/>
    </format>
    <format dxfId="31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30">
      <pivotArea outline="0" collapsedLevelsAreSubtotals="1" fieldPosition="0"/>
    </format>
    <format dxfId="29">
      <pivotArea field="0" type="button" dataOnly="0" labelOnly="1" outline="0" axis="axisRow" fieldPosition="0"/>
    </format>
    <format dxfId="28">
      <pivotArea dataOnly="0" labelOnly="1" fieldPosition="0">
        <references count="1">
          <reference field="0" count="0"/>
        </references>
      </pivotArea>
    </format>
    <format dxfId="27">
      <pivotArea dataOnly="0" labelOnly="1" grandRow="1" outline="0" fieldPosition="0"/>
    </format>
    <format dxfId="26">
      <pivotArea dataOnly="0" labelOnly="1" fieldPosition="0">
        <references count="2">
          <reference field="0" count="1" selected="0">
            <x v="0"/>
          </reference>
          <reference field="1" count="4">
            <x v="0"/>
            <x v="2"/>
            <x v="3"/>
            <x v="4"/>
          </reference>
        </references>
      </pivotArea>
    </format>
    <format dxfId="25">
      <pivotArea dataOnly="0" labelOnly="1" fieldPosition="0">
        <references count="2">
          <reference field="0" count="1" selected="0">
            <x v="1"/>
          </reference>
          <reference field="1" count="4">
            <x v="0"/>
            <x v="2"/>
            <x v="3"/>
            <x v="4"/>
          </reference>
        </references>
      </pivotArea>
    </format>
    <format dxfId="24">
      <pivotArea dataOnly="0" labelOnly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23">
      <pivotArea dataOnly="0" labelOnly="1" fieldPosition="0">
        <references count="2">
          <reference field="0" count="1" selected="0">
            <x v="3"/>
          </reference>
          <reference field="1" count="4">
            <x v="0"/>
            <x v="2"/>
            <x v="3"/>
            <x v="4"/>
          </reference>
        </references>
      </pivotArea>
    </format>
    <format dxfId="22">
      <pivotArea dataOnly="0" labelOnly="1" fieldPosition="0">
        <references count="2">
          <reference field="0" count="1" selected="0">
            <x v="4"/>
          </reference>
          <reference field="1" count="4">
            <x v="0"/>
            <x v="2"/>
            <x v="3"/>
            <x v="4"/>
          </reference>
        </references>
      </pivotArea>
    </format>
    <format dxfId="21">
      <pivotArea dataOnly="0" labelOnly="1" fieldPosition="0">
        <references count="2">
          <reference field="0" count="1" selected="0">
            <x v="5"/>
          </reference>
          <reference field="1" count="4">
            <x v="0"/>
            <x v="2"/>
            <x v="3"/>
            <x v="4"/>
          </reference>
        </references>
      </pivotArea>
    </format>
    <format dxfId="20">
      <pivotArea dataOnly="0" labelOnly="1" fieldPosition="0">
        <references count="2">
          <reference field="0" count="1" selected="0">
            <x v="6"/>
          </reference>
          <reference field="1" count="4">
            <x v="0"/>
            <x v="2"/>
            <x v="3"/>
            <x v="4"/>
          </reference>
        </references>
      </pivotArea>
    </format>
    <format dxfId="19">
      <pivotArea dataOnly="0" labelOnly="1" fieldPosition="0">
        <references count="2">
          <reference field="0" count="1" selected="0">
            <x v="7"/>
          </reference>
          <reference field="1" count="4">
            <x v="0"/>
            <x v="2"/>
            <x v="3"/>
            <x v="4"/>
          </reference>
        </references>
      </pivotArea>
    </format>
    <format dxfId="18">
      <pivotArea dataOnly="0" labelOnly="1" fieldPosition="0">
        <references count="2">
          <reference field="0" count="1" selected="0">
            <x v="8"/>
          </reference>
          <reference field="1" count="4">
            <x v="0"/>
            <x v="2"/>
            <x v="3"/>
            <x v="4"/>
          </reference>
        </references>
      </pivotArea>
    </format>
    <format dxfId="17">
      <pivotArea dataOnly="0" labelOnly="1" fieldPosition="0">
        <references count="2">
          <reference field="0" count="1" selected="0">
            <x v="9"/>
          </reference>
          <reference field="1" count="4">
            <x v="0"/>
            <x v="2"/>
            <x v="3"/>
            <x v="4"/>
          </reference>
        </references>
      </pivotArea>
    </format>
    <format dxfId="16">
      <pivotArea dataOnly="0" labelOnly="1" fieldPosition="0">
        <references count="2">
          <reference field="0" count="1" selected="0">
            <x v="10"/>
          </reference>
          <reference field="1" count="4">
            <x v="0"/>
            <x v="2"/>
            <x v="3"/>
            <x v="4"/>
          </reference>
        </references>
      </pivotArea>
    </format>
    <format dxfId="15">
      <pivotArea dataOnly="0" labelOnly="1" fieldPosition="0">
        <references count="2">
          <reference field="0" count="1" selected="0">
            <x v="11"/>
          </reference>
          <reference field="1" count="4">
            <x v="0"/>
            <x v="2"/>
            <x v="3"/>
            <x v="4"/>
          </reference>
        </references>
      </pivotArea>
    </format>
    <format dxfId="14">
      <pivotArea dataOnly="0" labelOnly="1" fieldPosition="0">
        <references count="2">
          <reference field="0" count="1" selected="0">
            <x v="12"/>
          </reference>
          <reference field="1" count="4">
            <x v="0"/>
            <x v="2"/>
            <x v="3"/>
            <x v="4"/>
          </reference>
        </references>
      </pivotArea>
    </format>
    <format dxfId="13">
      <pivotArea dataOnly="0" labelOnly="1" fieldPosition="0">
        <references count="2">
          <reference field="0" count="1" selected="0">
            <x v="13"/>
          </reference>
          <reference field="1" count="4">
            <x v="0"/>
            <x v="2"/>
            <x v="3"/>
            <x v="4"/>
          </reference>
        </references>
      </pivotArea>
    </format>
    <format dxfId="12">
      <pivotArea dataOnly="0" labelOnly="1" fieldPosition="0">
        <references count="2">
          <reference field="0" count="1" selected="0">
            <x v="14"/>
          </reference>
          <reference field="1" count="4">
            <x v="0"/>
            <x v="2"/>
            <x v="3"/>
            <x v="4"/>
          </reference>
        </references>
      </pivotArea>
    </format>
    <format dxfId="11">
      <pivotArea dataOnly="0" labelOnly="1" fieldPosition="0">
        <references count="2">
          <reference field="0" count="1" selected="0">
            <x v="15"/>
          </reference>
          <reference field="1" count="4">
            <x v="0"/>
            <x v="2"/>
            <x v="3"/>
            <x v="4"/>
          </reference>
        </references>
      </pivotArea>
    </format>
    <format dxfId="10">
      <pivotArea dataOnly="0" labelOnly="1" fieldPosition="0">
        <references count="2">
          <reference field="0" count="1" selected="0">
            <x v="16"/>
          </reference>
          <reference field="1" count="1">
            <x v="1"/>
          </reference>
        </references>
      </pivotArea>
    </format>
    <format dxfId="9">
      <pivotArea dataOnly="0" labelOnly="1" fieldPosition="0">
        <references count="2">
          <reference field="0" count="1" selected="0">
            <x v="17"/>
          </reference>
          <reference field="1" count="1">
            <x v="3"/>
          </reference>
        </references>
      </pivotArea>
    </format>
    <format dxfId="8">
      <pivotArea dataOnly="0" labelOnly="1" fieldPosition="0">
        <references count="2">
          <reference field="0" count="1" selected="0">
            <x v="18"/>
          </reference>
          <reference field="1" count="4">
            <x v="0"/>
            <x v="2"/>
            <x v="3"/>
            <x v="4"/>
          </reference>
        </references>
      </pivotArea>
    </format>
    <format dxfId="7">
      <pivotArea dataOnly="0" labelOnly="1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6">
      <pivotArea dataOnly="0" labelOnly="1" fieldPosition="0">
        <references count="2">
          <reference field="0" count="1" selected="0">
            <x v="20"/>
          </reference>
          <reference field="1" count="4">
            <x v="0"/>
            <x v="2"/>
            <x v="3"/>
            <x v="4"/>
          </reference>
        </references>
      </pivotArea>
    </format>
    <format dxfId="5">
      <pivotArea dataOnly="0" labelOnly="1" fieldPosition="0">
        <references count="2">
          <reference field="0" count="1" selected="0">
            <x v="21"/>
          </reference>
          <reference field="1" count="1">
            <x v="3"/>
          </reference>
        </references>
      </pivotArea>
    </format>
    <format dxfId="4">
      <pivotArea dataOnly="0" labelOnly="1" fieldPosition="0">
        <references count="2">
          <reference field="0" count="1" selected="0">
            <x v="22"/>
          </reference>
          <reference field="1" count="4">
            <x v="0"/>
            <x v="2"/>
            <x v="3"/>
            <x v="4"/>
          </reference>
        </references>
      </pivotArea>
    </format>
    <format dxfId="3">
      <pivotArea dataOnly="0" labelOnly="1" fieldPosition="0">
        <references count="2">
          <reference field="0" count="1" selected="0">
            <x v="23"/>
          </reference>
          <reference field="1" count="4">
            <x v="0"/>
            <x v="2"/>
            <x v="3"/>
            <x v="4"/>
          </reference>
        </references>
      </pivotArea>
    </format>
    <format dxfId="2">
      <pivotArea dataOnly="0" labelOnly="1" fieldPosition="0">
        <references count="2">
          <reference field="0" count="1" selected="0">
            <x v="24"/>
          </reference>
          <reference field="1" count="3">
            <x v="0"/>
            <x v="2"/>
            <x v="3"/>
          </reference>
        </references>
      </pivotArea>
    </format>
    <format dxfId="1">
      <pivotArea dataOnly="0" labelOnly="1" fieldPosition="0">
        <references count="2">
          <reference field="0" count="1" selected="0">
            <x v="25"/>
          </reference>
          <reference field="1" count="1">
            <x v="4"/>
          </reference>
        </references>
      </pivotArea>
    </format>
    <format dxfId="0">
      <pivotArea dataOnly="0" labelOnly="1" fieldPosition="0">
        <references count="2">
          <reference field="0" count="1" selected="0">
            <x v="26"/>
          </reference>
          <reference field="1" count="4">
            <x v="0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6"/>
  <sheetViews>
    <sheetView showGridLines="0" zoomScaleNormal="100" zoomScalePageLayoutView="110" workbookViewId="0">
      <pane xSplit="4" ySplit="2" topLeftCell="AC3" activePane="bottomRight" state="frozen"/>
      <selection pane="topRight" activeCell="E1" sqref="E1"/>
      <selection pane="bottomLeft" activeCell="A3" sqref="A3"/>
      <selection pane="bottomRight" activeCell="C31" sqref="C31"/>
    </sheetView>
  </sheetViews>
  <sheetFormatPr baseColWidth="10" defaultColWidth="11.44140625" defaultRowHeight="13.2" customHeight="1" zeroHeight="1" x14ac:dyDescent="0.25"/>
  <cols>
    <col min="1" max="1" width="56" style="60" customWidth="1"/>
    <col min="2" max="3" width="22.44140625" style="60" customWidth="1"/>
    <col min="4" max="4" width="20.33203125" style="60" customWidth="1"/>
    <col min="5" max="5" width="18.6640625" style="60" customWidth="1"/>
    <col min="6" max="6" width="18" style="60" customWidth="1"/>
    <col min="7" max="7" width="19.109375" style="60" customWidth="1"/>
    <col min="8" max="8" width="18.6640625" style="60" customWidth="1"/>
    <col min="9" max="9" width="20.44140625" style="60" customWidth="1"/>
    <col min="10" max="10" width="19.88671875" style="60" customWidth="1"/>
    <col min="11" max="11" width="18.6640625" style="60" customWidth="1"/>
    <col min="12" max="12" width="18.109375" style="60" customWidth="1"/>
    <col min="13" max="13" width="18.44140625" style="60" customWidth="1"/>
    <col min="14" max="14" width="18.6640625" style="60" customWidth="1"/>
    <col min="15" max="15" width="17.44140625" style="60" customWidth="1"/>
    <col min="16" max="16" width="18.44140625" style="60" customWidth="1"/>
    <col min="17" max="17" width="18.5546875" style="60" customWidth="1"/>
    <col min="18" max="18" width="18.88671875" style="60" customWidth="1"/>
    <col min="19" max="19" width="18.77734375" style="60" customWidth="1"/>
    <col min="20" max="20" width="18.44140625" style="60" customWidth="1"/>
    <col min="21" max="21" width="20.6640625" style="60" customWidth="1"/>
    <col min="22" max="28" width="17.44140625" style="60" customWidth="1"/>
    <col min="29" max="29" width="16.33203125" style="60" customWidth="1"/>
    <col min="30" max="30" width="17.6640625" style="60" customWidth="1"/>
    <col min="31" max="195" width="11.44140625" style="60"/>
    <col min="196" max="196" width="5.44140625" style="60" customWidth="1"/>
    <col min="197" max="197" width="35.88671875" style="60" customWidth="1"/>
    <col min="198" max="198" width="16.88671875" style="60" customWidth="1"/>
    <col min="199" max="199" width="13.6640625" style="60" customWidth="1"/>
    <col min="200" max="200" width="17.109375" style="60" customWidth="1"/>
    <col min="201" max="202" width="17.88671875" style="60" customWidth="1"/>
    <col min="203" max="204" width="17.109375" style="60" customWidth="1"/>
    <col min="205" max="205" width="16.88671875" style="60" customWidth="1"/>
    <col min="206" max="206" width="20.44140625" style="60" customWidth="1"/>
    <col min="207" max="209" width="6.44140625" style="60" customWidth="1"/>
    <col min="210" max="210" width="15.88671875" style="60" customWidth="1"/>
    <col min="211" max="211" width="16" style="60" customWidth="1"/>
    <col min="212" max="212" width="15.6640625" style="60" customWidth="1"/>
    <col min="213" max="214" width="19.33203125" style="60" customWidth="1"/>
    <col min="215" max="215" width="18.109375" style="60" customWidth="1"/>
    <col min="216" max="216" width="16" style="60" customWidth="1"/>
    <col min="217" max="217" width="18" style="60" customWidth="1"/>
    <col min="218" max="218" width="17.88671875" style="60" customWidth="1"/>
    <col min="219" max="220" width="16.109375" style="60" customWidth="1"/>
    <col min="221" max="223" width="17.44140625" style="60" customWidth="1"/>
    <col min="224" max="224" width="13.6640625" style="60" customWidth="1"/>
    <col min="225" max="235" width="11.44140625" style="60"/>
    <col min="236" max="236" width="5.44140625" style="60" customWidth="1"/>
    <col min="237" max="237" width="43.88671875" style="60" customWidth="1"/>
    <col min="238" max="238" width="15" style="60" customWidth="1"/>
    <col min="239" max="239" width="2.88671875" style="60" customWidth="1"/>
    <col min="240" max="255" width="11.44140625" style="60" customWidth="1"/>
    <col min="256" max="256" width="14.6640625" style="60" bestFit="1" customWidth="1"/>
    <col min="257" max="258" width="16.44140625" style="60" bestFit="1" customWidth="1"/>
    <col min="259" max="259" width="15.44140625" style="60" customWidth="1"/>
    <col min="260" max="451" width="11.44140625" style="60"/>
    <col min="452" max="452" width="5.44140625" style="60" customWidth="1"/>
    <col min="453" max="453" width="35.88671875" style="60" customWidth="1"/>
    <col min="454" max="454" width="16.88671875" style="60" customWidth="1"/>
    <col min="455" max="455" width="13.6640625" style="60" customWidth="1"/>
    <col min="456" max="456" width="17.109375" style="60" customWidth="1"/>
    <col min="457" max="458" width="17.88671875" style="60" customWidth="1"/>
    <col min="459" max="460" width="17.109375" style="60" customWidth="1"/>
    <col min="461" max="461" width="16.88671875" style="60" customWidth="1"/>
    <col min="462" max="462" width="20.44140625" style="60" customWidth="1"/>
    <col min="463" max="465" width="6.44140625" style="60" customWidth="1"/>
    <col min="466" max="466" width="15.88671875" style="60" customWidth="1"/>
    <col min="467" max="467" width="16" style="60" customWidth="1"/>
    <col min="468" max="468" width="15.6640625" style="60" customWidth="1"/>
    <col min="469" max="470" width="19.33203125" style="60" customWidth="1"/>
    <col min="471" max="471" width="18.109375" style="60" customWidth="1"/>
    <col min="472" max="472" width="16" style="60" customWidth="1"/>
    <col min="473" max="473" width="18" style="60" customWidth="1"/>
    <col min="474" max="474" width="17.88671875" style="60" customWidth="1"/>
    <col min="475" max="476" width="16.109375" style="60" customWidth="1"/>
    <col min="477" max="479" width="17.44140625" style="60" customWidth="1"/>
    <col min="480" max="480" width="13.6640625" style="60" customWidth="1"/>
    <col min="481" max="491" width="11.44140625" style="60"/>
    <col min="492" max="492" width="5.44140625" style="60" customWidth="1"/>
    <col min="493" max="493" width="43.88671875" style="60" customWidth="1"/>
    <col min="494" max="494" width="15" style="60" customWidth="1"/>
    <col min="495" max="495" width="2.88671875" style="60" customWidth="1"/>
    <col min="496" max="511" width="11.44140625" style="60" customWidth="1"/>
    <col min="512" max="512" width="14.6640625" style="60" bestFit="1" customWidth="1"/>
    <col min="513" max="514" width="16.44140625" style="60" bestFit="1" customWidth="1"/>
    <col min="515" max="515" width="15.44140625" style="60" customWidth="1"/>
    <col min="516" max="707" width="11.44140625" style="60"/>
    <col min="708" max="708" width="5.44140625" style="60" customWidth="1"/>
    <col min="709" max="709" width="35.88671875" style="60" customWidth="1"/>
    <col min="710" max="710" width="16.88671875" style="60" customWidth="1"/>
    <col min="711" max="711" width="13.6640625" style="60" customWidth="1"/>
    <col min="712" max="712" width="17.109375" style="60" customWidth="1"/>
    <col min="713" max="714" width="17.88671875" style="60" customWidth="1"/>
    <col min="715" max="716" width="17.109375" style="60" customWidth="1"/>
    <col min="717" max="717" width="16.88671875" style="60" customWidth="1"/>
    <col min="718" max="718" width="20.44140625" style="60" customWidth="1"/>
    <col min="719" max="721" width="6.44140625" style="60" customWidth="1"/>
    <col min="722" max="722" width="15.88671875" style="60" customWidth="1"/>
    <col min="723" max="723" width="16" style="60" customWidth="1"/>
    <col min="724" max="724" width="15.6640625" style="60" customWidth="1"/>
    <col min="725" max="726" width="19.33203125" style="60" customWidth="1"/>
    <col min="727" max="727" width="18.109375" style="60" customWidth="1"/>
    <col min="728" max="728" width="16" style="60" customWidth="1"/>
    <col min="729" max="729" width="18" style="60" customWidth="1"/>
    <col min="730" max="730" width="17.88671875" style="60" customWidth="1"/>
    <col min="731" max="732" width="16.109375" style="60" customWidth="1"/>
    <col min="733" max="735" width="17.44140625" style="60" customWidth="1"/>
    <col min="736" max="736" width="13.6640625" style="60" customWidth="1"/>
    <col min="737" max="747" width="11.44140625" style="60"/>
    <col min="748" max="748" width="5.44140625" style="60" customWidth="1"/>
    <col min="749" max="749" width="43.88671875" style="60" customWidth="1"/>
    <col min="750" max="750" width="15" style="60" customWidth="1"/>
    <col min="751" max="751" width="2.88671875" style="60" customWidth="1"/>
    <col min="752" max="767" width="11.44140625" style="60" customWidth="1"/>
    <col min="768" max="768" width="14.6640625" style="60" bestFit="1" customWidth="1"/>
    <col min="769" max="770" width="16.44140625" style="60" bestFit="1" customWidth="1"/>
    <col min="771" max="771" width="15.44140625" style="60" customWidth="1"/>
    <col min="772" max="963" width="11.44140625" style="60"/>
    <col min="964" max="964" width="5.44140625" style="60" customWidth="1"/>
    <col min="965" max="965" width="35.88671875" style="60" customWidth="1"/>
    <col min="966" max="966" width="16.88671875" style="60" customWidth="1"/>
    <col min="967" max="967" width="13.6640625" style="60" customWidth="1"/>
    <col min="968" max="968" width="17.109375" style="60" customWidth="1"/>
    <col min="969" max="970" width="17.88671875" style="60" customWidth="1"/>
    <col min="971" max="972" width="17.109375" style="60" customWidth="1"/>
    <col min="973" max="973" width="16.88671875" style="60" customWidth="1"/>
    <col min="974" max="974" width="20.44140625" style="60" customWidth="1"/>
    <col min="975" max="977" width="6.44140625" style="60" customWidth="1"/>
    <col min="978" max="978" width="15.88671875" style="60" customWidth="1"/>
    <col min="979" max="979" width="16" style="60" customWidth="1"/>
    <col min="980" max="980" width="15.6640625" style="60" customWidth="1"/>
    <col min="981" max="982" width="19.33203125" style="60" customWidth="1"/>
    <col min="983" max="983" width="18.109375" style="60" customWidth="1"/>
    <col min="984" max="984" width="16" style="60" customWidth="1"/>
    <col min="985" max="985" width="18" style="60" customWidth="1"/>
    <col min="986" max="986" width="17.88671875" style="60" customWidth="1"/>
    <col min="987" max="988" width="16.109375" style="60" customWidth="1"/>
    <col min="989" max="991" width="17.44140625" style="60" customWidth="1"/>
    <col min="992" max="992" width="13.6640625" style="60" customWidth="1"/>
    <col min="993" max="1003" width="11.44140625" style="60"/>
    <col min="1004" max="1004" width="5.44140625" style="60" customWidth="1"/>
    <col min="1005" max="1005" width="43.88671875" style="60" customWidth="1"/>
    <col min="1006" max="1006" width="15" style="60" customWidth="1"/>
    <col min="1007" max="1007" width="2.88671875" style="60" customWidth="1"/>
    <col min="1008" max="1023" width="11.44140625" style="60" customWidth="1"/>
    <col min="1024" max="1024" width="14.6640625" style="60" bestFit="1" customWidth="1"/>
    <col min="1025" max="1026" width="16.44140625" style="60" bestFit="1" customWidth="1"/>
    <col min="1027" max="1027" width="15.44140625" style="60" customWidth="1"/>
    <col min="1028" max="1219" width="11.44140625" style="60"/>
    <col min="1220" max="1220" width="5.44140625" style="60" customWidth="1"/>
    <col min="1221" max="1221" width="35.88671875" style="60" customWidth="1"/>
    <col min="1222" max="1222" width="16.88671875" style="60" customWidth="1"/>
    <col min="1223" max="1223" width="13.6640625" style="60" customWidth="1"/>
    <col min="1224" max="1224" width="17.109375" style="60" customWidth="1"/>
    <col min="1225" max="1226" width="17.88671875" style="60" customWidth="1"/>
    <col min="1227" max="1228" width="17.109375" style="60" customWidth="1"/>
    <col min="1229" max="1229" width="16.88671875" style="60" customWidth="1"/>
    <col min="1230" max="1230" width="20.44140625" style="60" customWidth="1"/>
    <col min="1231" max="1233" width="6.44140625" style="60" customWidth="1"/>
    <col min="1234" max="1234" width="15.88671875" style="60" customWidth="1"/>
    <col min="1235" max="1235" width="16" style="60" customWidth="1"/>
    <col min="1236" max="1236" width="15.6640625" style="60" customWidth="1"/>
    <col min="1237" max="1238" width="19.33203125" style="60" customWidth="1"/>
    <col min="1239" max="1239" width="18.109375" style="60" customWidth="1"/>
    <col min="1240" max="1240" width="16" style="60" customWidth="1"/>
    <col min="1241" max="1241" width="18" style="60" customWidth="1"/>
    <col min="1242" max="1242" width="17.88671875" style="60" customWidth="1"/>
    <col min="1243" max="1244" width="16.109375" style="60" customWidth="1"/>
    <col min="1245" max="1247" width="17.44140625" style="60" customWidth="1"/>
    <col min="1248" max="1248" width="13.6640625" style="60" customWidth="1"/>
    <col min="1249" max="1259" width="11.44140625" style="60"/>
    <col min="1260" max="1260" width="5.44140625" style="60" customWidth="1"/>
    <col min="1261" max="1261" width="43.88671875" style="60" customWidth="1"/>
    <col min="1262" max="1262" width="15" style="60" customWidth="1"/>
    <col min="1263" max="1263" width="2.88671875" style="60" customWidth="1"/>
    <col min="1264" max="1279" width="11.44140625" style="60" customWidth="1"/>
    <col min="1280" max="1280" width="14.6640625" style="60" bestFit="1" customWidth="1"/>
    <col min="1281" max="1282" width="16.44140625" style="60" bestFit="1" customWidth="1"/>
    <col min="1283" max="1283" width="15.44140625" style="60" customWidth="1"/>
    <col min="1284" max="1475" width="11.44140625" style="60"/>
    <col min="1476" max="1476" width="5.44140625" style="60" customWidth="1"/>
    <col min="1477" max="1477" width="35.88671875" style="60" customWidth="1"/>
    <col min="1478" max="1478" width="16.88671875" style="60" customWidth="1"/>
    <col min="1479" max="1479" width="13.6640625" style="60" customWidth="1"/>
    <col min="1480" max="1480" width="17.109375" style="60" customWidth="1"/>
    <col min="1481" max="1482" width="17.88671875" style="60" customWidth="1"/>
    <col min="1483" max="1484" width="17.109375" style="60" customWidth="1"/>
    <col min="1485" max="1485" width="16.88671875" style="60" customWidth="1"/>
    <col min="1486" max="1486" width="20.44140625" style="60" customWidth="1"/>
    <col min="1487" max="1489" width="6.44140625" style="60" customWidth="1"/>
    <col min="1490" max="1490" width="15.88671875" style="60" customWidth="1"/>
    <col min="1491" max="1491" width="16" style="60" customWidth="1"/>
    <col min="1492" max="1492" width="15.6640625" style="60" customWidth="1"/>
    <col min="1493" max="1494" width="19.33203125" style="60" customWidth="1"/>
    <col min="1495" max="1495" width="18.109375" style="60" customWidth="1"/>
    <col min="1496" max="1496" width="16" style="60" customWidth="1"/>
    <col min="1497" max="1497" width="18" style="60" customWidth="1"/>
    <col min="1498" max="1498" width="17.88671875" style="60" customWidth="1"/>
    <col min="1499" max="1500" width="16.109375" style="60" customWidth="1"/>
    <col min="1501" max="1503" width="17.44140625" style="60" customWidth="1"/>
    <col min="1504" max="1504" width="13.6640625" style="60" customWidth="1"/>
    <col min="1505" max="1515" width="11.44140625" style="60"/>
    <col min="1516" max="1516" width="5.44140625" style="60" customWidth="1"/>
    <col min="1517" max="1517" width="43.88671875" style="60" customWidth="1"/>
    <col min="1518" max="1518" width="15" style="60" customWidth="1"/>
    <col min="1519" max="1519" width="2.88671875" style="60" customWidth="1"/>
    <col min="1520" max="1535" width="11.44140625" style="60" customWidth="1"/>
    <col min="1536" max="1536" width="14.6640625" style="60" bestFit="1" customWidth="1"/>
    <col min="1537" max="1538" width="16.44140625" style="60" bestFit="1" customWidth="1"/>
    <col min="1539" max="1539" width="15.44140625" style="60" customWidth="1"/>
    <col min="1540" max="1731" width="11.44140625" style="60"/>
    <col min="1732" max="1732" width="5.44140625" style="60" customWidth="1"/>
    <col min="1733" max="1733" width="35.88671875" style="60" customWidth="1"/>
    <col min="1734" max="1734" width="16.88671875" style="60" customWidth="1"/>
    <col min="1735" max="1735" width="13.6640625" style="60" customWidth="1"/>
    <col min="1736" max="1736" width="17.109375" style="60" customWidth="1"/>
    <col min="1737" max="1738" width="17.88671875" style="60" customWidth="1"/>
    <col min="1739" max="1740" width="17.109375" style="60" customWidth="1"/>
    <col min="1741" max="1741" width="16.88671875" style="60" customWidth="1"/>
    <col min="1742" max="1742" width="20.44140625" style="60" customWidth="1"/>
    <col min="1743" max="1745" width="6.44140625" style="60" customWidth="1"/>
    <col min="1746" max="1746" width="15.88671875" style="60" customWidth="1"/>
    <col min="1747" max="1747" width="16" style="60" customWidth="1"/>
    <col min="1748" max="1748" width="15.6640625" style="60" customWidth="1"/>
    <col min="1749" max="1750" width="19.33203125" style="60" customWidth="1"/>
    <col min="1751" max="1751" width="18.109375" style="60" customWidth="1"/>
    <col min="1752" max="1752" width="16" style="60" customWidth="1"/>
    <col min="1753" max="1753" width="18" style="60" customWidth="1"/>
    <col min="1754" max="1754" width="17.88671875" style="60" customWidth="1"/>
    <col min="1755" max="1756" width="16.109375" style="60" customWidth="1"/>
    <col min="1757" max="1759" width="17.44140625" style="60" customWidth="1"/>
    <col min="1760" max="1760" width="13.6640625" style="60" customWidth="1"/>
    <col min="1761" max="1771" width="11.44140625" style="60"/>
    <col min="1772" max="1772" width="5.44140625" style="60" customWidth="1"/>
    <col min="1773" max="1773" width="43.88671875" style="60" customWidth="1"/>
    <col min="1774" max="1774" width="15" style="60" customWidth="1"/>
    <col min="1775" max="1775" width="2.88671875" style="60" customWidth="1"/>
    <col min="1776" max="1791" width="11.44140625" style="60" customWidth="1"/>
    <col min="1792" max="1792" width="14.6640625" style="60" bestFit="1" customWidth="1"/>
    <col min="1793" max="1794" width="16.44140625" style="60" bestFit="1" customWidth="1"/>
    <col min="1795" max="1795" width="15.44140625" style="60" customWidth="1"/>
    <col min="1796" max="1987" width="11.44140625" style="60"/>
    <col min="1988" max="1988" width="5.44140625" style="60" customWidth="1"/>
    <col min="1989" max="1989" width="35.88671875" style="60" customWidth="1"/>
    <col min="1990" max="1990" width="16.88671875" style="60" customWidth="1"/>
    <col min="1991" max="1991" width="13.6640625" style="60" customWidth="1"/>
    <col min="1992" max="1992" width="17.109375" style="60" customWidth="1"/>
    <col min="1993" max="1994" width="17.88671875" style="60" customWidth="1"/>
    <col min="1995" max="1996" width="17.109375" style="60" customWidth="1"/>
    <col min="1997" max="1997" width="16.88671875" style="60" customWidth="1"/>
    <col min="1998" max="1998" width="20.44140625" style="60" customWidth="1"/>
    <col min="1999" max="2001" width="6.44140625" style="60" customWidth="1"/>
    <col min="2002" max="2002" width="15.88671875" style="60" customWidth="1"/>
    <col min="2003" max="2003" width="16" style="60" customWidth="1"/>
    <col min="2004" max="2004" width="15.6640625" style="60" customWidth="1"/>
    <col min="2005" max="2006" width="19.33203125" style="60" customWidth="1"/>
    <col min="2007" max="2007" width="18.109375" style="60" customWidth="1"/>
    <col min="2008" max="2008" width="16" style="60" customWidth="1"/>
    <col min="2009" max="2009" width="18" style="60" customWidth="1"/>
    <col min="2010" max="2010" width="17.88671875" style="60" customWidth="1"/>
    <col min="2011" max="2012" width="16.109375" style="60" customWidth="1"/>
    <col min="2013" max="2015" width="17.44140625" style="60" customWidth="1"/>
    <col min="2016" max="2016" width="13.6640625" style="60" customWidth="1"/>
    <col min="2017" max="2027" width="11.44140625" style="60"/>
    <col min="2028" max="2028" width="5.44140625" style="60" customWidth="1"/>
    <col min="2029" max="2029" width="43.88671875" style="60" customWidth="1"/>
    <col min="2030" max="2030" width="15" style="60" customWidth="1"/>
    <col min="2031" max="2031" width="2.88671875" style="60" customWidth="1"/>
    <col min="2032" max="2047" width="11.44140625" style="60" customWidth="1"/>
    <col min="2048" max="2048" width="14.6640625" style="60" bestFit="1" customWidth="1"/>
    <col min="2049" max="2050" width="16.44140625" style="60" bestFit="1" customWidth="1"/>
    <col min="2051" max="2051" width="15.44140625" style="60" customWidth="1"/>
    <col min="2052" max="2243" width="11.44140625" style="60"/>
    <col min="2244" max="2244" width="5.44140625" style="60" customWidth="1"/>
    <col min="2245" max="2245" width="35.88671875" style="60" customWidth="1"/>
    <col min="2246" max="2246" width="16.88671875" style="60" customWidth="1"/>
    <col min="2247" max="2247" width="13.6640625" style="60" customWidth="1"/>
    <col min="2248" max="2248" width="17.109375" style="60" customWidth="1"/>
    <col min="2249" max="2250" width="17.88671875" style="60" customWidth="1"/>
    <col min="2251" max="2252" width="17.109375" style="60" customWidth="1"/>
    <col min="2253" max="2253" width="16.88671875" style="60" customWidth="1"/>
    <col min="2254" max="2254" width="20.44140625" style="60" customWidth="1"/>
    <col min="2255" max="2257" width="6.44140625" style="60" customWidth="1"/>
    <col min="2258" max="2258" width="15.88671875" style="60" customWidth="1"/>
    <col min="2259" max="2259" width="16" style="60" customWidth="1"/>
    <col min="2260" max="2260" width="15.6640625" style="60" customWidth="1"/>
    <col min="2261" max="2262" width="19.33203125" style="60" customWidth="1"/>
    <col min="2263" max="2263" width="18.109375" style="60" customWidth="1"/>
    <col min="2264" max="2264" width="16" style="60" customWidth="1"/>
    <col min="2265" max="2265" width="18" style="60" customWidth="1"/>
    <col min="2266" max="2266" width="17.88671875" style="60" customWidth="1"/>
    <col min="2267" max="2268" width="16.109375" style="60" customWidth="1"/>
    <col min="2269" max="2271" width="17.44140625" style="60" customWidth="1"/>
    <col min="2272" max="2272" width="13.6640625" style="60" customWidth="1"/>
    <col min="2273" max="2283" width="11.44140625" style="60"/>
    <col min="2284" max="2284" width="5.44140625" style="60" customWidth="1"/>
    <col min="2285" max="2285" width="43.88671875" style="60" customWidth="1"/>
    <col min="2286" max="2286" width="15" style="60" customWidth="1"/>
    <col min="2287" max="2287" width="2.88671875" style="60" customWidth="1"/>
    <col min="2288" max="2303" width="11.44140625" style="60" customWidth="1"/>
    <col min="2304" max="2304" width="14.6640625" style="60" bestFit="1" customWidth="1"/>
    <col min="2305" max="2306" width="16.44140625" style="60" bestFit="1" customWidth="1"/>
    <col min="2307" max="2307" width="15.44140625" style="60" customWidth="1"/>
    <col min="2308" max="2499" width="11.44140625" style="60"/>
    <col min="2500" max="2500" width="5.44140625" style="60" customWidth="1"/>
    <col min="2501" max="2501" width="35.88671875" style="60" customWidth="1"/>
    <col min="2502" max="2502" width="16.88671875" style="60" customWidth="1"/>
    <col min="2503" max="2503" width="13.6640625" style="60" customWidth="1"/>
    <col min="2504" max="2504" width="17.109375" style="60" customWidth="1"/>
    <col min="2505" max="2506" width="17.88671875" style="60" customWidth="1"/>
    <col min="2507" max="2508" width="17.109375" style="60" customWidth="1"/>
    <col min="2509" max="2509" width="16.88671875" style="60" customWidth="1"/>
    <col min="2510" max="2510" width="20.44140625" style="60" customWidth="1"/>
    <col min="2511" max="2513" width="6.44140625" style="60" customWidth="1"/>
    <col min="2514" max="2514" width="15.88671875" style="60" customWidth="1"/>
    <col min="2515" max="2515" width="16" style="60" customWidth="1"/>
    <col min="2516" max="2516" width="15.6640625" style="60" customWidth="1"/>
    <col min="2517" max="2518" width="19.33203125" style="60" customWidth="1"/>
    <col min="2519" max="2519" width="18.109375" style="60" customWidth="1"/>
    <col min="2520" max="2520" width="16" style="60" customWidth="1"/>
    <col min="2521" max="2521" width="18" style="60" customWidth="1"/>
    <col min="2522" max="2522" width="17.88671875" style="60" customWidth="1"/>
    <col min="2523" max="2524" width="16.109375" style="60" customWidth="1"/>
    <col min="2525" max="2527" width="17.44140625" style="60" customWidth="1"/>
    <col min="2528" max="2528" width="13.6640625" style="60" customWidth="1"/>
    <col min="2529" max="2539" width="11.44140625" style="60"/>
    <col min="2540" max="2540" width="5.44140625" style="60" customWidth="1"/>
    <col min="2541" max="2541" width="43.88671875" style="60" customWidth="1"/>
    <col min="2542" max="2542" width="15" style="60" customWidth="1"/>
    <col min="2543" max="2543" width="2.88671875" style="60" customWidth="1"/>
    <col min="2544" max="2559" width="11.44140625" style="60" customWidth="1"/>
    <col min="2560" max="2560" width="14.6640625" style="60" bestFit="1" customWidth="1"/>
    <col min="2561" max="2562" width="16.44140625" style="60" bestFit="1" customWidth="1"/>
    <col min="2563" max="2563" width="15.44140625" style="60" customWidth="1"/>
    <col min="2564" max="2755" width="11.44140625" style="60"/>
    <col min="2756" max="2756" width="5.44140625" style="60" customWidth="1"/>
    <col min="2757" max="2757" width="35.88671875" style="60" customWidth="1"/>
    <col min="2758" max="2758" width="16.88671875" style="60" customWidth="1"/>
    <col min="2759" max="2759" width="13.6640625" style="60" customWidth="1"/>
    <col min="2760" max="2760" width="17.109375" style="60" customWidth="1"/>
    <col min="2761" max="2762" width="17.88671875" style="60" customWidth="1"/>
    <col min="2763" max="2764" width="17.109375" style="60" customWidth="1"/>
    <col min="2765" max="2765" width="16.88671875" style="60" customWidth="1"/>
    <col min="2766" max="2766" width="20.44140625" style="60" customWidth="1"/>
    <col min="2767" max="2769" width="6.44140625" style="60" customWidth="1"/>
    <col min="2770" max="2770" width="15.88671875" style="60" customWidth="1"/>
    <col min="2771" max="2771" width="16" style="60" customWidth="1"/>
    <col min="2772" max="2772" width="15.6640625" style="60" customWidth="1"/>
    <col min="2773" max="2774" width="19.33203125" style="60" customWidth="1"/>
    <col min="2775" max="2775" width="18.109375" style="60" customWidth="1"/>
    <col min="2776" max="2776" width="16" style="60" customWidth="1"/>
    <col min="2777" max="2777" width="18" style="60" customWidth="1"/>
    <col min="2778" max="2778" width="17.88671875" style="60" customWidth="1"/>
    <col min="2779" max="2780" width="16.109375" style="60" customWidth="1"/>
    <col min="2781" max="2783" width="17.44140625" style="60" customWidth="1"/>
    <col min="2784" max="2784" width="13.6640625" style="60" customWidth="1"/>
    <col min="2785" max="2795" width="11.44140625" style="60"/>
    <col min="2796" max="2796" width="5.44140625" style="60" customWidth="1"/>
    <col min="2797" max="2797" width="43.88671875" style="60" customWidth="1"/>
    <col min="2798" max="2798" width="15" style="60" customWidth="1"/>
    <col min="2799" max="2799" width="2.88671875" style="60" customWidth="1"/>
    <col min="2800" max="2815" width="11.44140625" style="60" customWidth="1"/>
    <col min="2816" max="2816" width="14.6640625" style="60" bestFit="1" customWidth="1"/>
    <col min="2817" max="2818" width="16.44140625" style="60" bestFit="1" customWidth="1"/>
    <col min="2819" max="2819" width="15.44140625" style="60" customWidth="1"/>
    <col min="2820" max="3011" width="11.44140625" style="60"/>
    <col min="3012" max="3012" width="5.44140625" style="60" customWidth="1"/>
    <col min="3013" max="3013" width="35.88671875" style="60" customWidth="1"/>
    <col min="3014" max="3014" width="16.88671875" style="60" customWidth="1"/>
    <col min="3015" max="3015" width="13.6640625" style="60" customWidth="1"/>
    <col min="3016" max="3016" width="17.109375" style="60" customWidth="1"/>
    <col min="3017" max="3018" width="17.88671875" style="60" customWidth="1"/>
    <col min="3019" max="3020" width="17.109375" style="60" customWidth="1"/>
    <col min="3021" max="3021" width="16.88671875" style="60" customWidth="1"/>
    <col min="3022" max="3022" width="20.44140625" style="60" customWidth="1"/>
    <col min="3023" max="3025" width="6.44140625" style="60" customWidth="1"/>
    <col min="3026" max="3026" width="15.88671875" style="60" customWidth="1"/>
    <col min="3027" max="3027" width="16" style="60" customWidth="1"/>
    <col min="3028" max="3028" width="15.6640625" style="60" customWidth="1"/>
    <col min="3029" max="3030" width="19.33203125" style="60" customWidth="1"/>
    <col min="3031" max="3031" width="18.109375" style="60" customWidth="1"/>
    <col min="3032" max="3032" width="16" style="60" customWidth="1"/>
    <col min="3033" max="3033" width="18" style="60" customWidth="1"/>
    <col min="3034" max="3034" width="17.88671875" style="60" customWidth="1"/>
    <col min="3035" max="3036" width="16.109375" style="60" customWidth="1"/>
    <col min="3037" max="3039" width="17.44140625" style="60" customWidth="1"/>
    <col min="3040" max="3040" width="13.6640625" style="60" customWidth="1"/>
    <col min="3041" max="3051" width="11.44140625" style="60"/>
    <col min="3052" max="3052" width="5.44140625" style="60" customWidth="1"/>
    <col min="3053" max="3053" width="43.88671875" style="60" customWidth="1"/>
    <col min="3054" max="3054" width="15" style="60" customWidth="1"/>
    <col min="3055" max="3055" width="2.88671875" style="60" customWidth="1"/>
    <col min="3056" max="3071" width="11.44140625" style="60" customWidth="1"/>
    <col min="3072" max="3072" width="14.6640625" style="60" bestFit="1" customWidth="1"/>
    <col min="3073" max="3074" width="16.44140625" style="60" bestFit="1" customWidth="1"/>
    <col min="3075" max="3075" width="15.44140625" style="60" customWidth="1"/>
    <col min="3076" max="3267" width="11.44140625" style="60"/>
    <col min="3268" max="3268" width="5.44140625" style="60" customWidth="1"/>
    <col min="3269" max="3269" width="35.88671875" style="60" customWidth="1"/>
    <col min="3270" max="3270" width="16.88671875" style="60" customWidth="1"/>
    <col min="3271" max="3271" width="13.6640625" style="60" customWidth="1"/>
    <col min="3272" max="3272" width="17.109375" style="60" customWidth="1"/>
    <col min="3273" max="3274" width="17.88671875" style="60" customWidth="1"/>
    <col min="3275" max="3276" width="17.109375" style="60" customWidth="1"/>
    <col min="3277" max="3277" width="16.88671875" style="60" customWidth="1"/>
    <col min="3278" max="3278" width="20.44140625" style="60" customWidth="1"/>
    <col min="3279" max="3281" width="6.44140625" style="60" customWidth="1"/>
    <col min="3282" max="3282" width="15.88671875" style="60" customWidth="1"/>
    <col min="3283" max="3283" width="16" style="60" customWidth="1"/>
    <col min="3284" max="3284" width="15.6640625" style="60" customWidth="1"/>
    <col min="3285" max="3286" width="19.33203125" style="60" customWidth="1"/>
    <col min="3287" max="3287" width="18.109375" style="60" customWidth="1"/>
    <col min="3288" max="3288" width="16" style="60" customWidth="1"/>
    <col min="3289" max="3289" width="18" style="60" customWidth="1"/>
    <col min="3290" max="3290" width="17.88671875" style="60" customWidth="1"/>
    <col min="3291" max="3292" width="16.109375" style="60" customWidth="1"/>
    <col min="3293" max="3295" width="17.44140625" style="60" customWidth="1"/>
    <col min="3296" max="3296" width="13.6640625" style="60" customWidth="1"/>
    <col min="3297" max="3307" width="11.44140625" style="60"/>
    <col min="3308" max="3308" width="5.44140625" style="60" customWidth="1"/>
    <col min="3309" max="3309" width="43.88671875" style="60" customWidth="1"/>
    <col min="3310" max="3310" width="15" style="60" customWidth="1"/>
    <col min="3311" max="3311" width="2.88671875" style="60" customWidth="1"/>
    <col min="3312" max="3327" width="11.44140625" style="60" customWidth="1"/>
    <col min="3328" max="3328" width="14.6640625" style="60" bestFit="1" customWidth="1"/>
    <col min="3329" max="3330" width="16.44140625" style="60" bestFit="1" customWidth="1"/>
    <col min="3331" max="3331" width="15.44140625" style="60" customWidth="1"/>
    <col min="3332" max="3523" width="11.44140625" style="60"/>
    <col min="3524" max="3524" width="5.44140625" style="60" customWidth="1"/>
    <col min="3525" max="3525" width="35.88671875" style="60" customWidth="1"/>
    <col min="3526" max="3526" width="16.88671875" style="60" customWidth="1"/>
    <col min="3527" max="3527" width="13.6640625" style="60" customWidth="1"/>
    <col min="3528" max="3528" width="17.109375" style="60" customWidth="1"/>
    <col min="3529" max="3530" width="17.88671875" style="60" customWidth="1"/>
    <col min="3531" max="3532" width="17.109375" style="60" customWidth="1"/>
    <col min="3533" max="3533" width="16.88671875" style="60" customWidth="1"/>
    <col min="3534" max="3534" width="20.44140625" style="60" customWidth="1"/>
    <col min="3535" max="3537" width="6.44140625" style="60" customWidth="1"/>
    <col min="3538" max="3538" width="15.88671875" style="60" customWidth="1"/>
    <col min="3539" max="3539" width="16" style="60" customWidth="1"/>
    <col min="3540" max="3540" width="15.6640625" style="60" customWidth="1"/>
    <col min="3541" max="3542" width="19.33203125" style="60" customWidth="1"/>
    <col min="3543" max="3543" width="18.109375" style="60" customWidth="1"/>
    <col min="3544" max="3544" width="16" style="60" customWidth="1"/>
    <col min="3545" max="3545" width="18" style="60" customWidth="1"/>
    <col min="3546" max="3546" width="17.88671875" style="60" customWidth="1"/>
    <col min="3547" max="3548" width="16.109375" style="60" customWidth="1"/>
    <col min="3549" max="3551" width="17.44140625" style="60" customWidth="1"/>
    <col min="3552" max="3552" width="13.6640625" style="60" customWidth="1"/>
    <col min="3553" max="3563" width="11.44140625" style="60"/>
    <col min="3564" max="3564" width="5.44140625" style="60" customWidth="1"/>
    <col min="3565" max="3565" width="43.88671875" style="60" customWidth="1"/>
    <col min="3566" max="3566" width="15" style="60" customWidth="1"/>
    <col min="3567" max="3567" width="2.88671875" style="60" customWidth="1"/>
    <col min="3568" max="3583" width="11.44140625" style="60" customWidth="1"/>
    <col min="3584" max="3584" width="14.6640625" style="60" bestFit="1" customWidth="1"/>
    <col min="3585" max="3586" width="16.44140625" style="60" bestFit="1" customWidth="1"/>
    <col min="3587" max="3587" width="15.44140625" style="60" customWidth="1"/>
    <col min="3588" max="3779" width="11.44140625" style="60"/>
    <col min="3780" max="3780" width="5.44140625" style="60" customWidth="1"/>
    <col min="3781" max="3781" width="35.88671875" style="60" customWidth="1"/>
    <col min="3782" max="3782" width="16.88671875" style="60" customWidth="1"/>
    <col min="3783" max="3783" width="13.6640625" style="60" customWidth="1"/>
    <col min="3784" max="3784" width="17.109375" style="60" customWidth="1"/>
    <col min="3785" max="3786" width="17.88671875" style="60" customWidth="1"/>
    <col min="3787" max="3788" width="17.109375" style="60" customWidth="1"/>
    <col min="3789" max="3789" width="16.88671875" style="60" customWidth="1"/>
    <col min="3790" max="3790" width="20.44140625" style="60" customWidth="1"/>
    <col min="3791" max="3793" width="6.44140625" style="60" customWidth="1"/>
    <col min="3794" max="3794" width="15.88671875" style="60" customWidth="1"/>
    <col min="3795" max="3795" width="16" style="60" customWidth="1"/>
    <col min="3796" max="3796" width="15.6640625" style="60" customWidth="1"/>
    <col min="3797" max="3798" width="19.33203125" style="60" customWidth="1"/>
    <col min="3799" max="3799" width="18.109375" style="60" customWidth="1"/>
    <col min="3800" max="3800" width="16" style="60" customWidth="1"/>
    <col min="3801" max="3801" width="18" style="60" customWidth="1"/>
    <col min="3802" max="3802" width="17.88671875" style="60" customWidth="1"/>
    <col min="3803" max="3804" width="16.109375" style="60" customWidth="1"/>
    <col min="3805" max="3807" width="17.44140625" style="60" customWidth="1"/>
    <col min="3808" max="3808" width="13.6640625" style="60" customWidth="1"/>
    <col min="3809" max="3819" width="11.44140625" style="60"/>
    <col min="3820" max="3820" width="5.44140625" style="60" customWidth="1"/>
    <col min="3821" max="3821" width="43.88671875" style="60" customWidth="1"/>
    <col min="3822" max="3822" width="15" style="60" customWidth="1"/>
    <col min="3823" max="3823" width="2.88671875" style="60" customWidth="1"/>
    <col min="3824" max="3839" width="11.44140625" style="60" customWidth="1"/>
    <col min="3840" max="3840" width="14.6640625" style="60" bestFit="1" customWidth="1"/>
    <col min="3841" max="3842" width="16.44140625" style="60" bestFit="1" customWidth="1"/>
    <col min="3843" max="3843" width="15.44140625" style="60" customWidth="1"/>
    <col min="3844" max="4035" width="11.44140625" style="60"/>
    <col min="4036" max="4036" width="5.44140625" style="60" customWidth="1"/>
    <col min="4037" max="4037" width="35.88671875" style="60" customWidth="1"/>
    <col min="4038" max="4038" width="16.88671875" style="60" customWidth="1"/>
    <col min="4039" max="4039" width="13.6640625" style="60" customWidth="1"/>
    <col min="4040" max="4040" width="17.109375" style="60" customWidth="1"/>
    <col min="4041" max="4042" width="17.88671875" style="60" customWidth="1"/>
    <col min="4043" max="4044" width="17.109375" style="60" customWidth="1"/>
    <col min="4045" max="4045" width="16.88671875" style="60" customWidth="1"/>
    <col min="4046" max="4046" width="20.44140625" style="60" customWidth="1"/>
    <col min="4047" max="4049" width="6.44140625" style="60" customWidth="1"/>
    <col min="4050" max="4050" width="15.88671875" style="60" customWidth="1"/>
    <col min="4051" max="4051" width="16" style="60" customWidth="1"/>
    <col min="4052" max="4052" width="15.6640625" style="60" customWidth="1"/>
    <col min="4053" max="4054" width="19.33203125" style="60" customWidth="1"/>
    <col min="4055" max="4055" width="18.109375" style="60" customWidth="1"/>
    <col min="4056" max="4056" width="16" style="60" customWidth="1"/>
    <col min="4057" max="4057" width="18" style="60" customWidth="1"/>
    <col min="4058" max="4058" width="17.88671875" style="60" customWidth="1"/>
    <col min="4059" max="4060" width="16.109375" style="60" customWidth="1"/>
    <col min="4061" max="4063" width="17.44140625" style="60" customWidth="1"/>
    <col min="4064" max="4064" width="13.6640625" style="60" customWidth="1"/>
    <col min="4065" max="4075" width="11.44140625" style="60"/>
    <col min="4076" max="4076" width="5.44140625" style="60" customWidth="1"/>
    <col min="4077" max="4077" width="43.88671875" style="60" customWidth="1"/>
    <col min="4078" max="4078" width="15" style="60" customWidth="1"/>
    <col min="4079" max="4079" width="2.88671875" style="60" customWidth="1"/>
    <col min="4080" max="4095" width="11.44140625" style="60" customWidth="1"/>
    <col min="4096" max="4096" width="14.6640625" style="60" bestFit="1" customWidth="1"/>
    <col min="4097" max="4098" width="16.44140625" style="60" bestFit="1" customWidth="1"/>
    <col min="4099" max="4099" width="15.44140625" style="60" customWidth="1"/>
    <col min="4100" max="4291" width="11.44140625" style="60"/>
    <col min="4292" max="4292" width="5.44140625" style="60" customWidth="1"/>
    <col min="4293" max="4293" width="35.88671875" style="60" customWidth="1"/>
    <col min="4294" max="4294" width="16.88671875" style="60" customWidth="1"/>
    <col min="4295" max="4295" width="13.6640625" style="60" customWidth="1"/>
    <col min="4296" max="4296" width="17.109375" style="60" customWidth="1"/>
    <col min="4297" max="4298" width="17.88671875" style="60" customWidth="1"/>
    <col min="4299" max="4300" width="17.109375" style="60" customWidth="1"/>
    <col min="4301" max="4301" width="16.88671875" style="60" customWidth="1"/>
    <col min="4302" max="4302" width="20.44140625" style="60" customWidth="1"/>
    <col min="4303" max="4305" width="6.44140625" style="60" customWidth="1"/>
    <col min="4306" max="4306" width="15.88671875" style="60" customWidth="1"/>
    <col min="4307" max="4307" width="16" style="60" customWidth="1"/>
    <col min="4308" max="4308" width="15.6640625" style="60" customWidth="1"/>
    <col min="4309" max="4310" width="19.33203125" style="60" customWidth="1"/>
    <col min="4311" max="4311" width="18.109375" style="60" customWidth="1"/>
    <col min="4312" max="4312" width="16" style="60" customWidth="1"/>
    <col min="4313" max="4313" width="18" style="60" customWidth="1"/>
    <col min="4314" max="4314" width="17.88671875" style="60" customWidth="1"/>
    <col min="4315" max="4316" width="16.109375" style="60" customWidth="1"/>
    <col min="4317" max="4319" width="17.44140625" style="60" customWidth="1"/>
    <col min="4320" max="4320" width="13.6640625" style="60" customWidth="1"/>
    <col min="4321" max="4331" width="11.44140625" style="60"/>
    <col min="4332" max="4332" width="5.44140625" style="60" customWidth="1"/>
    <col min="4333" max="4333" width="43.88671875" style="60" customWidth="1"/>
    <col min="4334" max="4334" width="15" style="60" customWidth="1"/>
    <col min="4335" max="4335" width="2.88671875" style="60" customWidth="1"/>
    <col min="4336" max="4351" width="11.44140625" style="60" customWidth="1"/>
    <col min="4352" max="4352" width="14.6640625" style="60" bestFit="1" customWidth="1"/>
    <col min="4353" max="4354" width="16.44140625" style="60" bestFit="1" customWidth="1"/>
    <col min="4355" max="4355" width="15.44140625" style="60" customWidth="1"/>
    <col min="4356" max="4547" width="11.44140625" style="60"/>
    <col min="4548" max="4548" width="5.44140625" style="60" customWidth="1"/>
    <col min="4549" max="4549" width="35.88671875" style="60" customWidth="1"/>
    <col min="4550" max="4550" width="16.88671875" style="60" customWidth="1"/>
    <col min="4551" max="4551" width="13.6640625" style="60" customWidth="1"/>
    <col min="4552" max="4552" width="17.109375" style="60" customWidth="1"/>
    <col min="4553" max="4554" width="17.88671875" style="60" customWidth="1"/>
    <col min="4555" max="4556" width="17.109375" style="60" customWidth="1"/>
    <col min="4557" max="4557" width="16.88671875" style="60" customWidth="1"/>
    <col min="4558" max="4558" width="20.44140625" style="60" customWidth="1"/>
    <col min="4559" max="4561" width="6.44140625" style="60" customWidth="1"/>
    <col min="4562" max="4562" width="15.88671875" style="60" customWidth="1"/>
    <col min="4563" max="4563" width="16" style="60" customWidth="1"/>
    <col min="4564" max="4564" width="15.6640625" style="60" customWidth="1"/>
    <col min="4565" max="4566" width="19.33203125" style="60" customWidth="1"/>
    <col min="4567" max="4567" width="18.109375" style="60" customWidth="1"/>
    <col min="4568" max="4568" width="16" style="60" customWidth="1"/>
    <col min="4569" max="4569" width="18" style="60" customWidth="1"/>
    <col min="4570" max="4570" width="17.88671875" style="60" customWidth="1"/>
    <col min="4571" max="4572" width="16.109375" style="60" customWidth="1"/>
    <col min="4573" max="4575" width="17.44140625" style="60" customWidth="1"/>
    <col min="4576" max="4576" width="13.6640625" style="60" customWidth="1"/>
    <col min="4577" max="4587" width="11.44140625" style="60"/>
    <col min="4588" max="4588" width="5.44140625" style="60" customWidth="1"/>
    <col min="4589" max="4589" width="43.88671875" style="60" customWidth="1"/>
    <col min="4590" max="4590" width="15" style="60" customWidth="1"/>
    <col min="4591" max="4591" width="2.88671875" style="60" customWidth="1"/>
    <col min="4592" max="4607" width="11.44140625" style="60" customWidth="1"/>
    <col min="4608" max="4608" width="14.6640625" style="60" bestFit="1" customWidth="1"/>
    <col min="4609" max="4610" width="16.44140625" style="60" bestFit="1" customWidth="1"/>
    <col min="4611" max="4611" width="15.44140625" style="60" customWidth="1"/>
    <col min="4612" max="4803" width="11.44140625" style="60"/>
    <col min="4804" max="4804" width="5.44140625" style="60" customWidth="1"/>
    <col min="4805" max="4805" width="35.88671875" style="60" customWidth="1"/>
    <col min="4806" max="4806" width="16.88671875" style="60" customWidth="1"/>
    <col min="4807" max="4807" width="13.6640625" style="60" customWidth="1"/>
    <col min="4808" max="4808" width="17.109375" style="60" customWidth="1"/>
    <col min="4809" max="4810" width="17.88671875" style="60" customWidth="1"/>
    <col min="4811" max="4812" width="17.109375" style="60" customWidth="1"/>
    <col min="4813" max="4813" width="16.88671875" style="60" customWidth="1"/>
    <col min="4814" max="4814" width="20.44140625" style="60" customWidth="1"/>
    <col min="4815" max="4817" width="6.44140625" style="60" customWidth="1"/>
    <col min="4818" max="4818" width="15.88671875" style="60" customWidth="1"/>
    <col min="4819" max="4819" width="16" style="60" customWidth="1"/>
    <col min="4820" max="4820" width="15.6640625" style="60" customWidth="1"/>
    <col min="4821" max="4822" width="19.33203125" style="60" customWidth="1"/>
    <col min="4823" max="4823" width="18.109375" style="60" customWidth="1"/>
    <col min="4824" max="4824" width="16" style="60" customWidth="1"/>
    <col min="4825" max="4825" width="18" style="60" customWidth="1"/>
    <col min="4826" max="4826" width="17.88671875" style="60" customWidth="1"/>
    <col min="4827" max="4828" width="16.109375" style="60" customWidth="1"/>
    <col min="4829" max="4831" width="17.44140625" style="60" customWidth="1"/>
    <col min="4832" max="4832" width="13.6640625" style="60" customWidth="1"/>
    <col min="4833" max="4843" width="11.44140625" style="60"/>
    <col min="4844" max="4844" width="5.44140625" style="60" customWidth="1"/>
    <col min="4845" max="4845" width="43.88671875" style="60" customWidth="1"/>
    <col min="4846" max="4846" width="15" style="60" customWidth="1"/>
    <col min="4847" max="4847" width="2.88671875" style="60" customWidth="1"/>
    <col min="4848" max="4863" width="11.44140625" style="60" customWidth="1"/>
    <col min="4864" max="4864" width="14.6640625" style="60" bestFit="1" customWidth="1"/>
    <col min="4865" max="4866" width="16.44140625" style="60" bestFit="1" customWidth="1"/>
    <col min="4867" max="4867" width="15.44140625" style="60" customWidth="1"/>
    <col min="4868" max="5059" width="11.44140625" style="60"/>
    <col min="5060" max="5060" width="5.44140625" style="60" customWidth="1"/>
    <col min="5061" max="5061" width="35.88671875" style="60" customWidth="1"/>
    <col min="5062" max="5062" width="16.88671875" style="60" customWidth="1"/>
    <col min="5063" max="5063" width="13.6640625" style="60" customWidth="1"/>
    <col min="5064" max="5064" width="17.109375" style="60" customWidth="1"/>
    <col min="5065" max="5066" width="17.88671875" style="60" customWidth="1"/>
    <col min="5067" max="5068" width="17.109375" style="60" customWidth="1"/>
    <col min="5069" max="5069" width="16.88671875" style="60" customWidth="1"/>
    <col min="5070" max="5070" width="20.44140625" style="60" customWidth="1"/>
    <col min="5071" max="5073" width="6.44140625" style="60" customWidth="1"/>
    <col min="5074" max="5074" width="15.88671875" style="60" customWidth="1"/>
    <col min="5075" max="5075" width="16" style="60" customWidth="1"/>
    <col min="5076" max="5076" width="15.6640625" style="60" customWidth="1"/>
    <col min="5077" max="5078" width="19.33203125" style="60" customWidth="1"/>
    <col min="5079" max="5079" width="18.109375" style="60" customWidth="1"/>
    <col min="5080" max="5080" width="16" style="60" customWidth="1"/>
    <col min="5081" max="5081" width="18" style="60" customWidth="1"/>
    <col min="5082" max="5082" width="17.88671875" style="60" customWidth="1"/>
    <col min="5083" max="5084" width="16.109375" style="60" customWidth="1"/>
    <col min="5085" max="5087" width="17.44140625" style="60" customWidth="1"/>
    <col min="5088" max="5088" width="13.6640625" style="60" customWidth="1"/>
    <col min="5089" max="5099" width="11.44140625" style="60"/>
    <col min="5100" max="5100" width="5.44140625" style="60" customWidth="1"/>
    <col min="5101" max="5101" width="43.88671875" style="60" customWidth="1"/>
    <col min="5102" max="5102" width="15" style="60" customWidth="1"/>
    <col min="5103" max="5103" width="2.88671875" style="60" customWidth="1"/>
    <col min="5104" max="5119" width="11.44140625" style="60" customWidth="1"/>
    <col min="5120" max="5120" width="14.6640625" style="60" bestFit="1" customWidth="1"/>
    <col min="5121" max="5122" width="16.44140625" style="60" bestFit="1" customWidth="1"/>
    <col min="5123" max="5123" width="15.44140625" style="60" customWidth="1"/>
    <col min="5124" max="5315" width="11.44140625" style="60"/>
    <col min="5316" max="5316" width="5.44140625" style="60" customWidth="1"/>
    <col min="5317" max="5317" width="35.88671875" style="60" customWidth="1"/>
    <col min="5318" max="5318" width="16.88671875" style="60" customWidth="1"/>
    <col min="5319" max="5319" width="13.6640625" style="60" customWidth="1"/>
    <col min="5320" max="5320" width="17.109375" style="60" customWidth="1"/>
    <col min="5321" max="5322" width="17.88671875" style="60" customWidth="1"/>
    <col min="5323" max="5324" width="17.109375" style="60" customWidth="1"/>
    <col min="5325" max="5325" width="16.88671875" style="60" customWidth="1"/>
    <col min="5326" max="5326" width="20.44140625" style="60" customWidth="1"/>
    <col min="5327" max="5329" width="6.44140625" style="60" customWidth="1"/>
    <col min="5330" max="5330" width="15.88671875" style="60" customWidth="1"/>
    <col min="5331" max="5331" width="16" style="60" customWidth="1"/>
    <col min="5332" max="5332" width="15.6640625" style="60" customWidth="1"/>
    <col min="5333" max="5334" width="19.33203125" style="60" customWidth="1"/>
    <col min="5335" max="5335" width="18.109375" style="60" customWidth="1"/>
    <col min="5336" max="5336" width="16" style="60" customWidth="1"/>
    <col min="5337" max="5337" width="18" style="60" customWidth="1"/>
    <col min="5338" max="5338" width="17.88671875" style="60" customWidth="1"/>
    <col min="5339" max="5340" width="16.109375" style="60" customWidth="1"/>
    <col min="5341" max="5343" width="17.44140625" style="60" customWidth="1"/>
    <col min="5344" max="5344" width="13.6640625" style="60" customWidth="1"/>
    <col min="5345" max="5355" width="11.44140625" style="60"/>
    <col min="5356" max="5356" width="5.44140625" style="60" customWidth="1"/>
    <col min="5357" max="5357" width="43.88671875" style="60" customWidth="1"/>
    <col min="5358" max="5358" width="15" style="60" customWidth="1"/>
    <col min="5359" max="5359" width="2.88671875" style="60" customWidth="1"/>
    <col min="5360" max="5375" width="11.44140625" style="60" customWidth="1"/>
    <col min="5376" max="5376" width="14.6640625" style="60" bestFit="1" customWidth="1"/>
    <col min="5377" max="5378" width="16.44140625" style="60" bestFit="1" customWidth="1"/>
    <col min="5379" max="5379" width="15.44140625" style="60" customWidth="1"/>
    <col min="5380" max="5571" width="11.44140625" style="60"/>
    <col min="5572" max="5572" width="5.44140625" style="60" customWidth="1"/>
    <col min="5573" max="5573" width="35.88671875" style="60" customWidth="1"/>
    <col min="5574" max="5574" width="16.88671875" style="60" customWidth="1"/>
    <col min="5575" max="5575" width="13.6640625" style="60" customWidth="1"/>
    <col min="5576" max="5576" width="17.109375" style="60" customWidth="1"/>
    <col min="5577" max="5578" width="17.88671875" style="60" customWidth="1"/>
    <col min="5579" max="5580" width="17.109375" style="60" customWidth="1"/>
    <col min="5581" max="5581" width="16.88671875" style="60" customWidth="1"/>
    <col min="5582" max="5582" width="20.44140625" style="60" customWidth="1"/>
    <col min="5583" max="5585" width="6.44140625" style="60" customWidth="1"/>
    <col min="5586" max="5586" width="15.88671875" style="60" customWidth="1"/>
    <col min="5587" max="5587" width="16" style="60" customWidth="1"/>
    <col min="5588" max="5588" width="15.6640625" style="60" customWidth="1"/>
    <col min="5589" max="5590" width="19.33203125" style="60" customWidth="1"/>
    <col min="5591" max="5591" width="18.109375" style="60" customWidth="1"/>
    <col min="5592" max="5592" width="16" style="60" customWidth="1"/>
    <col min="5593" max="5593" width="18" style="60" customWidth="1"/>
    <col min="5594" max="5594" width="17.88671875" style="60" customWidth="1"/>
    <col min="5595" max="5596" width="16.109375" style="60" customWidth="1"/>
    <col min="5597" max="5599" width="17.44140625" style="60" customWidth="1"/>
    <col min="5600" max="5600" width="13.6640625" style="60" customWidth="1"/>
    <col min="5601" max="5611" width="11.44140625" style="60"/>
    <col min="5612" max="5612" width="5.44140625" style="60" customWidth="1"/>
    <col min="5613" max="5613" width="43.88671875" style="60" customWidth="1"/>
    <col min="5614" max="5614" width="15" style="60" customWidth="1"/>
    <col min="5615" max="5615" width="2.88671875" style="60" customWidth="1"/>
    <col min="5616" max="5631" width="11.44140625" style="60" customWidth="1"/>
    <col min="5632" max="5632" width="14.6640625" style="60" bestFit="1" customWidth="1"/>
    <col min="5633" max="5634" width="16.44140625" style="60" bestFit="1" customWidth="1"/>
    <col min="5635" max="5635" width="15.44140625" style="60" customWidth="1"/>
    <col min="5636" max="5827" width="11.44140625" style="60"/>
    <col min="5828" max="5828" width="5.44140625" style="60" customWidth="1"/>
    <col min="5829" max="5829" width="35.88671875" style="60" customWidth="1"/>
    <col min="5830" max="5830" width="16.88671875" style="60" customWidth="1"/>
    <col min="5831" max="5831" width="13.6640625" style="60" customWidth="1"/>
    <col min="5832" max="5832" width="17.109375" style="60" customWidth="1"/>
    <col min="5833" max="5834" width="17.88671875" style="60" customWidth="1"/>
    <col min="5835" max="5836" width="17.109375" style="60" customWidth="1"/>
    <col min="5837" max="5837" width="16.88671875" style="60" customWidth="1"/>
    <col min="5838" max="5838" width="20.44140625" style="60" customWidth="1"/>
    <col min="5839" max="5841" width="6.44140625" style="60" customWidth="1"/>
    <col min="5842" max="5842" width="15.88671875" style="60" customWidth="1"/>
    <col min="5843" max="5843" width="16" style="60" customWidth="1"/>
    <col min="5844" max="5844" width="15.6640625" style="60" customWidth="1"/>
    <col min="5845" max="5846" width="19.33203125" style="60" customWidth="1"/>
    <col min="5847" max="5847" width="18.109375" style="60" customWidth="1"/>
    <col min="5848" max="5848" width="16" style="60" customWidth="1"/>
    <col min="5849" max="5849" width="18" style="60" customWidth="1"/>
    <col min="5850" max="5850" width="17.88671875" style="60" customWidth="1"/>
    <col min="5851" max="5852" width="16.109375" style="60" customWidth="1"/>
    <col min="5853" max="5855" width="17.44140625" style="60" customWidth="1"/>
    <col min="5856" max="5856" width="13.6640625" style="60" customWidth="1"/>
    <col min="5857" max="5867" width="11.44140625" style="60"/>
    <col min="5868" max="5868" width="5.44140625" style="60" customWidth="1"/>
    <col min="5869" max="5869" width="43.88671875" style="60" customWidth="1"/>
    <col min="5870" max="5870" width="15" style="60" customWidth="1"/>
    <col min="5871" max="5871" width="2.88671875" style="60" customWidth="1"/>
    <col min="5872" max="5887" width="11.44140625" style="60" customWidth="1"/>
    <col min="5888" max="5888" width="14.6640625" style="60" bestFit="1" customWidth="1"/>
    <col min="5889" max="5890" width="16.44140625" style="60" bestFit="1" customWidth="1"/>
    <col min="5891" max="5891" width="15.44140625" style="60" customWidth="1"/>
    <col min="5892" max="6083" width="11.44140625" style="60"/>
    <col min="6084" max="6084" width="5.44140625" style="60" customWidth="1"/>
    <col min="6085" max="6085" width="35.88671875" style="60" customWidth="1"/>
    <col min="6086" max="6086" width="16.88671875" style="60" customWidth="1"/>
    <col min="6087" max="6087" width="13.6640625" style="60" customWidth="1"/>
    <col min="6088" max="6088" width="17.109375" style="60" customWidth="1"/>
    <col min="6089" max="6090" width="17.88671875" style="60" customWidth="1"/>
    <col min="6091" max="6092" width="17.109375" style="60" customWidth="1"/>
    <col min="6093" max="6093" width="16.88671875" style="60" customWidth="1"/>
    <col min="6094" max="6094" width="20.44140625" style="60" customWidth="1"/>
    <col min="6095" max="6097" width="6.44140625" style="60" customWidth="1"/>
    <col min="6098" max="6098" width="15.88671875" style="60" customWidth="1"/>
    <col min="6099" max="6099" width="16" style="60" customWidth="1"/>
    <col min="6100" max="6100" width="15.6640625" style="60" customWidth="1"/>
    <col min="6101" max="6102" width="19.33203125" style="60" customWidth="1"/>
    <col min="6103" max="6103" width="18.109375" style="60" customWidth="1"/>
    <col min="6104" max="6104" width="16" style="60" customWidth="1"/>
    <col min="6105" max="6105" width="18" style="60" customWidth="1"/>
    <col min="6106" max="6106" width="17.88671875" style="60" customWidth="1"/>
    <col min="6107" max="6108" width="16.109375" style="60" customWidth="1"/>
    <col min="6109" max="6111" width="17.44140625" style="60" customWidth="1"/>
    <col min="6112" max="6112" width="13.6640625" style="60" customWidth="1"/>
    <col min="6113" max="6123" width="11.44140625" style="60"/>
    <col min="6124" max="6124" width="5.44140625" style="60" customWidth="1"/>
    <col min="6125" max="6125" width="43.88671875" style="60" customWidth="1"/>
    <col min="6126" max="6126" width="15" style="60" customWidth="1"/>
    <col min="6127" max="6127" width="2.88671875" style="60" customWidth="1"/>
    <col min="6128" max="6143" width="11.44140625" style="60" customWidth="1"/>
    <col min="6144" max="6144" width="14.6640625" style="60" bestFit="1" customWidth="1"/>
    <col min="6145" max="6146" width="16.44140625" style="60" bestFit="1" customWidth="1"/>
    <col min="6147" max="6147" width="15.44140625" style="60" customWidth="1"/>
    <col min="6148" max="6339" width="11.44140625" style="60"/>
    <col min="6340" max="6340" width="5.44140625" style="60" customWidth="1"/>
    <col min="6341" max="6341" width="35.88671875" style="60" customWidth="1"/>
    <col min="6342" max="6342" width="16.88671875" style="60" customWidth="1"/>
    <col min="6343" max="6343" width="13.6640625" style="60" customWidth="1"/>
    <col min="6344" max="6344" width="17.109375" style="60" customWidth="1"/>
    <col min="6345" max="6346" width="17.88671875" style="60" customWidth="1"/>
    <col min="6347" max="6348" width="17.109375" style="60" customWidth="1"/>
    <col min="6349" max="6349" width="16.88671875" style="60" customWidth="1"/>
    <col min="6350" max="6350" width="20.44140625" style="60" customWidth="1"/>
    <col min="6351" max="6353" width="6.44140625" style="60" customWidth="1"/>
    <col min="6354" max="6354" width="15.88671875" style="60" customWidth="1"/>
    <col min="6355" max="6355" width="16" style="60" customWidth="1"/>
    <col min="6356" max="6356" width="15.6640625" style="60" customWidth="1"/>
    <col min="6357" max="6358" width="19.33203125" style="60" customWidth="1"/>
    <col min="6359" max="6359" width="18.109375" style="60" customWidth="1"/>
    <col min="6360" max="6360" width="16" style="60" customWidth="1"/>
    <col min="6361" max="6361" width="18" style="60" customWidth="1"/>
    <col min="6362" max="6362" width="17.88671875" style="60" customWidth="1"/>
    <col min="6363" max="6364" width="16.109375" style="60" customWidth="1"/>
    <col min="6365" max="6367" width="17.44140625" style="60" customWidth="1"/>
    <col min="6368" max="6368" width="13.6640625" style="60" customWidth="1"/>
    <col min="6369" max="6379" width="11.44140625" style="60"/>
    <col min="6380" max="6380" width="5.44140625" style="60" customWidth="1"/>
    <col min="6381" max="6381" width="43.88671875" style="60" customWidth="1"/>
    <col min="6382" max="6382" width="15" style="60" customWidth="1"/>
    <col min="6383" max="6383" width="2.88671875" style="60" customWidth="1"/>
    <col min="6384" max="6399" width="11.44140625" style="60" customWidth="1"/>
    <col min="6400" max="6400" width="14.6640625" style="60" bestFit="1" customWidth="1"/>
    <col min="6401" max="6402" width="16.44140625" style="60" bestFit="1" customWidth="1"/>
    <col min="6403" max="6403" width="15.44140625" style="60" customWidth="1"/>
    <col min="6404" max="6595" width="11.44140625" style="60"/>
    <col min="6596" max="6596" width="5.44140625" style="60" customWidth="1"/>
    <col min="6597" max="6597" width="35.88671875" style="60" customWidth="1"/>
    <col min="6598" max="6598" width="16.88671875" style="60" customWidth="1"/>
    <col min="6599" max="6599" width="13.6640625" style="60" customWidth="1"/>
    <col min="6600" max="6600" width="17.109375" style="60" customWidth="1"/>
    <col min="6601" max="6602" width="17.88671875" style="60" customWidth="1"/>
    <col min="6603" max="6604" width="17.109375" style="60" customWidth="1"/>
    <col min="6605" max="6605" width="16.88671875" style="60" customWidth="1"/>
    <col min="6606" max="6606" width="20.44140625" style="60" customWidth="1"/>
    <col min="6607" max="6609" width="6.44140625" style="60" customWidth="1"/>
    <col min="6610" max="6610" width="15.88671875" style="60" customWidth="1"/>
    <col min="6611" max="6611" width="16" style="60" customWidth="1"/>
    <col min="6612" max="6612" width="15.6640625" style="60" customWidth="1"/>
    <col min="6613" max="6614" width="19.33203125" style="60" customWidth="1"/>
    <col min="6615" max="6615" width="18.109375" style="60" customWidth="1"/>
    <col min="6616" max="6616" width="16" style="60" customWidth="1"/>
    <col min="6617" max="6617" width="18" style="60" customWidth="1"/>
    <col min="6618" max="6618" width="17.88671875" style="60" customWidth="1"/>
    <col min="6619" max="6620" width="16.109375" style="60" customWidth="1"/>
    <col min="6621" max="6623" width="17.44140625" style="60" customWidth="1"/>
    <col min="6624" max="6624" width="13.6640625" style="60" customWidth="1"/>
    <col min="6625" max="6635" width="11.44140625" style="60"/>
    <col min="6636" max="6636" width="5.44140625" style="60" customWidth="1"/>
    <col min="6637" max="6637" width="43.88671875" style="60" customWidth="1"/>
    <col min="6638" max="6638" width="15" style="60" customWidth="1"/>
    <col min="6639" max="6639" width="2.88671875" style="60" customWidth="1"/>
    <col min="6640" max="6655" width="11.44140625" style="60" customWidth="1"/>
    <col min="6656" max="6656" width="14.6640625" style="60" bestFit="1" customWidth="1"/>
    <col min="6657" max="6658" width="16.44140625" style="60" bestFit="1" customWidth="1"/>
    <col min="6659" max="6659" width="15.44140625" style="60" customWidth="1"/>
    <col min="6660" max="6851" width="11.44140625" style="60"/>
    <col min="6852" max="6852" width="5.44140625" style="60" customWidth="1"/>
    <col min="6853" max="6853" width="35.88671875" style="60" customWidth="1"/>
    <col min="6854" max="6854" width="16.88671875" style="60" customWidth="1"/>
    <col min="6855" max="6855" width="13.6640625" style="60" customWidth="1"/>
    <col min="6856" max="6856" width="17.109375" style="60" customWidth="1"/>
    <col min="6857" max="6858" width="17.88671875" style="60" customWidth="1"/>
    <col min="6859" max="6860" width="17.109375" style="60" customWidth="1"/>
    <col min="6861" max="6861" width="16.88671875" style="60" customWidth="1"/>
    <col min="6862" max="6862" width="20.44140625" style="60" customWidth="1"/>
    <col min="6863" max="6865" width="6.44140625" style="60" customWidth="1"/>
    <col min="6866" max="6866" width="15.88671875" style="60" customWidth="1"/>
    <col min="6867" max="6867" width="16" style="60" customWidth="1"/>
    <col min="6868" max="6868" width="15.6640625" style="60" customWidth="1"/>
    <col min="6869" max="6870" width="19.33203125" style="60" customWidth="1"/>
    <col min="6871" max="6871" width="18.109375" style="60" customWidth="1"/>
    <col min="6872" max="6872" width="16" style="60" customWidth="1"/>
    <col min="6873" max="6873" width="18" style="60" customWidth="1"/>
    <col min="6874" max="6874" width="17.88671875" style="60" customWidth="1"/>
    <col min="6875" max="6876" width="16.109375" style="60" customWidth="1"/>
    <col min="6877" max="6879" width="17.44140625" style="60" customWidth="1"/>
    <col min="6880" max="6880" width="13.6640625" style="60" customWidth="1"/>
    <col min="6881" max="6891" width="11.44140625" style="60"/>
    <col min="6892" max="6892" width="5.44140625" style="60" customWidth="1"/>
    <col min="6893" max="6893" width="43.88671875" style="60" customWidth="1"/>
    <col min="6894" max="6894" width="15" style="60" customWidth="1"/>
    <col min="6895" max="6895" width="2.88671875" style="60" customWidth="1"/>
    <col min="6896" max="6911" width="11.44140625" style="60" customWidth="1"/>
    <col min="6912" max="6912" width="14.6640625" style="60" bestFit="1" customWidth="1"/>
    <col min="6913" max="6914" width="16.44140625" style="60" bestFit="1" customWidth="1"/>
    <col min="6915" max="6915" width="15.44140625" style="60" customWidth="1"/>
    <col min="6916" max="7107" width="11.44140625" style="60"/>
    <col min="7108" max="7108" width="5.44140625" style="60" customWidth="1"/>
    <col min="7109" max="7109" width="35.88671875" style="60" customWidth="1"/>
    <col min="7110" max="7110" width="16.88671875" style="60" customWidth="1"/>
    <col min="7111" max="7111" width="13.6640625" style="60" customWidth="1"/>
    <col min="7112" max="7112" width="17.109375" style="60" customWidth="1"/>
    <col min="7113" max="7114" width="17.88671875" style="60" customWidth="1"/>
    <col min="7115" max="7116" width="17.109375" style="60" customWidth="1"/>
    <col min="7117" max="7117" width="16.88671875" style="60" customWidth="1"/>
    <col min="7118" max="7118" width="20.44140625" style="60" customWidth="1"/>
    <col min="7119" max="7121" width="6.44140625" style="60" customWidth="1"/>
    <col min="7122" max="7122" width="15.88671875" style="60" customWidth="1"/>
    <col min="7123" max="7123" width="16" style="60" customWidth="1"/>
    <col min="7124" max="7124" width="15.6640625" style="60" customWidth="1"/>
    <col min="7125" max="7126" width="19.33203125" style="60" customWidth="1"/>
    <col min="7127" max="7127" width="18.109375" style="60" customWidth="1"/>
    <col min="7128" max="7128" width="16" style="60" customWidth="1"/>
    <col min="7129" max="7129" width="18" style="60" customWidth="1"/>
    <col min="7130" max="7130" width="17.88671875" style="60" customWidth="1"/>
    <col min="7131" max="7132" width="16.109375" style="60" customWidth="1"/>
    <col min="7133" max="7135" width="17.44140625" style="60" customWidth="1"/>
    <col min="7136" max="7136" width="13.6640625" style="60" customWidth="1"/>
    <col min="7137" max="7147" width="11.44140625" style="60"/>
    <col min="7148" max="7148" width="5.44140625" style="60" customWidth="1"/>
    <col min="7149" max="7149" width="43.88671875" style="60" customWidth="1"/>
    <col min="7150" max="7150" width="15" style="60" customWidth="1"/>
    <col min="7151" max="7151" width="2.88671875" style="60" customWidth="1"/>
    <col min="7152" max="7167" width="11.44140625" style="60" customWidth="1"/>
    <col min="7168" max="7168" width="14.6640625" style="60" bestFit="1" customWidth="1"/>
    <col min="7169" max="7170" width="16.44140625" style="60" bestFit="1" customWidth="1"/>
    <col min="7171" max="7171" width="15.44140625" style="60" customWidth="1"/>
    <col min="7172" max="7363" width="11.44140625" style="60"/>
    <col min="7364" max="7364" width="5.44140625" style="60" customWidth="1"/>
    <col min="7365" max="7365" width="35.88671875" style="60" customWidth="1"/>
    <col min="7366" max="7366" width="16.88671875" style="60" customWidth="1"/>
    <col min="7367" max="7367" width="13.6640625" style="60" customWidth="1"/>
    <col min="7368" max="7368" width="17.109375" style="60" customWidth="1"/>
    <col min="7369" max="7370" width="17.88671875" style="60" customWidth="1"/>
    <col min="7371" max="7372" width="17.109375" style="60" customWidth="1"/>
    <col min="7373" max="7373" width="16.88671875" style="60" customWidth="1"/>
    <col min="7374" max="7374" width="20.44140625" style="60" customWidth="1"/>
    <col min="7375" max="7377" width="6.44140625" style="60" customWidth="1"/>
    <col min="7378" max="7378" width="15.88671875" style="60" customWidth="1"/>
    <col min="7379" max="7379" width="16" style="60" customWidth="1"/>
    <col min="7380" max="7380" width="15.6640625" style="60" customWidth="1"/>
    <col min="7381" max="7382" width="19.33203125" style="60" customWidth="1"/>
    <col min="7383" max="7383" width="18.109375" style="60" customWidth="1"/>
    <col min="7384" max="7384" width="16" style="60" customWidth="1"/>
    <col min="7385" max="7385" width="18" style="60" customWidth="1"/>
    <col min="7386" max="7386" width="17.88671875" style="60" customWidth="1"/>
    <col min="7387" max="7388" width="16.109375" style="60" customWidth="1"/>
    <col min="7389" max="7391" width="17.44140625" style="60" customWidth="1"/>
    <col min="7392" max="7392" width="13.6640625" style="60" customWidth="1"/>
    <col min="7393" max="7403" width="11.44140625" style="60"/>
    <col min="7404" max="7404" width="5.44140625" style="60" customWidth="1"/>
    <col min="7405" max="7405" width="43.88671875" style="60" customWidth="1"/>
    <col min="7406" max="7406" width="15" style="60" customWidth="1"/>
    <col min="7407" max="7407" width="2.88671875" style="60" customWidth="1"/>
    <col min="7408" max="7423" width="11.44140625" style="60" customWidth="1"/>
    <col min="7424" max="7424" width="14.6640625" style="60" bestFit="1" customWidth="1"/>
    <col min="7425" max="7426" width="16.44140625" style="60" bestFit="1" customWidth="1"/>
    <col min="7427" max="7427" width="15.44140625" style="60" customWidth="1"/>
    <col min="7428" max="7619" width="11.44140625" style="60"/>
    <col min="7620" max="7620" width="5.44140625" style="60" customWidth="1"/>
    <col min="7621" max="7621" width="35.88671875" style="60" customWidth="1"/>
    <col min="7622" max="7622" width="16.88671875" style="60" customWidth="1"/>
    <col min="7623" max="7623" width="13.6640625" style="60" customWidth="1"/>
    <col min="7624" max="7624" width="17.109375" style="60" customWidth="1"/>
    <col min="7625" max="7626" width="17.88671875" style="60" customWidth="1"/>
    <col min="7627" max="7628" width="17.109375" style="60" customWidth="1"/>
    <col min="7629" max="7629" width="16.88671875" style="60" customWidth="1"/>
    <col min="7630" max="7630" width="20.44140625" style="60" customWidth="1"/>
    <col min="7631" max="7633" width="6.44140625" style="60" customWidth="1"/>
    <col min="7634" max="7634" width="15.88671875" style="60" customWidth="1"/>
    <col min="7635" max="7635" width="16" style="60" customWidth="1"/>
    <col min="7636" max="7636" width="15.6640625" style="60" customWidth="1"/>
    <col min="7637" max="7638" width="19.33203125" style="60" customWidth="1"/>
    <col min="7639" max="7639" width="18.109375" style="60" customWidth="1"/>
    <col min="7640" max="7640" width="16" style="60" customWidth="1"/>
    <col min="7641" max="7641" width="18" style="60" customWidth="1"/>
    <col min="7642" max="7642" width="17.88671875" style="60" customWidth="1"/>
    <col min="7643" max="7644" width="16.109375" style="60" customWidth="1"/>
    <col min="7645" max="7647" width="17.44140625" style="60" customWidth="1"/>
    <col min="7648" max="7648" width="13.6640625" style="60" customWidth="1"/>
    <col min="7649" max="7659" width="11.44140625" style="60"/>
    <col min="7660" max="7660" width="5.44140625" style="60" customWidth="1"/>
    <col min="7661" max="7661" width="43.88671875" style="60" customWidth="1"/>
    <col min="7662" max="7662" width="15" style="60" customWidth="1"/>
    <col min="7663" max="7663" width="2.88671875" style="60" customWidth="1"/>
    <col min="7664" max="7679" width="11.44140625" style="60" customWidth="1"/>
    <col min="7680" max="7680" width="14.6640625" style="60" bestFit="1" customWidth="1"/>
    <col min="7681" max="7682" width="16.44140625" style="60" bestFit="1" customWidth="1"/>
    <col min="7683" max="7683" width="15.44140625" style="60" customWidth="1"/>
    <col min="7684" max="7875" width="11.44140625" style="60"/>
    <col min="7876" max="7876" width="5.44140625" style="60" customWidth="1"/>
    <col min="7877" max="7877" width="35.88671875" style="60" customWidth="1"/>
    <col min="7878" max="7878" width="16.88671875" style="60" customWidth="1"/>
    <col min="7879" max="7879" width="13.6640625" style="60" customWidth="1"/>
    <col min="7880" max="7880" width="17.109375" style="60" customWidth="1"/>
    <col min="7881" max="7882" width="17.88671875" style="60" customWidth="1"/>
    <col min="7883" max="7884" width="17.109375" style="60" customWidth="1"/>
    <col min="7885" max="7885" width="16.88671875" style="60" customWidth="1"/>
    <col min="7886" max="7886" width="20.44140625" style="60" customWidth="1"/>
    <col min="7887" max="7889" width="6.44140625" style="60" customWidth="1"/>
    <col min="7890" max="7890" width="15.88671875" style="60" customWidth="1"/>
    <col min="7891" max="7891" width="16" style="60" customWidth="1"/>
    <col min="7892" max="7892" width="15.6640625" style="60" customWidth="1"/>
    <col min="7893" max="7894" width="19.33203125" style="60" customWidth="1"/>
    <col min="7895" max="7895" width="18.109375" style="60" customWidth="1"/>
    <col min="7896" max="7896" width="16" style="60" customWidth="1"/>
    <col min="7897" max="7897" width="18" style="60" customWidth="1"/>
    <col min="7898" max="7898" width="17.88671875" style="60" customWidth="1"/>
    <col min="7899" max="7900" width="16.109375" style="60" customWidth="1"/>
    <col min="7901" max="7903" width="17.44140625" style="60" customWidth="1"/>
    <col min="7904" max="7904" width="13.6640625" style="60" customWidth="1"/>
    <col min="7905" max="7915" width="11.44140625" style="60"/>
    <col min="7916" max="7916" width="5.44140625" style="60" customWidth="1"/>
    <col min="7917" max="7917" width="43.88671875" style="60" customWidth="1"/>
    <col min="7918" max="7918" width="15" style="60" customWidth="1"/>
    <col min="7919" max="7919" width="2.88671875" style="60" customWidth="1"/>
    <col min="7920" max="7935" width="11.44140625" style="60" customWidth="1"/>
    <col min="7936" max="7936" width="14.6640625" style="60" bestFit="1" customWidth="1"/>
    <col min="7937" max="7938" width="16.44140625" style="60" bestFit="1" customWidth="1"/>
    <col min="7939" max="7939" width="15.44140625" style="60" customWidth="1"/>
    <col min="7940" max="8131" width="11.44140625" style="60"/>
    <col min="8132" max="8132" width="5.44140625" style="60" customWidth="1"/>
    <col min="8133" max="8133" width="35.88671875" style="60" customWidth="1"/>
    <col min="8134" max="8134" width="16.88671875" style="60" customWidth="1"/>
    <col min="8135" max="8135" width="13.6640625" style="60" customWidth="1"/>
    <col min="8136" max="8136" width="17.109375" style="60" customWidth="1"/>
    <col min="8137" max="8138" width="17.88671875" style="60" customWidth="1"/>
    <col min="8139" max="8140" width="17.109375" style="60" customWidth="1"/>
    <col min="8141" max="8141" width="16.88671875" style="60" customWidth="1"/>
    <col min="8142" max="8142" width="20.44140625" style="60" customWidth="1"/>
    <col min="8143" max="8145" width="6.44140625" style="60" customWidth="1"/>
    <col min="8146" max="8146" width="15.88671875" style="60" customWidth="1"/>
    <col min="8147" max="8147" width="16" style="60" customWidth="1"/>
    <col min="8148" max="8148" width="15.6640625" style="60" customWidth="1"/>
    <col min="8149" max="8150" width="19.33203125" style="60" customWidth="1"/>
    <col min="8151" max="8151" width="18.109375" style="60" customWidth="1"/>
    <col min="8152" max="8152" width="16" style="60" customWidth="1"/>
    <col min="8153" max="8153" width="18" style="60" customWidth="1"/>
    <col min="8154" max="8154" width="17.88671875" style="60" customWidth="1"/>
    <col min="8155" max="8156" width="16.109375" style="60" customWidth="1"/>
    <col min="8157" max="8159" width="17.44140625" style="60" customWidth="1"/>
    <col min="8160" max="8160" width="13.6640625" style="60" customWidth="1"/>
    <col min="8161" max="8171" width="11.44140625" style="60"/>
    <col min="8172" max="8172" width="5.44140625" style="60" customWidth="1"/>
    <col min="8173" max="8173" width="43.88671875" style="60" customWidth="1"/>
    <col min="8174" max="8174" width="15" style="60" customWidth="1"/>
    <col min="8175" max="8175" width="2.88671875" style="60" customWidth="1"/>
    <col min="8176" max="8191" width="11.44140625" style="60" customWidth="1"/>
    <col min="8192" max="8192" width="14.6640625" style="60" bestFit="1" customWidth="1"/>
    <col min="8193" max="8194" width="16.44140625" style="60" bestFit="1" customWidth="1"/>
    <col min="8195" max="8195" width="15.44140625" style="60" customWidth="1"/>
    <col min="8196" max="8387" width="11.44140625" style="60"/>
    <col min="8388" max="8388" width="5.44140625" style="60" customWidth="1"/>
    <col min="8389" max="8389" width="35.88671875" style="60" customWidth="1"/>
    <col min="8390" max="8390" width="16.88671875" style="60" customWidth="1"/>
    <col min="8391" max="8391" width="13.6640625" style="60" customWidth="1"/>
    <col min="8392" max="8392" width="17.109375" style="60" customWidth="1"/>
    <col min="8393" max="8394" width="17.88671875" style="60" customWidth="1"/>
    <col min="8395" max="8396" width="17.109375" style="60" customWidth="1"/>
    <col min="8397" max="8397" width="16.88671875" style="60" customWidth="1"/>
    <col min="8398" max="8398" width="20.44140625" style="60" customWidth="1"/>
    <col min="8399" max="8401" width="6.44140625" style="60" customWidth="1"/>
    <col min="8402" max="8402" width="15.88671875" style="60" customWidth="1"/>
    <col min="8403" max="8403" width="16" style="60" customWidth="1"/>
    <col min="8404" max="8404" width="15.6640625" style="60" customWidth="1"/>
    <col min="8405" max="8406" width="19.33203125" style="60" customWidth="1"/>
    <col min="8407" max="8407" width="18.109375" style="60" customWidth="1"/>
    <col min="8408" max="8408" width="16" style="60" customWidth="1"/>
    <col min="8409" max="8409" width="18" style="60" customWidth="1"/>
    <col min="8410" max="8410" width="17.88671875" style="60" customWidth="1"/>
    <col min="8411" max="8412" width="16.109375" style="60" customWidth="1"/>
    <col min="8413" max="8415" width="17.44140625" style="60" customWidth="1"/>
    <col min="8416" max="8416" width="13.6640625" style="60" customWidth="1"/>
    <col min="8417" max="8427" width="11.44140625" style="60"/>
    <col min="8428" max="8428" width="5.44140625" style="60" customWidth="1"/>
    <col min="8429" max="8429" width="43.88671875" style="60" customWidth="1"/>
    <col min="8430" max="8430" width="15" style="60" customWidth="1"/>
    <col min="8431" max="8431" width="2.88671875" style="60" customWidth="1"/>
    <col min="8432" max="8447" width="11.44140625" style="60" customWidth="1"/>
    <col min="8448" max="8448" width="14.6640625" style="60" bestFit="1" customWidth="1"/>
    <col min="8449" max="8450" width="16.44140625" style="60" bestFit="1" customWidth="1"/>
    <col min="8451" max="8451" width="15.44140625" style="60" customWidth="1"/>
    <col min="8452" max="8643" width="11.44140625" style="60"/>
    <col min="8644" max="8644" width="5.44140625" style="60" customWidth="1"/>
    <col min="8645" max="8645" width="35.88671875" style="60" customWidth="1"/>
    <col min="8646" max="8646" width="16.88671875" style="60" customWidth="1"/>
    <col min="8647" max="8647" width="13.6640625" style="60" customWidth="1"/>
    <col min="8648" max="8648" width="17.109375" style="60" customWidth="1"/>
    <col min="8649" max="8650" width="17.88671875" style="60" customWidth="1"/>
    <col min="8651" max="8652" width="17.109375" style="60" customWidth="1"/>
    <col min="8653" max="8653" width="16.88671875" style="60" customWidth="1"/>
    <col min="8654" max="8654" width="20.44140625" style="60" customWidth="1"/>
    <col min="8655" max="8657" width="6.44140625" style="60" customWidth="1"/>
    <col min="8658" max="8658" width="15.88671875" style="60" customWidth="1"/>
    <col min="8659" max="8659" width="16" style="60" customWidth="1"/>
    <col min="8660" max="8660" width="15.6640625" style="60" customWidth="1"/>
    <col min="8661" max="8662" width="19.33203125" style="60" customWidth="1"/>
    <col min="8663" max="8663" width="18.109375" style="60" customWidth="1"/>
    <col min="8664" max="8664" width="16" style="60" customWidth="1"/>
    <col min="8665" max="8665" width="18" style="60" customWidth="1"/>
    <col min="8666" max="8666" width="17.88671875" style="60" customWidth="1"/>
    <col min="8667" max="8668" width="16.109375" style="60" customWidth="1"/>
    <col min="8669" max="8671" width="17.44140625" style="60" customWidth="1"/>
    <col min="8672" max="8672" width="13.6640625" style="60" customWidth="1"/>
    <col min="8673" max="8683" width="11.44140625" style="60"/>
    <col min="8684" max="8684" width="5.44140625" style="60" customWidth="1"/>
    <col min="8685" max="8685" width="43.88671875" style="60" customWidth="1"/>
    <col min="8686" max="8686" width="15" style="60" customWidth="1"/>
    <col min="8687" max="8687" width="2.88671875" style="60" customWidth="1"/>
    <col min="8688" max="8703" width="11.44140625" style="60" customWidth="1"/>
    <col min="8704" max="8704" width="14.6640625" style="60" bestFit="1" customWidth="1"/>
    <col min="8705" max="8706" width="16.44140625" style="60" bestFit="1" customWidth="1"/>
    <col min="8707" max="8707" width="15.44140625" style="60" customWidth="1"/>
    <col min="8708" max="8899" width="11.44140625" style="60"/>
    <col min="8900" max="8900" width="5.44140625" style="60" customWidth="1"/>
    <col min="8901" max="8901" width="35.88671875" style="60" customWidth="1"/>
    <col min="8902" max="8902" width="16.88671875" style="60" customWidth="1"/>
    <col min="8903" max="8903" width="13.6640625" style="60" customWidth="1"/>
    <col min="8904" max="8904" width="17.109375" style="60" customWidth="1"/>
    <col min="8905" max="8906" width="17.88671875" style="60" customWidth="1"/>
    <col min="8907" max="8908" width="17.109375" style="60" customWidth="1"/>
    <col min="8909" max="8909" width="16.88671875" style="60" customWidth="1"/>
    <col min="8910" max="8910" width="20.44140625" style="60" customWidth="1"/>
    <col min="8911" max="8913" width="6.44140625" style="60" customWidth="1"/>
    <col min="8914" max="8914" width="15.88671875" style="60" customWidth="1"/>
    <col min="8915" max="8915" width="16" style="60" customWidth="1"/>
    <col min="8916" max="8916" width="15.6640625" style="60" customWidth="1"/>
    <col min="8917" max="8918" width="19.33203125" style="60" customWidth="1"/>
    <col min="8919" max="8919" width="18.109375" style="60" customWidth="1"/>
    <col min="8920" max="8920" width="16" style="60" customWidth="1"/>
    <col min="8921" max="8921" width="18" style="60" customWidth="1"/>
    <col min="8922" max="8922" width="17.88671875" style="60" customWidth="1"/>
    <col min="8923" max="8924" width="16.109375" style="60" customWidth="1"/>
    <col min="8925" max="8927" width="17.44140625" style="60" customWidth="1"/>
    <col min="8928" max="8928" width="13.6640625" style="60" customWidth="1"/>
    <col min="8929" max="8939" width="11.44140625" style="60"/>
    <col min="8940" max="8940" width="5.44140625" style="60" customWidth="1"/>
    <col min="8941" max="8941" width="43.88671875" style="60" customWidth="1"/>
    <col min="8942" max="8942" width="15" style="60" customWidth="1"/>
    <col min="8943" max="8943" width="2.88671875" style="60" customWidth="1"/>
    <col min="8944" max="8959" width="11.44140625" style="60" customWidth="1"/>
    <col min="8960" max="8960" width="14.6640625" style="60" bestFit="1" customWidth="1"/>
    <col min="8961" max="8962" width="16.44140625" style="60" bestFit="1" customWidth="1"/>
    <col min="8963" max="8963" width="15.44140625" style="60" customWidth="1"/>
    <col min="8964" max="9155" width="11.44140625" style="60"/>
    <col min="9156" max="9156" width="5.44140625" style="60" customWidth="1"/>
    <col min="9157" max="9157" width="35.88671875" style="60" customWidth="1"/>
    <col min="9158" max="9158" width="16.88671875" style="60" customWidth="1"/>
    <col min="9159" max="9159" width="13.6640625" style="60" customWidth="1"/>
    <col min="9160" max="9160" width="17.109375" style="60" customWidth="1"/>
    <col min="9161" max="9162" width="17.88671875" style="60" customWidth="1"/>
    <col min="9163" max="9164" width="17.109375" style="60" customWidth="1"/>
    <col min="9165" max="9165" width="16.88671875" style="60" customWidth="1"/>
    <col min="9166" max="9166" width="20.44140625" style="60" customWidth="1"/>
    <col min="9167" max="9169" width="6.44140625" style="60" customWidth="1"/>
    <col min="9170" max="9170" width="15.88671875" style="60" customWidth="1"/>
    <col min="9171" max="9171" width="16" style="60" customWidth="1"/>
    <col min="9172" max="9172" width="15.6640625" style="60" customWidth="1"/>
    <col min="9173" max="9174" width="19.33203125" style="60" customWidth="1"/>
    <col min="9175" max="9175" width="18.109375" style="60" customWidth="1"/>
    <col min="9176" max="9176" width="16" style="60" customWidth="1"/>
    <col min="9177" max="9177" width="18" style="60" customWidth="1"/>
    <col min="9178" max="9178" width="17.88671875" style="60" customWidth="1"/>
    <col min="9179" max="9180" width="16.109375" style="60" customWidth="1"/>
    <col min="9181" max="9183" width="17.44140625" style="60" customWidth="1"/>
    <col min="9184" max="9184" width="13.6640625" style="60" customWidth="1"/>
    <col min="9185" max="9195" width="11.44140625" style="60"/>
    <col min="9196" max="9196" width="5.44140625" style="60" customWidth="1"/>
    <col min="9197" max="9197" width="43.88671875" style="60" customWidth="1"/>
    <col min="9198" max="9198" width="15" style="60" customWidth="1"/>
    <col min="9199" max="9199" width="2.88671875" style="60" customWidth="1"/>
    <col min="9200" max="9215" width="11.44140625" style="60" customWidth="1"/>
    <col min="9216" max="9216" width="14.6640625" style="60" bestFit="1" customWidth="1"/>
    <col min="9217" max="9218" width="16.44140625" style="60" bestFit="1" customWidth="1"/>
    <col min="9219" max="9219" width="15.44140625" style="60" customWidth="1"/>
    <col min="9220" max="9411" width="11.44140625" style="60"/>
    <col min="9412" max="9412" width="5.44140625" style="60" customWidth="1"/>
    <col min="9413" max="9413" width="35.88671875" style="60" customWidth="1"/>
    <col min="9414" max="9414" width="16.88671875" style="60" customWidth="1"/>
    <col min="9415" max="9415" width="13.6640625" style="60" customWidth="1"/>
    <col min="9416" max="9416" width="17.109375" style="60" customWidth="1"/>
    <col min="9417" max="9418" width="17.88671875" style="60" customWidth="1"/>
    <col min="9419" max="9420" width="17.109375" style="60" customWidth="1"/>
    <col min="9421" max="9421" width="16.88671875" style="60" customWidth="1"/>
    <col min="9422" max="9422" width="20.44140625" style="60" customWidth="1"/>
    <col min="9423" max="9425" width="6.44140625" style="60" customWidth="1"/>
    <col min="9426" max="9426" width="15.88671875" style="60" customWidth="1"/>
    <col min="9427" max="9427" width="16" style="60" customWidth="1"/>
    <col min="9428" max="9428" width="15.6640625" style="60" customWidth="1"/>
    <col min="9429" max="9430" width="19.33203125" style="60" customWidth="1"/>
    <col min="9431" max="9431" width="18.109375" style="60" customWidth="1"/>
    <col min="9432" max="9432" width="16" style="60" customWidth="1"/>
    <col min="9433" max="9433" width="18" style="60" customWidth="1"/>
    <col min="9434" max="9434" width="17.88671875" style="60" customWidth="1"/>
    <col min="9435" max="9436" width="16.109375" style="60" customWidth="1"/>
    <col min="9437" max="9439" width="17.44140625" style="60" customWidth="1"/>
    <col min="9440" max="9440" width="13.6640625" style="60" customWidth="1"/>
    <col min="9441" max="9451" width="11.44140625" style="60"/>
    <col min="9452" max="9452" width="5.44140625" style="60" customWidth="1"/>
    <col min="9453" max="9453" width="43.88671875" style="60" customWidth="1"/>
    <col min="9454" max="9454" width="15" style="60" customWidth="1"/>
    <col min="9455" max="9455" width="2.88671875" style="60" customWidth="1"/>
    <col min="9456" max="9471" width="11.44140625" style="60" customWidth="1"/>
    <col min="9472" max="9472" width="14.6640625" style="60" bestFit="1" customWidth="1"/>
    <col min="9473" max="9474" width="16.44140625" style="60" bestFit="1" customWidth="1"/>
    <col min="9475" max="9475" width="15.44140625" style="60" customWidth="1"/>
    <col min="9476" max="9667" width="11.44140625" style="60"/>
    <col min="9668" max="9668" width="5.44140625" style="60" customWidth="1"/>
    <col min="9669" max="9669" width="35.88671875" style="60" customWidth="1"/>
    <col min="9670" max="9670" width="16.88671875" style="60" customWidth="1"/>
    <col min="9671" max="9671" width="13.6640625" style="60" customWidth="1"/>
    <col min="9672" max="9672" width="17.109375" style="60" customWidth="1"/>
    <col min="9673" max="9674" width="17.88671875" style="60" customWidth="1"/>
    <col min="9675" max="9676" width="17.109375" style="60" customWidth="1"/>
    <col min="9677" max="9677" width="16.88671875" style="60" customWidth="1"/>
    <col min="9678" max="9678" width="20.44140625" style="60" customWidth="1"/>
    <col min="9679" max="9681" width="6.44140625" style="60" customWidth="1"/>
    <col min="9682" max="9682" width="15.88671875" style="60" customWidth="1"/>
    <col min="9683" max="9683" width="16" style="60" customWidth="1"/>
    <col min="9684" max="9684" width="15.6640625" style="60" customWidth="1"/>
    <col min="9685" max="9686" width="19.33203125" style="60" customWidth="1"/>
    <col min="9687" max="9687" width="18.109375" style="60" customWidth="1"/>
    <col min="9688" max="9688" width="16" style="60" customWidth="1"/>
    <col min="9689" max="9689" width="18" style="60" customWidth="1"/>
    <col min="9690" max="9690" width="17.88671875" style="60" customWidth="1"/>
    <col min="9691" max="9692" width="16.109375" style="60" customWidth="1"/>
    <col min="9693" max="9695" width="17.44140625" style="60" customWidth="1"/>
    <col min="9696" max="9696" width="13.6640625" style="60" customWidth="1"/>
    <col min="9697" max="9707" width="11.44140625" style="60"/>
    <col min="9708" max="9708" width="5.44140625" style="60" customWidth="1"/>
    <col min="9709" max="9709" width="43.88671875" style="60" customWidth="1"/>
    <col min="9710" max="9710" width="15" style="60" customWidth="1"/>
    <col min="9711" max="9711" width="2.88671875" style="60" customWidth="1"/>
    <col min="9712" max="9727" width="11.44140625" style="60" customWidth="1"/>
    <col min="9728" max="9728" width="14.6640625" style="60" bestFit="1" customWidth="1"/>
    <col min="9729" max="9730" width="16.44140625" style="60" bestFit="1" customWidth="1"/>
    <col min="9731" max="9731" width="15.44140625" style="60" customWidth="1"/>
    <col min="9732" max="9923" width="11.44140625" style="60"/>
    <col min="9924" max="9924" width="5.44140625" style="60" customWidth="1"/>
    <col min="9925" max="9925" width="35.88671875" style="60" customWidth="1"/>
    <col min="9926" max="9926" width="16.88671875" style="60" customWidth="1"/>
    <col min="9927" max="9927" width="13.6640625" style="60" customWidth="1"/>
    <col min="9928" max="9928" width="17.109375" style="60" customWidth="1"/>
    <col min="9929" max="9930" width="17.88671875" style="60" customWidth="1"/>
    <col min="9931" max="9932" width="17.109375" style="60" customWidth="1"/>
    <col min="9933" max="9933" width="16.88671875" style="60" customWidth="1"/>
    <col min="9934" max="9934" width="20.44140625" style="60" customWidth="1"/>
    <col min="9935" max="9937" width="6.44140625" style="60" customWidth="1"/>
    <col min="9938" max="9938" width="15.88671875" style="60" customWidth="1"/>
    <col min="9939" max="9939" width="16" style="60" customWidth="1"/>
    <col min="9940" max="9940" width="15.6640625" style="60" customWidth="1"/>
    <col min="9941" max="9942" width="19.33203125" style="60" customWidth="1"/>
    <col min="9943" max="9943" width="18.109375" style="60" customWidth="1"/>
    <col min="9944" max="9944" width="16" style="60" customWidth="1"/>
    <col min="9945" max="9945" width="18" style="60" customWidth="1"/>
    <col min="9946" max="9946" width="17.88671875" style="60" customWidth="1"/>
    <col min="9947" max="9948" width="16.109375" style="60" customWidth="1"/>
    <col min="9949" max="9951" width="17.44140625" style="60" customWidth="1"/>
    <col min="9952" max="9952" width="13.6640625" style="60" customWidth="1"/>
    <col min="9953" max="9963" width="11.44140625" style="60"/>
    <col min="9964" max="9964" width="5.44140625" style="60" customWidth="1"/>
    <col min="9965" max="9965" width="43.88671875" style="60" customWidth="1"/>
    <col min="9966" max="9966" width="15" style="60" customWidth="1"/>
    <col min="9967" max="9967" width="2.88671875" style="60" customWidth="1"/>
    <col min="9968" max="9983" width="11.44140625" style="60" customWidth="1"/>
    <col min="9984" max="9984" width="14.6640625" style="60" bestFit="1" customWidth="1"/>
    <col min="9985" max="9986" width="16.44140625" style="60" bestFit="1" customWidth="1"/>
    <col min="9987" max="9987" width="15.44140625" style="60" customWidth="1"/>
    <col min="9988" max="10179" width="11.44140625" style="60"/>
    <col min="10180" max="10180" width="5.44140625" style="60" customWidth="1"/>
    <col min="10181" max="10181" width="35.88671875" style="60" customWidth="1"/>
    <col min="10182" max="10182" width="16.88671875" style="60" customWidth="1"/>
    <col min="10183" max="10183" width="13.6640625" style="60" customWidth="1"/>
    <col min="10184" max="10184" width="17.109375" style="60" customWidth="1"/>
    <col min="10185" max="10186" width="17.88671875" style="60" customWidth="1"/>
    <col min="10187" max="10188" width="17.109375" style="60" customWidth="1"/>
    <col min="10189" max="10189" width="16.88671875" style="60" customWidth="1"/>
    <col min="10190" max="10190" width="20.44140625" style="60" customWidth="1"/>
    <col min="10191" max="10193" width="6.44140625" style="60" customWidth="1"/>
    <col min="10194" max="10194" width="15.88671875" style="60" customWidth="1"/>
    <col min="10195" max="10195" width="16" style="60" customWidth="1"/>
    <col min="10196" max="10196" width="15.6640625" style="60" customWidth="1"/>
    <col min="10197" max="10198" width="19.33203125" style="60" customWidth="1"/>
    <col min="10199" max="10199" width="18.109375" style="60" customWidth="1"/>
    <col min="10200" max="10200" width="16" style="60" customWidth="1"/>
    <col min="10201" max="10201" width="18" style="60" customWidth="1"/>
    <col min="10202" max="10202" width="17.88671875" style="60" customWidth="1"/>
    <col min="10203" max="10204" width="16.109375" style="60" customWidth="1"/>
    <col min="10205" max="10207" width="17.44140625" style="60" customWidth="1"/>
    <col min="10208" max="10208" width="13.6640625" style="60" customWidth="1"/>
    <col min="10209" max="10219" width="11.44140625" style="60"/>
    <col min="10220" max="10220" width="5.44140625" style="60" customWidth="1"/>
    <col min="10221" max="10221" width="43.88671875" style="60" customWidth="1"/>
    <col min="10222" max="10222" width="15" style="60" customWidth="1"/>
    <col min="10223" max="10223" width="2.88671875" style="60" customWidth="1"/>
    <col min="10224" max="10239" width="11.44140625" style="60" customWidth="1"/>
    <col min="10240" max="10240" width="14.6640625" style="60" bestFit="1" customWidth="1"/>
    <col min="10241" max="10242" width="16.44140625" style="60" bestFit="1" customWidth="1"/>
    <col min="10243" max="10243" width="15.44140625" style="60" customWidth="1"/>
    <col min="10244" max="10435" width="11.44140625" style="60"/>
    <col min="10436" max="10436" width="5.44140625" style="60" customWidth="1"/>
    <col min="10437" max="10437" width="35.88671875" style="60" customWidth="1"/>
    <col min="10438" max="10438" width="16.88671875" style="60" customWidth="1"/>
    <col min="10439" max="10439" width="13.6640625" style="60" customWidth="1"/>
    <col min="10440" max="10440" width="17.109375" style="60" customWidth="1"/>
    <col min="10441" max="10442" width="17.88671875" style="60" customWidth="1"/>
    <col min="10443" max="10444" width="17.109375" style="60" customWidth="1"/>
    <col min="10445" max="10445" width="16.88671875" style="60" customWidth="1"/>
    <col min="10446" max="10446" width="20.44140625" style="60" customWidth="1"/>
    <col min="10447" max="10449" width="6.44140625" style="60" customWidth="1"/>
    <col min="10450" max="10450" width="15.88671875" style="60" customWidth="1"/>
    <col min="10451" max="10451" width="16" style="60" customWidth="1"/>
    <col min="10452" max="10452" width="15.6640625" style="60" customWidth="1"/>
    <col min="10453" max="10454" width="19.33203125" style="60" customWidth="1"/>
    <col min="10455" max="10455" width="18.109375" style="60" customWidth="1"/>
    <col min="10456" max="10456" width="16" style="60" customWidth="1"/>
    <col min="10457" max="10457" width="18" style="60" customWidth="1"/>
    <col min="10458" max="10458" width="17.88671875" style="60" customWidth="1"/>
    <col min="10459" max="10460" width="16.109375" style="60" customWidth="1"/>
    <col min="10461" max="10463" width="17.44140625" style="60" customWidth="1"/>
    <col min="10464" max="10464" width="13.6640625" style="60" customWidth="1"/>
    <col min="10465" max="10475" width="11.44140625" style="60"/>
    <col min="10476" max="10476" width="5.44140625" style="60" customWidth="1"/>
    <col min="10477" max="10477" width="43.88671875" style="60" customWidth="1"/>
    <col min="10478" max="10478" width="15" style="60" customWidth="1"/>
    <col min="10479" max="10479" width="2.88671875" style="60" customWidth="1"/>
    <col min="10480" max="10495" width="11.44140625" style="60" customWidth="1"/>
    <col min="10496" max="10496" width="14.6640625" style="60" bestFit="1" customWidth="1"/>
    <col min="10497" max="10498" width="16.44140625" style="60" bestFit="1" customWidth="1"/>
    <col min="10499" max="10499" width="15.44140625" style="60" customWidth="1"/>
    <col min="10500" max="10691" width="11.44140625" style="60"/>
    <col min="10692" max="10692" width="5.44140625" style="60" customWidth="1"/>
    <col min="10693" max="10693" width="35.88671875" style="60" customWidth="1"/>
    <col min="10694" max="10694" width="16.88671875" style="60" customWidth="1"/>
    <col min="10695" max="10695" width="13.6640625" style="60" customWidth="1"/>
    <col min="10696" max="10696" width="17.109375" style="60" customWidth="1"/>
    <col min="10697" max="10698" width="17.88671875" style="60" customWidth="1"/>
    <col min="10699" max="10700" width="17.109375" style="60" customWidth="1"/>
    <col min="10701" max="10701" width="16.88671875" style="60" customWidth="1"/>
    <col min="10702" max="10702" width="20.44140625" style="60" customWidth="1"/>
    <col min="10703" max="10705" width="6.44140625" style="60" customWidth="1"/>
    <col min="10706" max="10706" width="15.88671875" style="60" customWidth="1"/>
    <col min="10707" max="10707" width="16" style="60" customWidth="1"/>
    <col min="10708" max="10708" width="15.6640625" style="60" customWidth="1"/>
    <col min="10709" max="10710" width="19.33203125" style="60" customWidth="1"/>
    <col min="10711" max="10711" width="18.109375" style="60" customWidth="1"/>
    <col min="10712" max="10712" width="16" style="60" customWidth="1"/>
    <col min="10713" max="10713" width="18" style="60" customWidth="1"/>
    <col min="10714" max="10714" width="17.88671875" style="60" customWidth="1"/>
    <col min="10715" max="10716" width="16.109375" style="60" customWidth="1"/>
    <col min="10717" max="10719" width="17.44140625" style="60" customWidth="1"/>
    <col min="10720" max="10720" width="13.6640625" style="60" customWidth="1"/>
    <col min="10721" max="10731" width="11.44140625" style="60"/>
    <col min="10732" max="10732" width="5.44140625" style="60" customWidth="1"/>
    <col min="10733" max="10733" width="43.88671875" style="60" customWidth="1"/>
    <col min="10734" max="10734" width="15" style="60" customWidth="1"/>
    <col min="10735" max="10735" width="2.88671875" style="60" customWidth="1"/>
    <col min="10736" max="10751" width="11.44140625" style="60" customWidth="1"/>
    <col min="10752" max="10752" width="14.6640625" style="60" bestFit="1" customWidth="1"/>
    <col min="10753" max="10754" width="16.44140625" style="60" bestFit="1" customWidth="1"/>
    <col min="10755" max="10755" width="15.44140625" style="60" customWidth="1"/>
    <col min="10756" max="10947" width="11.44140625" style="60"/>
    <col min="10948" max="10948" width="5.44140625" style="60" customWidth="1"/>
    <col min="10949" max="10949" width="35.88671875" style="60" customWidth="1"/>
    <col min="10950" max="10950" width="16.88671875" style="60" customWidth="1"/>
    <col min="10951" max="10951" width="13.6640625" style="60" customWidth="1"/>
    <col min="10952" max="10952" width="17.109375" style="60" customWidth="1"/>
    <col min="10953" max="10954" width="17.88671875" style="60" customWidth="1"/>
    <col min="10955" max="10956" width="17.109375" style="60" customWidth="1"/>
    <col min="10957" max="10957" width="16.88671875" style="60" customWidth="1"/>
    <col min="10958" max="10958" width="20.44140625" style="60" customWidth="1"/>
    <col min="10959" max="10961" width="6.44140625" style="60" customWidth="1"/>
    <col min="10962" max="10962" width="15.88671875" style="60" customWidth="1"/>
    <col min="10963" max="10963" width="16" style="60" customWidth="1"/>
    <col min="10964" max="10964" width="15.6640625" style="60" customWidth="1"/>
    <col min="10965" max="10966" width="19.33203125" style="60" customWidth="1"/>
    <col min="10967" max="10967" width="18.109375" style="60" customWidth="1"/>
    <col min="10968" max="10968" width="16" style="60" customWidth="1"/>
    <col min="10969" max="10969" width="18" style="60" customWidth="1"/>
    <col min="10970" max="10970" width="17.88671875" style="60" customWidth="1"/>
    <col min="10971" max="10972" width="16.109375" style="60" customWidth="1"/>
    <col min="10973" max="10975" width="17.44140625" style="60" customWidth="1"/>
    <col min="10976" max="10976" width="13.6640625" style="60" customWidth="1"/>
    <col min="10977" max="10987" width="11.44140625" style="60"/>
    <col min="10988" max="10988" width="5.44140625" style="60" customWidth="1"/>
    <col min="10989" max="10989" width="43.88671875" style="60" customWidth="1"/>
    <col min="10990" max="10990" width="15" style="60" customWidth="1"/>
    <col min="10991" max="10991" width="2.88671875" style="60" customWidth="1"/>
    <col min="10992" max="11007" width="11.44140625" style="60" customWidth="1"/>
    <col min="11008" max="11008" width="14.6640625" style="60" bestFit="1" customWidth="1"/>
    <col min="11009" max="11010" width="16.44140625" style="60" bestFit="1" customWidth="1"/>
    <col min="11011" max="11011" width="15.44140625" style="60" customWidth="1"/>
    <col min="11012" max="11203" width="11.44140625" style="60"/>
    <col min="11204" max="11204" width="5.44140625" style="60" customWidth="1"/>
    <col min="11205" max="11205" width="35.88671875" style="60" customWidth="1"/>
    <col min="11206" max="11206" width="16.88671875" style="60" customWidth="1"/>
    <col min="11207" max="11207" width="13.6640625" style="60" customWidth="1"/>
    <col min="11208" max="11208" width="17.109375" style="60" customWidth="1"/>
    <col min="11209" max="11210" width="17.88671875" style="60" customWidth="1"/>
    <col min="11211" max="11212" width="17.109375" style="60" customWidth="1"/>
    <col min="11213" max="11213" width="16.88671875" style="60" customWidth="1"/>
    <col min="11214" max="11214" width="20.44140625" style="60" customWidth="1"/>
    <col min="11215" max="11217" width="6.44140625" style="60" customWidth="1"/>
    <col min="11218" max="11218" width="15.88671875" style="60" customWidth="1"/>
    <col min="11219" max="11219" width="16" style="60" customWidth="1"/>
    <col min="11220" max="11220" width="15.6640625" style="60" customWidth="1"/>
    <col min="11221" max="11222" width="19.33203125" style="60" customWidth="1"/>
    <col min="11223" max="11223" width="18.109375" style="60" customWidth="1"/>
    <col min="11224" max="11224" width="16" style="60" customWidth="1"/>
    <col min="11225" max="11225" width="18" style="60" customWidth="1"/>
    <col min="11226" max="11226" width="17.88671875" style="60" customWidth="1"/>
    <col min="11227" max="11228" width="16.109375" style="60" customWidth="1"/>
    <col min="11229" max="11231" width="17.44140625" style="60" customWidth="1"/>
    <col min="11232" max="11232" width="13.6640625" style="60" customWidth="1"/>
    <col min="11233" max="11243" width="11.44140625" style="60"/>
    <col min="11244" max="11244" width="5.44140625" style="60" customWidth="1"/>
    <col min="11245" max="11245" width="43.88671875" style="60" customWidth="1"/>
    <col min="11246" max="11246" width="15" style="60" customWidth="1"/>
    <col min="11247" max="11247" width="2.88671875" style="60" customWidth="1"/>
    <col min="11248" max="11263" width="11.44140625" style="60" customWidth="1"/>
    <col min="11264" max="11264" width="14.6640625" style="60" bestFit="1" customWidth="1"/>
    <col min="11265" max="11266" width="16.44140625" style="60" bestFit="1" customWidth="1"/>
    <col min="11267" max="11267" width="15.44140625" style="60" customWidth="1"/>
    <col min="11268" max="11459" width="11.44140625" style="60"/>
    <col min="11460" max="11460" width="5.44140625" style="60" customWidth="1"/>
    <col min="11461" max="11461" width="35.88671875" style="60" customWidth="1"/>
    <col min="11462" max="11462" width="16.88671875" style="60" customWidth="1"/>
    <col min="11463" max="11463" width="13.6640625" style="60" customWidth="1"/>
    <col min="11464" max="11464" width="17.109375" style="60" customWidth="1"/>
    <col min="11465" max="11466" width="17.88671875" style="60" customWidth="1"/>
    <col min="11467" max="11468" width="17.109375" style="60" customWidth="1"/>
    <col min="11469" max="11469" width="16.88671875" style="60" customWidth="1"/>
    <col min="11470" max="11470" width="20.44140625" style="60" customWidth="1"/>
    <col min="11471" max="11473" width="6.44140625" style="60" customWidth="1"/>
    <col min="11474" max="11474" width="15.88671875" style="60" customWidth="1"/>
    <col min="11475" max="11475" width="16" style="60" customWidth="1"/>
    <col min="11476" max="11476" width="15.6640625" style="60" customWidth="1"/>
    <col min="11477" max="11478" width="19.33203125" style="60" customWidth="1"/>
    <col min="11479" max="11479" width="18.109375" style="60" customWidth="1"/>
    <col min="11480" max="11480" width="16" style="60" customWidth="1"/>
    <col min="11481" max="11481" width="18" style="60" customWidth="1"/>
    <col min="11482" max="11482" width="17.88671875" style="60" customWidth="1"/>
    <col min="11483" max="11484" width="16.109375" style="60" customWidth="1"/>
    <col min="11485" max="11487" width="17.44140625" style="60" customWidth="1"/>
    <col min="11488" max="11488" width="13.6640625" style="60" customWidth="1"/>
    <col min="11489" max="11499" width="11.44140625" style="60"/>
    <col min="11500" max="11500" width="5.44140625" style="60" customWidth="1"/>
    <col min="11501" max="11501" width="43.88671875" style="60" customWidth="1"/>
    <col min="11502" max="11502" width="15" style="60" customWidth="1"/>
    <col min="11503" max="11503" width="2.88671875" style="60" customWidth="1"/>
    <col min="11504" max="11519" width="11.44140625" style="60" customWidth="1"/>
    <col min="11520" max="11520" width="14.6640625" style="60" bestFit="1" customWidth="1"/>
    <col min="11521" max="11522" width="16.44140625" style="60" bestFit="1" customWidth="1"/>
    <col min="11523" max="11523" width="15.44140625" style="60" customWidth="1"/>
    <col min="11524" max="11715" width="11.44140625" style="60"/>
    <col min="11716" max="11716" width="5.44140625" style="60" customWidth="1"/>
    <col min="11717" max="11717" width="35.88671875" style="60" customWidth="1"/>
    <col min="11718" max="11718" width="16.88671875" style="60" customWidth="1"/>
    <col min="11719" max="11719" width="13.6640625" style="60" customWidth="1"/>
    <col min="11720" max="11720" width="17.109375" style="60" customWidth="1"/>
    <col min="11721" max="11722" width="17.88671875" style="60" customWidth="1"/>
    <col min="11723" max="11724" width="17.109375" style="60" customWidth="1"/>
    <col min="11725" max="11725" width="16.88671875" style="60" customWidth="1"/>
    <col min="11726" max="11726" width="20.44140625" style="60" customWidth="1"/>
    <col min="11727" max="11729" width="6.44140625" style="60" customWidth="1"/>
    <col min="11730" max="11730" width="15.88671875" style="60" customWidth="1"/>
    <col min="11731" max="11731" width="16" style="60" customWidth="1"/>
    <col min="11732" max="11732" width="15.6640625" style="60" customWidth="1"/>
    <col min="11733" max="11734" width="19.33203125" style="60" customWidth="1"/>
    <col min="11735" max="11735" width="18.109375" style="60" customWidth="1"/>
    <col min="11736" max="11736" width="16" style="60" customWidth="1"/>
    <col min="11737" max="11737" width="18" style="60" customWidth="1"/>
    <col min="11738" max="11738" width="17.88671875" style="60" customWidth="1"/>
    <col min="11739" max="11740" width="16.109375" style="60" customWidth="1"/>
    <col min="11741" max="11743" width="17.44140625" style="60" customWidth="1"/>
    <col min="11744" max="11744" width="13.6640625" style="60" customWidth="1"/>
    <col min="11745" max="11755" width="11.44140625" style="60"/>
    <col min="11756" max="11756" width="5.44140625" style="60" customWidth="1"/>
    <col min="11757" max="11757" width="43.88671875" style="60" customWidth="1"/>
    <col min="11758" max="11758" width="15" style="60" customWidth="1"/>
    <col min="11759" max="11759" width="2.88671875" style="60" customWidth="1"/>
    <col min="11760" max="11775" width="11.44140625" style="60" customWidth="1"/>
    <col min="11776" max="11776" width="14.6640625" style="60" bestFit="1" customWidth="1"/>
    <col min="11777" max="11778" width="16.44140625" style="60" bestFit="1" customWidth="1"/>
    <col min="11779" max="11779" width="15.44140625" style="60" customWidth="1"/>
    <col min="11780" max="11971" width="11.44140625" style="60"/>
    <col min="11972" max="11972" width="5.44140625" style="60" customWidth="1"/>
    <col min="11973" max="11973" width="35.88671875" style="60" customWidth="1"/>
    <col min="11974" max="11974" width="16.88671875" style="60" customWidth="1"/>
    <col min="11975" max="11975" width="13.6640625" style="60" customWidth="1"/>
    <col min="11976" max="11976" width="17.109375" style="60" customWidth="1"/>
    <col min="11977" max="11978" width="17.88671875" style="60" customWidth="1"/>
    <col min="11979" max="11980" width="17.109375" style="60" customWidth="1"/>
    <col min="11981" max="11981" width="16.88671875" style="60" customWidth="1"/>
    <col min="11982" max="11982" width="20.44140625" style="60" customWidth="1"/>
    <col min="11983" max="11985" width="6.44140625" style="60" customWidth="1"/>
    <col min="11986" max="11986" width="15.88671875" style="60" customWidth="1"/>
    <col min="11987" max="11987" width="16" style="60" customWidth="1"/>
    <col min="11988" max="11988" width="15.6640625" style="60" customWidth="1"/>
    <col min="11989" max="11990" width="19.33203125" style="60" customWidth="1"/>
    <col min="11991" max="11991" width="18.109375" style="60" customWidth="1"/>
    <col min="11992" max="11992" width="16" style="60" customWidth="1"/>
    <col min="11993" max="11993" width="18" style="60" customWidth="1"/>
    <col min="11994" max="11994" width="17.88671875" style="60" customWidth="1"/>
    <col min="11995" max="11996" width="16.109375" style="60" customWidth="1"/>
    <col min="11997" max="11999" width="17.44140625" style="60" customWidth="1"/>
    <col min="12000" max="12000" width="13.6640625" style="60" customWidth="1"/>
    <col min="12001" max="12011" width="11.44140625" style="60"/>
    <col min="12012" max="12012" width="5.44140625" style="60" customWidth="1"/>
    <col min="12013" max="12013" width="43.88671875" style="60" customWidth="1"/>
    <col min="12014" max="12014" width="15" style="60" customWidth="1"/>
    <col min="12015" max="12015" width="2.88671875" style="60" customWidth="1"/>
    <col min="12016" max="12031" width="11.44140625" style="60" customWidth="1"/>
    <col min="12032" max="12032" width="14.6640625" style="60" bestFit="1" customWidth="1"/>
    <col min="12033" max="12034" width="16.44140625" style="60" bestFit="1" customWidth="1"/>
    <col min="12035" max="12035" width="15.44140625" style="60" customWidth="1"/>
    <col min="12036" max="12227" width="11.44140625" style="60"/>
    <col min="12228" max="12228" width="5.44140625" style="60" customWidth="1"/>
    <col min="12229" max="12229" width="35.88671875" style="60" customWidth="1"/>
    <col min="12230" max="12230" width="16.88671875" style="60" customWidth="1"/>
    <col min="12231" max="12231" width="13.6640625" style="60" customWidth="1"/>
    <col min="12232" max="12232" width="17.109375" style="60" customWidth="1"/>
    <col min="12233" max="12234" width="17.88671875" style="60" customWidth="1"/>
    <col min="12235" max="12236" width="17.109375" style="60" customWidth="1"/>
    <col min="12237" max="12237" width="16.88671875" style="60" customWidth="1"/>
    <col min="12238" max="12238" width="20.44140625" style="60" customWidth="1"/>
    <col min="12239" max="12241" width="6.44140625" style="60" customWidth="1"/>
    <col min="12242" max="12242" width="15.88671875" style="60" customWidth="1"/>
    <col min="12243" max="12243" width="16" style="60" customWidth="1"/>
    <col min="12244" max="12244" width="15.6640625" style="60" customWidth="1"/>
    <col min="12245" max="12246" width="19.33203125" style="60" customWidth="1"/>
    <col min="12247" max="12247" width="18.109375" style="60" customWidth="1"/>
    <col min="12248" max="12248" width="16" style="60" customWidth="1"/>
    <col min="12249" max="12249" width="18" style="60" customWidth="1"/>
    <col min="12250" max="12250" width="17.88671875" style="60" customWidth="1"/>
    <col min="12251" max="12252" width="16.109375" style="60" customWidth="1"/>
    <col min="12253" max="12255" width="17.44140625" style="60" customWidth="1"/>
    <col min="12256" max="12256" width="13.6640625" style="60" customWidth="1"/>
    <col min="12257" max="12267" width="11.44140625" style="60"/>
    <col min="12268" max="12268" width="5.44140625" style="60" customWidth="1"/>
    <col min="12269" max="12269" width="43.88671875" style="60" customWidth="1"/>
    <col min="12270" max="12270" width="15" style="60" customWidth="1"/>
    <col min="12271" max="12271" width="2.88671875" style="60" customWidth="1"/>
    <col min="12272" max="12287" width="11.44140625" style="60" customWidth="1"/>
    <col min="12288" max="12288" width="14.6640625" style="60" bestFit="1" customWidth="1"/>
    <col min="12289" max="12290" width="16.44140625" style="60" bestFit="1" customWidth="1"/>
    <col min="12291" max="12291" width="15.44140625" style="60" customWidth="1"/>
    <col min="12292" max="12483" width="11.44140625" style="60"/>
    <col min="12484" max="12484" width="5.44140625" style="60" customWidth="1"/>
    <col min="12485" max="12485" width="35.88671875" style="60" customWidth="1"/>
    <col min="12486" max="12486" width="16.88671875" style="60" customWidth="1"/>
    <col min="12487" max="12487" width="13.6640625" style="60" customWidth="1"/>
    <col min="12488" max="12488" width="17.109375" style="60" customWidth="1"/>
    <col min="12489" max="12490" width="17.88671875" style="60" customWidth="1"/>
    <col min="12491" max="12492" width="17.109375" style="60" customWidth="1"/>
    <col min="12493" max="12493" width="16.88671875" style="60" customWidth="1"/>
    <col min="12494" max="12494" width="20.44140625" style="60" customWidth="1"/>
    <col min="12495" max="12497" width="6.44140625" style="60" customWidth="1"/>
    <col min="12498" max="12498" width="15.88671875" style="60" customWidth="1"/>
    <col min="12499" max="12499" width="16" style="60" customWidth="1"/>
    <col min="12500" max="12500" width="15.6640625" style="60" customWidth="1"/>
    <col min="12501" max="12502" width="19.33203125" style="60" customWidth="1"/>
    <col min="12503" max="12503" width="18.109375" style="60" customWidth="1"/>
    <col min="12504" max="12504" width="16" style="60" customWidth="1"/>
    <col min="12505" max="12505" width="18" style="60" customWidth="1"/>
    <col min="12506" max="12506" width="17.88671875" style="60" customWidth="1"/>
    <col min="12507" max="12508" width="16.109375" style="60" customWidth="1"/>
    <col min="12509" max="12511" width="17.44140625" style="60" customWidth="1"/>
    <col min="12512" max="12512" width="13.6640625" style="60" customWidth="1"/>
    <col min="12513" max="12523" width="11.44140625" style="60"/>
    <col min="12524" max="12524" width="5.44140625" style="60" customWidth="1"/>
    <col min="12525" max="12525" width="43.88671875" style="60" customWidth="1"/>
    <col min="12526" max="12526" width="15" style="60" customWidth="1"/>
    <col min="12527" max="12527" width="2.88671875" style="60" customWidth="1"/>
    <col min="12528" max="12543" width="11.44140625" style="60" customWidth="1"/>
    <col min="12544" max="12544" width="14.6640625" style="60" bestFit="1" customWidth="1"/>
    <col min="12545" max="12546" width="16.44140625" style="60" bestFit="1" customWidth="1"/>
    <col min="12547" max="12547" width="15.44140625" style="60" customWidth="1"/>
    <col min="12548" max="12739" width="11.44140625" style="60"/>
    <col min="12740" max="12740" width="5.44140625" style="60" customWidth="1"/>
    <col min="12741" max="12741" width="35.88671875" style="60" customWidth="1"/>
    <col min="12742" max="12742" width="16.88671875" style="60" customWidth="1"/>
    <col min="12743" max="12743" width="13.6640625" style="60" customWidth="1"/>
    <col min="12744" max="12744" width="17.109375" style="60" customWidth="1"/>
    <col min="12745" max="12746" width="17.88671875" style="60" customWidth="1"/>
    <col min="12747" max="12748" width="17.109375" style="60" customWidth="1"/>
    <col min="12749" max="12749" width="16.88671875" style="60" customWidth="1"/>
    <col min="12750" max="12750" width="20.44140625" style="60" customWidth="1"/>
    <col min="12751" max="12753" width="6.44140625" style="60" customWidth="1"/>
    <col min="12754" max="12754" width="15.88671875" style="60" customWidth="1"/>
    <col min="12755" max="12755" width="16" style="60" customWidth="1"/>
    <col min="12756" max="12756" width="15.6640625" style="60" customWidth="1"/>
    <col min="12757" max="12758" width="19.33203125" style="60" customWidth="1"/>
    <col min="12759" max="12759" width="18.109375" style="60" customWidth="1"/>
    <col min="12760" max="12760" width="16" style="60" customWidth="1"/>
    <col min="12761" max="12761" width="18" style="60" customWidth="1"/>
    <col min="12762" max="12762" width="17.88671875" style="60" customWidth="1"/>
    <col min="12763" max="12764" width="16.109375" style="60" customWidth="1"/>
    <col min="12765" max="12767" width="17.44140625" style="60" customWidth="1"/>
    <col min="12768" max="12768" width="13.6640625" style="60" customWidth="1"/>
    <col min="12769" max="12779" width="11.44140625" style="60"/>
    <col min="12780" max="12780" width="5.44140625" style="60" customWidth="1"/>
    <col min="12781" max="12781" width="43.88671875" style="60" customWidth="1"/>
    <col min="12782" max="12782" width="15" style="60" customWidth="1"/>
    <col min="12783" max="12783" width="2.88671875" style="60" customWidth="1"/>
    <col min="12784" max="12799" width="11.44140625" style="60" customWidth="1"/>
    <col min="12800" max="12800" width="14.6640625" style="60" bestFit="1" customWidth="1"/>
    <col min="12801" max="12802" width="16.44140625" style="60" bestFit="1" customWidth="1"/>
    <col min="12803" max="12803" width="15.44140625" style="60" customWidth="1"/>
    <col min="12804" max="12995" width="11.44140625" style="60"/>
    <col min="12996" max="12996" width="5.44140625" style="60" customWidth="1"/>
    <col min="12997" max="12997" width="35.88671875" style="60" customWidth="1"/>
    <col min="12998" max="12998" width="16.88671875" style="60" customWidth="1"/>
    <col min="12999" max="12999" width="13.6640625" style="60" customWidth="1"/>
    <col min="13000" max="13000" width="17.109375" style="60" customWidth="1"/>
    <col min="13001" max="13002" width="17.88671875" style="60" customWidth="1"/>
    <col min="13003" max="13004" width="17.109375" style="60" customWidth="1"/>
    <col min="13005" max="13005" width="16.88671875" style="60" customWidth="1"/>
    <col min="13006" max="13006" width="20.44140625" style="60" customWidth="1"/>
    <col min="13007" max="13009" width="6.44140625" style="60" customWidth="1"/>
    <col min="13010" max="13010" width="15.88671875" style="60" customWidth="1"/>
    <col min="13011" max="13011" width="16" style="60" customWidth="1"/>
    <col min="13012" max="13012" width="15.6640625" style="60" customWidth="1"/>
    <col min="13013" max="13014" width="19.33203125" style="60" customWidth="1"/>
    <col min="13015" max="13015" width="18.109375" style="60" customWidth="1"/>
    <col min="13016" max="13016" width="16" style="60" customWidth="1"/>
    <col min="13017" max="13017" width="18" style="60" customWidth="1"/>
    <col min="13018" max="13018" width="17.88671875" style="60" customWidth="1"/>
    <col min="13019" max="13020" width="16.109375" style="60" customWidth="1"/>
    <col min="13021" max="13023" width="17.44140625" style="60" customWidth="1"/>
    <col min="13024" max="13024" width="13.6640625" style="60" customWidth="1"/>
    <col min="13025" max="13035" width="11.44140625" style="60"/>
    <col min="13036" max="13036" width="5.44140625" style="60" customWidth="1"/>
    <col min="13037" max="13037" width="43.88671875" style="60" customWidth="1"/>
    <col min="13038" max="13038" width="15" style="60" customWidth="1"/>
    <col min="13039" max="13039" width="2.88671875" style="60" customWidth="1"/>
    <col min="13040" max="13055" width="11.44140625" style="60" customWidth="1"/>
    <col min="13056" max="13056" width="14.6640625" style="60" bestFit="1" customWidth="1"/>
    <col min="13057" max="13058" width="16.44140625" style="60" bestFit="1" customWidth="1"/>
    <col min="13059" max="13059" width="15.44140625" style="60" customWidth="1"/>
    <col min="13060" max="13251" width="11.44140625" style="60"/>
    <col min="13252" max="13252" width="5.44140625" style="60" customWidth="1"/>
    <col min="13253" max="13253" width="35.88671875" style="60" customWidth="1"/>
    <col min="13254" max="13254" width="16.88671875" style="60" customWidth="1"/>
    <col min="13255" max="13255" width="13.6640625" style="60" customWidth="1"/>
    <col min="13256" max="13256" width="17.109375" style="60" customWidth="1"/>
    <col min="13257" max="13258" width="17.88671875" style="60" customWidth="1"/>
    <col min="13259" max="13260" width="17.109375" style="60" customWidth="1"/>
    <col min="13261" max="13261" width="16.88671875" style="60" customWidth="1"/>
    <col min="13262" max="13262" width="20.44140625" style="60" customWidth="1"/>
    <col min="13263" max="13265" width="6.44140625" style="60" customWidth="1"/>
    <col min="13266" max="13266" width="15.88671875" style="60" customWidth="1"/>
    <col min="13267" max="13267" width="16" style="60" customWidth="1"/>
    <col min="13268" max="13268" width="15.6640625" style="60" customWidth="1"/>
    <col min="13269" max="13270" width="19.33203125" style="60" customWidth="1"/>
    <col min="13271" max="13271" width="18.109375" style="60" customWidth="1"/>
    <col min="13272" max="13272" width="16" style="60" customWidth="1"/>
    <col min="13273" max="13273" width="18" style="60" customWidth="1"/>
    <col min="13274" max="13274" width="17.88671875" style="60" customWidth="1"/>
    <col min="13275" max="13276" width="16.109375" style="60" customWidth="1"/>
    <col min="13277" max="13279" width="17.44140625" style="60" customWidth="1"/>
    <col min="13280" max="13280" width="13.6640625" style="60" customWidth="1"/>
    <col min="13281" max="13291" width="11.44140625" style="60"/>
    <col min="13292" max="13292" width="5.44140625" style="60" customWidth="1"/>
    <col min="13293" max="13293" width="43.88671875" style="60" customWidth="1"/>
    <col min="13294" max="13294" width="15" style="60" customWidth="1"/>
    <col min="13295" max="13295" width="2.88671875" style="60" customWidth="1"/>
    <col min="13296" max="13311" width="11.44140625" style="60" customWidth="1"/>
    <col min="13312" max="13312" width="14.6640625" style="60" bestFit="1" customWidth="1"/>
    <col min="13313" max="13314" width="16.44140625" style="60" bestFit="1" customWidth="1"/>
    <col min="13315" max="13315" width="15.44140625" style="60" customWidth="1"/>
    <col min="13316" max="13507" width="11.44140625" style="60"/>
    <col min="13508" max="13508" width="5.44140625" style="60" customWidth="1"/>
    <col min="13509" max="13509" width="35.88671875" style="60" customWidth="1"/>
    <col min="13510" max="13510" width="16.88671875" style="60" customWidth="1"/>
    <col min="13511" max="13511" width="13.6640625" style="60" customWidth="1"/>
    <col min="13512" max="13512" width="17.109375" style="60" customWidth="1"/>
    <col min="13513" max="13514" width="17.88671875" style="60" customWidth="1"/>
    <col min="13515" max="13516" width="17.109375" style="60" customWidth="1"/>
    <col min="13517" max="13517" width="16.88671875" style="60" customWidth="1"/>
    <col min="13518" max="13518" width="20.44140625" style="60" customWidth="1"/>
    <col min="13519" max="13521" width="6.44140625" style="60" customWidth="1"/>
    <col min="13522" max="13522" width="15.88671875" style="60" customWidth="1"/>
    <col min="13523" max="13523" width="16" style="60" customWidth="1"/>
    <col min="13524" max="13524" width="15.6640625" style="60" customWidth="1"/>
    <col min="13525" max="13526" width="19.33203125" style="60" customWidth="1"/>
    <col min="13527" max="13527" width="18.109375" style="60" customWidth="1"/>
    <col min="13528" max="13528" width="16" style="60" customWidth="1"/>
    <col min="13529" max="13529" width="18" style="60" customWidth="1"/>
    <col min="13530" max="13530" width="17.88671875" style="60" customWidth="1"/>
    <col min="13531" max="13532" width="16.109375" style="60" customWidth="1"/>
    <col min="13533" max="13535" width="17.44140625" style="60" customWidth="1"/>
    <col min="13536" max="13536" width="13.6640625" style="60" customWidth="1"/>
    <col min="13537" max="13547" width="11.44140625" style="60"/>
    <col min="13548" max="13548" width="5.44140625" style="60" customWidth="1"/>
    <col min="13549" max="13549" width="43.88671875" style="60" customWidth="1"/>
    <col min="13550" max="13550" width="15" style="60" customWidth="1"/>
    <col min="13551" max="13551" width="2.88671875" style="60" customWidth="1"/>
    <col min="13552" max="13567" width="11.44140625" style="60" customWidth="1"/>
    <col min="13568" max="13568" width="14.6640625" style="60" bestFit="1" customWidth="1"/>
    <col min="13569" max="13570" width="16.44140625" style="60" bestFit="1" customWidth="1"/>
    <col min="13571" max="13571" width="15.44140625" style="60" customWidth="1"/>
    <col min="13572" max="13763" width="11.44140625" style="60"/>
    <col min="13764" max="13764" width="5.44140625" style="60" customWidth="1"/>
    <col min="13765" max="13765" width="35.88671875" style="60" customWidth="1"/>
    <col min="13766" max="13766" width="16.88671875" style="60" customWidth="1"/>
    <col min="13767" max="13767" width="13.6640625" style="60" customWidth="1"/>
    <col min="13768" max="13768" width="17.109375" style="60" customWidth="1"/>
    <col min="13769" max="13770" width="17.88671875" style="60" customWidth="1"/>
    <col min="13771" max="13772" width="17.109375" style="60" customWidth="1"/>
    <col min="13773" max="13773" width="16.88671875" style="60" customWidth="1"/>
    <col min="13774" max="13774" width="20.44140625" style="60" customWidth="1"/>
    <col min="13775" max="13777" width="6.44140625" style="60" customWidth="1"/>
    <col min="13778" max="13778" width="15.88671875" style="60" customWidth="1"/>
    <col min="13779" max="13779" width="16" style="60" customWidth="1"/>
    <col min="13780" max="13780" width="15.6640625" style="60" customWidth="1"/>
    <col min="13781" max="13782" width="19.33203125" style="60" customWidth="1"/>
    <col min="13783" max="13783" width="18.109375" style="60" customWidth="1"/>
    <col min="13784" max="13784" width="16" style="60" customWidth="1"/>
    <col min="13785" max="13785" width="18" style="60" customWidth="1"/>
    <col min="13786" max="13786" width="17.88671875" style="60" customWidth="1"/>
    <col min="13787" max="13788" width="16.109375" style="60" customWidth="1"/>
    <col min="13789" max="13791" width="17.44140625" style="60" customWidth="1"/>
    <col min="13792" max="13792" width="13.6640625" style="60" customWidth="1"/>
    <col min="13793" max="13803" width="11.44140625" style="60"/>
    <col min="13804" max="13804" width="5.44140625" style="60" customWidth="1"/>
    <col min="13805" max="13805" width="43.88671875" style="60" customWidth="1"/>
    <col min="13806" max="13806" width="15" style="60" customWidth="1"/>
    <col min="13807" max="13807" width="2.88671875" style="60" customWidth="1"/>
    <col min="13808" max="13823" width="11.44140625" style="60" customWidth="1"/>
    <col min="13824" max="13824" width="14.6640625" style="60" bestFit="1" customWidth="1"/>
    <col min="13825" max="13826" width="16.44140625" style="60" bestFit="1" customWidth="1"/>
    <col min="13827" max="13827" width="15.44140625" style="60" customWidth="1"/>
    <col min="13828" max="14019" width="11.44140625" style="60"/>
    <col min="14020" max="14020" width="5.44140625" style="60" customWidth="1"/>
    <col min="14021" max="14021" width="35.88671875" style="60" customWidth="1"/>
    <col min="14022" max="14022" width="16.88671875" style="60" customWidth="1"/>
    <col min="14023" max="14023" width="13.6640625" style="60" customWidth="1"/>
    <col min="14024" max="14024" width="17.109375" style="60" customWidth="1"/>
    <col min="14025" max="14026" width="17.88671875" style="60" customWidth="1"/>
    <col min="14027" max="14028" width="17.109375" style="60" customWidth="1"/>
    <col min="14029" max="14029" width="16.88671875" style="60" customWidth="1"/>
    <col min="14030" max="14030" width="20.44140625" style="60" customWidth="1"/>
    <col min="14031" max="14033" width="6.44140625" style="60" customWidth="1"/>
    <col min="14034" max="14034" width="15.88671875" style="60" customWidth="1"/>
    <col min="14035" max="14035" width="16" style="60" customWidth="1"/>
    <col min="14036" max="14036" width="15.6640625" style="60" customWidth="1"/>
    <col min="14037" max="14038" width="19.33203125" style="60" customWidth="1"/>
    <col min="14039" max="14039" width="18.109375" style="60" customWidth="1"/>
    <col min="14040" max="14040" width="16" style="60" customWidth="1"/>
    <col min="14041" max="14041" width="18" style="60" customWidth="1"/>
    <col min="14042" max="14042" width="17.88671875" style="60" customWidth="1"/>
    <col min="14043" max="14044" width="16.109375" style="60" customWidth="1"/>
    <col min="14045" max="14047" width="17.44140625" style="60" customWidth="1"/>
    <col min="14048" max="14048" width="13.6640625" style="60" customWidth="1"/>
    <col min="14049" max="14059" width="11.44140625" style="60"/>
    <col min="14060" max="14060" width="5.44140625" style="60" customWidth="1"/>
    <col min="14061" max="14061" width="43.88671875" style="60" customWidth="1"/>
    <col min="14062" max="14062" width="15" style="60" customWidth="1"/>
    <col min="14063" max="14063" width="2.88671875" style="60" customWidth="1"/>
    <col min="14064" max="14079" width="11.44140625" style="60" customWidth="1"/>
    <col min="14080" max="14080" width="14.6640625" style="60" bestFit="1" customWidth="1"/>
    <col min="14081" max="14082" width="16.44140625" style="60" bestFit="1" customWidth="1"/>
    <col min="14083" max="14083" width="15.44140625" style="60" customWidth="1"/>
    <col min="14084" max="14275" width="11.44140625" style="60"/>
    <col min="14276" max="14276" width="5.44140625" style="60" customWidth="1"/>
    <col min="14277" max="14277" width="35.88671875" style="60" customWidth="1"/>
    <col min="14278" max="14278" width="16.88671875" style="60" customWidth="1"/>
    <col min="14279" max="14279" width="13.6640625" style="60" customWidth="1"/>
    <col min="14280" max="14280" width="17.109375" style="60" customWidth="1"/>
    <col min="14281" max="14282" width="17.88671875" style="60" customWidth="1"/>
    <col min="14283" max="14284" width="17.109375" style="60" customWidth="1"/>
    <col min="14285" max="14285" width="16.88671875" style="60" customWidth="1"/>
    <col min="14286" max="14286" width="20.44140625" style="60" customWidth="1"/>
    <col min="14287" max="14289" width="6.44140625" style="60" customWidth="1"/>
    <col min="14290" max="14290" width="15.88671875" style="60" customWidth="1"/>
    <col min="14291" max="14291" width="16" style="60" customWidth="1"/>
    <col min="14292" max="14292" width="15.6640625" style="60" customWidth="1"/>
    <col min="14293" max="14294" width="19.33203125" style="60" customWidth="1"/>
    <col min="14295" max="14295" width="18.109375" style="60" customWidth="1"/>
    <col min="14296" max="14296" width="16" style="60" customWidth="1"/>
    <col min="14297" max="14297" width="18" style="60" customWidth="1"/>
    <col min="14298" max="14298" width="17.88671875" style="60" customWidth="1"/>
    <col min="14299" max="14300" width="16.109375" style="60" customWidth="1"/>
    <col min="14301" max="14303" width="17.44140625" style="60" customWidth="1"/>
    <col min="14304" max="14304" width="13.6640625" style="60" customWidth="1"/>
    <col min="14305" max="14315" width="11.44140625" style="60"/>
    <col min="14316" max="14316" width="5.44140625" style="60" customWidth="1"/>
    <col min="14317" max="14317" width="43.88671875" style="60" customWidth="1"/>
    <col min="14318" max="14318" width="15" style="60" customWidth="1"/>
    <col min="14319" max="14319" width="2.88671875" style="60" customWidth="1"/>
    <col min="14320" max="14335" width="11.44140625" style="60" customWidth="1"/>
    <col min="14336" max="14336" width="14.6640625" style="60" bestFit="1" customWidth="1"/>
    <col min="14337" max="14338" width="16.44140625" style="60" bestFit="1" customWidth="1"/>
    <col min="14339" max="14339" width="15.44140625" style="60" customWidth="1"/>
    <col min="14340" max="14531" width="11.44140625" style="60"/>
    <col min="14532" max="14532" width="5.44140625" style="60" customWidth="1"/>
    <col min="14533" max="14533" width="35.88671875" style="60" customWidth="1"/>
    <col min="14534" max="14534" width="16.88671875" style="60" customWidth="1"/>
    <col min="14535" max="14535" width="13.6640625" style="60" customWidth="1"/>
    <col min="14536" max="14536" width="17.109375" style="60" customWidth="1"/>
    <col min="14537" max="14538" width="17.88671875" style="60" customWidth="1"/>
    <col min="14539" max="14540" width="17.109375" style="60" customWidth="1"/>
    <col min="14541" max="14541" width="16.88671875" style="60" customWidth="1"/>
    <col min="14542" max="14542" width="20.44140625" style="60" customWidth="1"/>
    <col min="14543" max="14545" width="6.44140625" style="60" customWidth="1"/>
    <col min="14546" max="14546" width="15.88671875" style="60" customWidth="1"/>
    <col min="14547" max="14547" width="16" style="60" customWidth="1"/>
    <col min="14548" max="14548" width="15.6640625" style="60" customWidth="1"/>
    <col min="14549" max="14550" width="19.33203125" style="60" customWidth="1"/>
    <col min="14551" max="14551" width="18.109375" style="60" customWidth="1"/>
    <col min="14552" max="14552" width="16" style="60" customWidth="1"/>
    <col min="14553" max="14553" width="18" style="60" customWidth="1"/>
    <col min="14554" max="14554" width="17.88671875" style="60" customWidth="1"/>
    <col min="14555" max="14556" width="16.109375" style="60" customWidth="1"/>
    <col min="14557" max="14559" width="17.44140625" style="60" customWidth="1"/>
    <col min="14560" max="14560" width="13.6640625" style="60" customWidth="1"/>
    <col min="14561" max="14571" width="11.44140625" style="60"/>
    <col min="14572" max="14572" width="5.44140625" style="60" customWidth="1"/>
    <col min="14573" max="14573" width="43.88671875" style="60" customWidth="1"/>
    <col min="14574" max="14574" width="15" style="60" customWidth="1"/>
    <col min="14575" max="14575" width="2.88671875" style="60" customWidth="1"/>
    <col min="14576" max="14591" width="11.44140625" style="60" customWidth="1"/>
    <col min="14592" max="14592" width="14.6640625" style="60" bestFit="1" customWidth="1"/>
    <col min="14593" max="14594" width="16.44140625" style="60" bestFit="1" customWidth="1"/>
    <col min="14595" max="14595" width="15.44140625" style="60" customWidth="1"/>
    <col min="14596" max="14787" width="11.44140625" style="60"/>
    <col min="14788" max="14788" width="5.44140625" style="60" customWidth="1"/>
    <col min="14789" max="14789" width="35.88671875" style="60" customWidth="1"/>
    <col min="14790" max="14790" width="16.88671875" style="60" customWidth="1"/>
    <col min="14791" max="14791" width="13.6640625" style="60" customWidth="1"/>
    <col min="14792" max="14792" width="17.109375" style="60" customWidth="1"/>
    <col min="14793" max="14794" width="17.88671875" style="60" customWidth="1"/>
    <col min="14795" max="14796" width="17.109375" style="60" customWidth="1"/>
    <col min="14797" max="14797" width="16.88671875" style="60" customWidth="1"/>
    <col min="14798" max="14798" width="20.44140625" style="60" customWidth="1"/>
    <col min="14799" max="14801" width="6.44140625" style="60" customWidth="1"/>
    <col min="14802" max="14802" width="15.88671875" style="60" customWidth="1"/>
    <col min="14803" max="14803" width="16" style="60" customWidth="1"/>
    <col min="14804" max="14804" width="15.6640625" style="60" customWidth="1"/>
    <col min="14805" max="14806" width="19.33203125" style="60" customWidth="1"/>
    <col min="14807" max="14807" width="18.109375" style="60" customWidth="1"/>
    <col min="14808" max="14808" width="16" style="60" customWidth="1"/>
    <col min="14809" max="14809" width="18" style="60" customWidth="1"/>
    <col min="14810" max="14810" width="17.88671875" style="60" customWidth="1"/>
    <col min="14811" max="14812" width="16.109375" style="60" customWidth="1"/>
    <col min="14813" max="14815" width="17.44140625" style="60" customWidth="1"/>
    <col min="14816" max="14816" width="13.6640625" style="60" customWidth="1"/>
    <col min="14817" max="14827" width="11.44140625" style="60"/>
    <col min="14828" max="14828" width="5.44140625" style="60" customWidth="1"/>
    <col min="14829" max="14829" width="43.88671875" style="60" customWidth="1"/>
    <col min="14830" max="14830" width="15" style="60" customWidth="1"/>
    <col min="14831" max="14831" width="2.88671875" style="60" customWidth="1"/>
    <col min="14832" max="14847" width="11.44140625" style="60" customWidth="1"/>
    <col min="14848" max="14848" width="14.6640625" style="60" bestFit="1" customWidth="1"/>
    <col min="14849" max="14850" width="16.44140625" style="60" bestFit="1" customWidth="1"/>
    <col min="14851" max="14851" width="15.44140625" style="60" customWidth="1"/>
    <col min="14852" max="15043" width="11.44140625" style="60"/>
    <col min="15044" max="15044" width="5.44140625" style="60" customWidth="1"/>
    <col min="15045" max="15045" width="35.88671875" style="60" customWidth="1"/>
    <col min="15046" max="15046" width="16.88671875" style="60" customWidth="1"/>
    <col min="15047" max="15047" width="13.6640625" style="60" customWidth="1"/>
    <col min="15048" max="15048" width="17.109375" style="60" customWidth="1"/>
    <col min="15049" max="15050" width="17.88671875" style="60" customWidth="1"/>
    <col min="15051" max="15052" width="17.109375" style="60" customWidth="1"/>
    <col min="15053" max="15053" width="16.88671875" style="60" customWidth="1"/>
    <col min="15054" max="15054" width="20.44140625" style="60" customWidth="1"/>
    <col min="15055" max="15057" width="6.44140625" style="60" customWidth="1"/>
    <col min="15058" max="15058" width="15.88671875" style="60" customWidth="1"/>
    <col min="15059" max="15059" width="16" style="60" customWidth="1"/>
    <col min="15060" max="15060" width="15.6640625" style="60" customWidth="1"/>
    <col min="15061" max="15062" width="19.33203125" style="60" customWidth="1"/>
    <col min="15063" max="15063" width="18.109375" style="60" customWidth="1"/>
    <col min="15064" max="15064" width="16" style="60" customWidth="1"/>
    <col min="15065" max="15065" width="18" style="60" customWidth="1"/>
    <col min="15066" max="15066" width="17.88671875" style="60" customWidth="1"/>
    <col min="15067" max="15068" width="16.109375" style="60" customWidth="1"/>
    <col min="15069" max="15071" width="17.44140625" style="60" customWidth="1"/>
    <col min="15072" max="15072" width="13.6640625" style="60" customWidth="1"/>
    <col min="15073" max="15083" width="11.44140625" style="60"/>
    <col min="15084" max="15084" width="5.44140625" style="60" customWidth="1"/>
    <col min="15085" max="15085" width="43.88671875" style="60" customWidth="1"/>
    <col min="15086" max="15086" width="15" style="60" customWidth="1"/>
    <col min="15087" max="15087" width="2.88671875" style="60" customWidth="1"/>
    <col min="15088" max="15103" width="11.44140625" style="60" customWidth="1"/>
    <col min="15104" max="15104" width="14.6640625" style="60" bestFit="1" customWidth="1"/>
    <col min="15105" max="15106" width="16.44140625" style="60" bestFit="1" customWidth="1"/>
    <col min="15107" max="15107" width="15.44140625" style="60" customWidth="1"/>
    <col min="15108" max="15299" width="11.44140625" style="60"/>
    <col min="15300" max="15300" width="5.44140625" style="60" customWidth="1"/>
    <col min="15301" max="15301" width="35.88671875" style="60" customWidth="1"/>
    <col min="15302" max="15302" width="16.88671875" style="60" customWidth="1"/>
    <col min="15303" max="15303" width="13.6640625" style="60" customWidth="1"/>
    <col min="15304" max="15304" width="17.109375" style="60" customWidth="1"/>
    <col min="15305" max="15306" width="17.88671875" style="60" customWidth="1"/>
    <col min="15307" max="15308" width="17.109375" style="60" customWidth="1"/>
    <col min="15309" max="15309" width="16.88671875" style="60" customWidth="1"/>
    <col min="15310" max="15310" width="20.44140625" style="60" customWidth="1"/>
    <col min="15311" max="15313" width="6.44140625" style="60" customWidth="1"/>
    <col min="15314" max="15314" width="15.88671875" style="60" customWidth="1"/>
    <col min="15315" max="15315" width="16" style="60" customWidth="1"/>
    <col min="15316" max="15316" width="15.6640625" style="60" customWidth="1"/>
    <col min="15317" max="15318" width="19.33203125" style="60" customWidth="1"/>
    <col min="15319" max="15319" width="18.109375" style="60" customWidth="1"/>
    <col min="15320" max="15320" width="16" style="60" customWidth="1"/>
    <col min="15321" max="15321" width="18" style="60" customWidth="1"/>
    <col min="15322" max="15322" width="17.88671875" style="60" customWidth="1"/>
    <col min="15323" max="15324" width="16.109375" style="60" customWidth="1"/>
    <col min="15325" max="15327" width="17.44140625" style="60" customWidth="1"/>
    <col min="15328" max="15328" width="13.6640625" style="60" customWidth="1"/>
    <col min="15329" max="15339" width="11.44140625" style="60"/>
    <col min="15340" max="15340" width="5.44140625" style="60" customWidth="1"/>
    <col min="15341" max="15341" width="43.88671875" style="60" customWidth="1"/>
    <col min="15342" max="15342" width="15" style="60" customWidth="1"/>
    <col min="15343" max="15343" width="2.88671875" style="60" customWidth="1"/>
    <col min="15344" max="15359" width="11.44140625" style="60" customWidth="1"/>
    <col min="15360" max="15360" width="14.6640625" style="60" bestFit="1" customWidth="1"/>
    <col min="15361" max="15362" width="16.44140625" style="60" bestFit="1" customWidth="1"/>
    <col min="15363" max="15363" width="15.44140625" style="60" customWidth="1"/>
    <col min="15364" max="15555" width="11.44140625" style="60"/>
    <col min="15556" max="15556" width="5.44140625" style="60" customWidth="1"/>
    <col min="15557" max="15557" width="35.88671875" style="60" customWidth="1"/>
    <col min="15558" max="15558" width="16.88671875" style="60" customWidth="1"/>
    <col min="15559" max="15559" width="13.6640625" style="60" customWidth="1"/>
    <col min="15560" max="15560" width="17.109375" style="60" customWidth="1"/>
    <col min="15561" max="15562" width="17.88671875" style="60" customWidth="1"/>
    <col min="15563" max="15564" width="17.109375" style="60" customWidth="1"/>
    <col min="15565" max="15565" width="16.88671875" style="60" customWidth="1"/>
    <col min="15566" max="15566" width="20.44140625" style="60" customWidth="1"/>
    <col min="15567" max="15569" width="6.44140625" style="60" customWidth="1"/>
    <col min="15570" max="15570" width="15.88671875" style="60" customWidth="1"/>
    <col min="15571" max="15571" width="16" style="60" customWidth="1"/>
    <col min="15572" max="15572" width="15.6640625" style="60" customWidth="1"/>
    <col min="15573" max="15574" width="19.33203125" style="60" customWidth="1"/>
    <col min="15575" max="15575" width="18.109375" style="60" customWidth="1"/>
    <col min="15576" max="15576" width="16" style="60" customWidth="1"/>
    <col min="15577" max="15577" width="18" style="60" customWidth="1"/>
    <col min="15578" max="15578" width="17.88671875" style="60" customWidth="1"/>
    <col min="15579" max="15580" width="16.109375" style="60" customWidth="1"/>
    <col min="15581" max="15583" width="17.44140625" style="60" customWidth="1"/>
    <col min="15584" max="15584" width="13.6640625" style="60" customWidth="1"/>
    <col min="15585" max="15595" width="11.44140625" style="60"/>
    <col min="15596" max="15596" width="5.44140625" style="60" customWidth="1"/>
    <col min="15597" max="15597" width="43.88671875" style="60" customWidth="1"/>
    <col min="15598" max="15598" width="15" style="60" customWidth="1"/>
    <col min="15599" max="15599" width="2.88671875" style="60" customWidth="1"/>
    <col min="15600" max="15615" width="11.44140625" style="60" customWidth="1"/>
    <col min="15616" max="15616" width="14.6640625" style="60" bestFit="1" customWidth="1"/>
    <col min="15617" max="15618" width="16.44140625" style="60" bestFit="1" customWidth="1"/>
    <col min="15619" max="15619" width="15.44140625" style="60" customWidth="1"/>
    <col min="15620" max="15811" width="11.44140625" style="60"/>
    <col min="15812" max="15812" width="5.44140625" style="60" customWidth="1"/>
    <col min="15813" max="15813" width="35.88671875" style="60" customWidth="1"/>
    <col min="15814" max="15814" width="16.88671875" style="60" customWidth="1"/>
    <col min="15815" max="15815" width="13.6640625" style="60" customWidth="1"/>
    <col min="15816" max="15816" width="17.109375" style="60" customWidth="1"/>
    <col min="15817" max="15818" width="17.88671875" style="60" customWidth="1"/>
    <col min="15819" max="15820" width="17.109375" style="60" customWidth="1"/>
    <col min="15821" max="15821" width="16.88671875" style="60" customWidth="1"/>
    <col min="15822" max="15822" width="20.44140625" style="60" customWidth="1"/>
    <col min="15823" max="15825" width="6.44140625" style="60" customWidth="1"/>
    <col min="15826" max="15826" width="15.88671875" style="60" customWidth="1"/>
    <col min="15827" max="15827" width="16" style="60" customWidth="1"/>
    <col min="15828" max="15828" width="15.6640625" style="60" customWidth="1"/>
    <col min="15829" max="15830" width="19.33203125" style="60" customWidth="1"/>
    <col min="15831" max="15831" width="18.109375" style="60" customWidth="1"/>
    <col min="15832" max="15832" width="16" style="60" customWidth="1"/>
    <col min="15833" max="15833" width="18" style="60" customWidth="1"/>
    <col min="15834" max="15834" width="17.88671875" style="60" customWidth="1"/>
    <col min="15835" max="15836" width="16.109375" style="60" customWidth="1"/>
    <col min="15837" max="15839" width="17.44140625" style="60" customWidth="1"/>
    <col min="15840" max="15840" width="13.6640625" style="60" customWidth="1"/>
    <col min="15841" max="15851" width="11.44140625" style="60"/>
    <col min="15852" max="15852" width="5.44140625" style="60" customWidth="1"/>
    <col min="15853" max="15853" width="43.88671875" style="60" customWidth="1"/>
    <col min="15854" max="15854" width="15" style="60" customWidth="1"/>
    <col min="15855" max="15855" width="2.88671875" style="60" customWidth="1"/>
    <col min="15856" max="15871" width="11.44140625" style="60" customWidth="1"/>
    <col min="15872" max="15872" width="14.6640625" style="60" bestFit="1" customWidth="1"/>
    <col min="15873" max="15874" width="16.44140625" style="60" bestFit="1" customWidth="1"/>
    <col min="15875" max="15875" width="15.44140625" style="60" customWidth="1"/>
    <col min="15876" max="16067" width="11.44140625" style="60"/>
    <col min="16068" max="16068" width="5.44140625" style="60" customWidth="1"/>
    <col min="16069" max="16069" width="35.88671875" style="60" customWidth="1"/>
    <col min="16070" max="16070" width="16.88671875" style="60" customWidth="1"/>
    <col min="16071" max="16071" width="13.6640625" style="60" customWidth="1"/>
    <col min="16072" max="16072" width="17.109375" style="60" customWidth="1"/>
    <col min="16073" max="16074" width="17.88671875" style="60" customWidth="1"/>
    <col min="16075" max="16076" width="17.109375" style="60" customWidth="1"/>
    <col min="16077" max="16077" width="16.88671875" style="60" customWidth="1"/>
    <col min="16078" max="16078" width="20.44140625" style="60" customWidth="1"/>
    <col min="16079" max="16081" width="6.44140625" style="60" customWidth="1"/>
    <col min="16082" max="16082" width="15.88671875" style="60" customWidth="1"/>
    <col min="16083" max="16083" width="16" style="60" customWidth="1"/>
    <col min="16084" max="16084" width="15.6640625" style="60" customWidth="1"/>
    <col min="16085" max="16086" width="19.33203125" style="60" customWidth="1"/>
    <col min="16087" max="16087" width="18.109375" style="60" customWidth="1"/>
    <col min="16088" max="16088" width="16" style="60" customWidth="1"/>
    <col min="16089" max="16089" width="18" style="60" customWidth="1"/>
    <col min="16090" max="16090" width="17.88671875" style="60" customWidth="1"/>
    <col min="16091" max="16092" width="16.109375" style="60" customWidth="1"/>
    <col min="16093" max="16095" width="17.44140625" style="60" customWidth="1"/>
    <col min="16096" max="16096" width="13.6640625" style="60" customWidth="1"/>
    <col min="16097" max="16107" width="11.44140625" style="60"/>
    <col min="16108" max="16108" width="5.44140625" style="60" customWidth="1"/>
    <col min="16109" max="16109" width="43.88671875" style="60" customWidth="1"/>
    <col min="16110" max="16110" width="15" style="60" customWidth="1"/>
    <col min="16111" max="16111" width="2.88671875" style="60" customWidth="1"/>
    <col min="16112" max="16127" width="11.44140625" style="60" customWidth="1"/>
    <col min="16128" max="16128" width="14.6640625" style="60" bestFit="1" customWidth="1"/>
    <col min="16129" max="16130" width="16.44140625" style="60" bestFit="1" customWidth="1"/>
    <col min="16131" max="16131" width="15.44140625" style="60" customWidth="1"/>
    <col min="16132" max="16323" width="11.44140625" style="60"/>
    <col min="16324" max="16324" width="5.44140625" style="60" customWidth="1"/>
    <col min="16325" max="16325" width="35.88671875" style="60" customWidth="1"/>
    <col min="16326" max="16326" width="16.88671875" style="60" customWidth="1"/>
    <col min="16327" max="16327" width="13.6640625" style="60" customWidth="1"/>
    <col min="16328" max="16328" width="17.109375" style="60" customWidth="1"/>
    <col min="16329" max="16330" width="17.88671875" style="60" customWidth="1"/>
    <col min="16331" max="16332" width="17.109375" style="60" customWidth="1"/>
    <col min="16333" max="16333" width="16.88671875" style="60" customWidth="1"/>
    <col min="16334" max="16334" width="20.44140625" style="60" customWidth="1"/>
    <col min="16335" max="16337" width="6.44140625" style="60" customWidth="1"/>
    <col min="16338" max="16338" width="15.88671875" style="60" customWidth="1"/>
    <col min="16339" max="16339" width="16" style="60" customWidth="1"/>
    <col min="16340" max="16340" width="15.6640625" style="60" customWidth="1"/>
    <col min="16341" max="16342" width="19.33203125" style="60" customWidth="1"/>
    <col min="16343" max="16343" width="18.109375" style="60" customWidth="1"/>
    <col min="16344" max="16344" width="16" style="60" customWidth="1"/>
    <col min="16345" max="16345" width="18" style="60" customWidth="1"/>
    <col min="16346" max="16346" width="17.88671875" style="60" customWidth="1"/>
    <col min="16347" max="16348" width="16.109375" style="60" customWidth="1"/>
    <col min="16349" max="16351" width="17.44140625" style="60" customWidth="1"/>
    <col min="16352" max="16352" width="13.6640625" style="60" customWidth="1"/>
    <col min="16353" max="16384" width="11.44140625" style="60"/>
  </cols>
  <sheetData>
    <row r="1" spans="1:29" ht="27" customHeight="1" x14ac:dyDescent="0.25">
      <c r="A1" s="200" t="s">
        <v>399</v>
      </c>
      <c r="B1" s="201" t="s">
        <v>400</v>
      </c>
      <c r="C1" s="201" t="s">
        <v>401</v>
      </c>
      <c r="D1" s="201" t="s">
        <v>402</v>
      </c>
      <c r="E1" s="199" t="str">
        <f>+'[6]POAI 2023'!D1</f>
        <v>CONVENIOS 2023</v>
      </c>
      <c r="F1" s="199" t="str">
        <f>+'[6]POAI 2023'!E1</f>
        <v>10% DERECHOS COMPLEMENTARIOS PARA BIBLIOGRAFÍA 2023</v>
      </c>
      <c r="G1" s="199" t="str">
        <f>+'[6]POAI 2023'!F1</f>
        <v>2% GASTOS FUNCIONAMIENTO BU 2023</v>
      </c>
      <c r="H1" s="199" t="str">
        <f>+'[6]POAI 2023'!G1</f>
        <v>20% RENDIMIENTOS FINANCIEROS 2023</v>
      </c>
      <c r="I1" s="199" t="str">
        <f>+'[6]POAI 2023'!H1</f>
        <v>ESTAMPILLA LEY 1697/2013 2023</v>
      </c>
      <c r="J1" s="199" t="str">
        <f>+'[6]POAI 2023'!I1</f>
        <v>EST. DEP. NEIVA 2023</v>
      </c>
      <c r="K1" s="199" t="str">
        <f>+'[6]POAI 2023'!J1</f>
        <v>EST. DEP. GARZÓN 2023</v>
      </c>
      <c r="L1" s="199" t="str">
        <f>+'[6]POAI 2023'!K1</f>
        <v>EST. DEP.
LA PLATA 2023</v>
      </c>
      <c r="M1" s="199" t="str">
        <f>+'[6]POAI 2023'!L1</f>
        <v>EST. DEP.
PITALITO 2023</v>
      </c>
      <c r="N1" s="199" t="str">
        <f>+'[6]POAI 2023'!M1</f>
        <v>ESTAMP.
NEIVA 2023</v>
      </c>
      <c r="O1" s="199" t="str">
        <f>+'[6]POAI 2023'!N1</f>
        <v>ESTAMP.
GARZÓN 2023</v>
      </c>
      <c r="P1" s="199" t="str">
        <f>+'[6]POAI 2023'!O1</f>
        <v>ESTAMP.
LA PLATA 2023</v>
      </c>
      <c r="Q1" s="199" t="str">
        <f>+'[6]POAI 2023'!P1</f>
        <v>ESTAMP.
PITALITO 2023</v>
      </c>
      <c r="R1" s="199" t="str">
        <f>+'[6]POAI 2023'!Q1</f>
        <v>DOCTORADOS 2023</v>
      </c>
      <c r="S1" s="199" t="str">
        <f>+'[6]POAI 2023'!R1</f>
        <v>DEVOLUCIÓN IVA 2023</v>
      </c>
      <c r="T1" s="199" t="str">
        <f>+'[6]POAI 2023'!S1</f>
        <v>EXCEDENTES USCO 2023</v>
      </c>
      <c r="U1" s="199" t="str">
        <f>+'[6]POAI 2023'!AA1</f>
        <v>RECURSOS NACIÓN 2023</v>
      </c>
      <c r="V1" s="198" t="str">
        <f>+'[6]POAI 2023'!T1</f>
        <v>FAC. SALUD 2023</v>
      </c>
      <c r="W1" s="198" t="str">
        <f>+'[6]POAI 2023'!U1</f>
        <v>FAC. INGENIERÍA 2023</v>
      </c>
      <c r="X1" s="198" t="str">
        <f>+'[6]POAI 2023'!V1</f>
        <v>FAC. ECONOMÍA 2023</v>
      </c>
      <c r="Y1" s="198" t="str">
        <f>+'[6]POAI 2023'!W1</f>
        <v>FAC. EDUCACIÓN 2023</v>
      </c>
      <c r="Z1" s="198" t="str">
        <f>+'[6]POAI 2023'!X1</f>
        <v>FAC. CIENCIAS SOCIALES  Y H 2023</v>
      </c>
      <c r="AA1" s="198" t="str">
        <f>+'[6]POAI 2023'!Y1</f>
        <v>FAC. CIENCIAS JURÍDICAS Y P 2023</v>
      </c>
      <c r="AB1" s="198" t="str">
        <f>+'[6]POAI 2023'!Z1</f>
        <v>FAC. CIENCIAS EXACTSAS Y N 2023</v>
      </c>
    </row>
    <row r="2" spans="1:29" ht="25.2" customHeight="1" x14ac:dyDescent="0.25">
      <c r="A2" s="200"/>
      <c r="B2" s="201"/>
      <c r="C2" s="201"/>
      <c r="D2" s="201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8"/>
      <c r="W2" s="198"/>
      <c r="X2" s="198"/>
      <c r="Y2" s="198"/>
      <c r="Z2" s="198"/>
      <c r="AA2" s="198"/>
      <c r="AB2" s="198"/>
    </row>
    <row r="3" spans="1:29" ht="19.95" customHeight="1" x14ac:dyDescent="0.25">
      <c r="A3" s="88" t="s">
        <v>403</v>
      </c>
      <c r="B3" s="89">
        <f>SUM(B4:B9)</f>
        <v>1500000000</v>
      </c>
      <c r="C3" s="89">
        <f t="shared" ref="C3:D3" si="0">SUM(C4:C9)</f>
        <v>225738000</v>
      </c>
      <c r="D3" s="89">
        <f t="shared" si="0"/>
        <v>1725738000</v>
      </c>
      <c r="E3" s="89">
        <f>SUM(E4:E9)</f>
        <v>0</v>
      </c>
      <c r="F3" s="89">
        <f t="shared" ref="F3:AB3" si="1">SUM(F4:F9)</f>
        <v>0</v>
      </c>
      <c r="G3" s="89">
        <f t="shared" si="1"/>
        <v>0</v>
      </c>
      <c r="H3" s="89">
        <f t="shared" si="1"/>
        <v>0</v>
      </c>
      <c r="I3" s="89">
        <f t="shared" si="1"/>
        <v>500000000</v>
      </c>
      <c r="J3" s="89">
        <f t="shared" si="1"/>
        <v>0</v>
      </c>
      <c r="K3" s="89">
        <f t="shared" si="1"/>
        <v>0</v>
      </c>
      <c r="L3" s="89">
        <f t="shared" si="1"/>
        <v>0</v>
      </c>
      <c r="M3" s="89">
        <f t="shared" si="1"/>
        <v>0</v>
      </c>
      <c r="N3" s="89">
        <f t="shared" si="1"/>
        <v>0</v>
      </c>
      <c r="O3" s="89">
        <f t="shared" si="1"/>
        <v>0</v>
      </c>
      <c r="P3" s="89">
        <f t="shared" si="1"/>
        <v>0</v>
      </c>
      <c r="Q3" s="89">
        <f t="shared" si="1"/>
        <v>0</v>
      </c>
      <c r="R3" s="89">
        <f t="shared" si="1"/>
        <v>0</v>
      </c>
      <c r="S3" s="89">
        <f t="shared" si="1"/>
        <v>0</v>
      </c>
      <c r="T3" s="89">
        <f t="shared" si="1"/>
        <v>0</v>
      </c>
      <c r="U3" s="89">
        <f>SUM(U4:U9)</f>
        <v>1000000000</v>
      </c>
      <c r="V3" s="89">
        <f t="shared" si="1"/>
        <v>61500000</v>
      </c>
      <c r="W3" s="89">
        <f t="shared" si="1"/>
        <v>10000000</v>
      </c>
      <c r="X3" s="89">
        <f t="shared" si="1"/>
        <v>74000000</v>
      </c>
      <c r="Y3" s="89">
        <f t="shared" si="1"/>
        <v>15498000</v>
      </c>
      <c r="Z3" s="89">
        <f t="shared" si="1"/>
        <v>0</v>
      </c>
      <c r="AA3" s="89">
        <f t="shared" si="1"/>
        <v>64740000</v>
      </c>
      <c r="AB3" s="89">
        <f t="shared" si="1"/>
        <v>0</v>
      </c>
      <c r="AC3" s="90"/>
    </row>
    <row r="4" spans="1:29" ht="25.2" x14ac:dyDescent="0.25">
      <c r="A4" s="91" t="s">
        <v>404</v>
      </c>
      <c r="B4" s="92">
        <f>SUM(E4:U4)</f>
        <v>88000000</v>
      </c>
      <c r="C4" s="92">
        <f>SUM(V4:AB4)</f>
        <v>45000000</v>
      </c>
      <c r="D4" s="92">
        <f>SUM(B4:C4)</f>
        <v>133000000</v>
      </c>
      <c r="E4" s="92">
        <f>+'POAI 01 2024'!F405</f>
        <v>0</v>
      </c>
      <c r="F4" s="92">
        <f>+'POAI 01 2024'!G405</f>
        <v>0</v>
      </c>
      <c r="G4" s="92">
        <f>+'POAI 01 2024'!H405</f>
        <v>0</v>
      </c>
      <c r="H4" s="92">
        <f>+'POAI 01 2024'!I405</f>
        <v>0</v>
      </c>
      <c r="I4" s="92">
        <f>+'POAI 01 2024'!J405</f>
        <v>0</v>
      </c>
      <c r="J4" s="92">
        <f>+'POAI 01 2024'!K405</f>
        <v>0</v>
      </c>
      <c r="K4" s="92">
        <f>+'POAI 01 2024'!L405</f>
        <v>0</v>
      </c>
      <c r="L4" s="92">
        <f>+'POAI 01 2024'!M405</f>
        <v>0</v>
      </c>
      <c r="M4" s="92">
        <f>+'POAI 01 2024'!N405</f>
        <v>0</v>
      </c>
      <c r="N4" s="92">
        <f>+'POAI 01 2024'!O405</f>
        <v>0</v>
      </c>
      <c r="O4" s="92">
        <f>+'POAI 01 2024'!P405</f>
        <v>0</v>
      </c>
      <c r="P4" s="92">
        <f>+'POAI 01 2024'!Q405</f>
        <v>0</v>
      </c>
      <c r="Q4" s="92">
        <f>+'POAI 01 2024'!R405</f>
        <v>0</v>
      </c>
      <c r="R4" s="92">
        <f>+'POAI 01 2024'!S405</f>
        <v>0</v>
      </c>
      <c r="S4" s="92">
        <f>+'POAI 01 2024'!T405</f>
        <v>0</v>
      </c>
      <c r="T4" s="92">
        <f>+'POAI 01 2024'!U405</f>
        <v>0</v>
      </c>
      <c r="U4" s="92">
        <f>+'POAI 01 2024'!AE405</f>
        <v>88000000</v>
      </c>
      <c r="V4" s="92">
        <f>+'POAI 01 2024'!V405</f>
        <v>0</v>
      </c>
      <c r="W4" s="92">
        <f>+'POAI 01 2024'!W405</f>
        <v>10000000</v>
      </c>
      <c r="X4" s="92">
        <f>+'POAI 01 2024'!X405</f>
        <v>35000000</v>
      </c>
      <c r="Y4" s="92">
        <f>+'POAI 01 2024'!Y405</f>
        <v>0</v>
      </c>
      <c r="Z4" s="92">
        <f>+'POAI 01 2024'!Z405</f>
        <v>0</v>
      </c>
      <c r="AA4" s="92">
        <f>+'POAI 01 2024'!AA405</f>
        <v>0</v>
      </c>
      <c r="AB4" s="92">
        <f>+'POAI 01 2024'!AB405</f>
        <v>0</v>
      </c>
    </row>
    <row r="5" spans="1:29" ht="20.399999999999999" customHeight="1" x14ac:dyDescent="0.25">
      <c r="A5" s="91" t="s">
        <v>239</v>
      </c>
      <c r="B5" s="92">
        <f t="shared" ref="B5:B9" si="2">SUM(E5:U5)</f>
        <v>75000000</v>
      </c>
      <c r="C5" s="92">
        <f t="shared" ref="C5:C9" si="3">SUM(V5:AB5)</f>
        <v>0</v>
      </c>
      <c r="D5" s="92">
        <f t="shared" ref="D5:D34" si="4">SUM(B5:C5)</f>
        <v>75000000</v>
      </c>
      <c r="E5" s="92">
        <f>+'POAI 01 2024'!F406</f>
        <v>0</v>
      </c>
      <c r="F5" s="92">
        <f>+'POAI 01 2024'!G406</f>
        <v>0</v>
      </c>
      <c r="G5" s="92">
        <f>+'POAI 01 2024'!H406</f>
        <v>0</v>
      </c>
      <c r="H5" s="92">
        <f>+'POAI 01 2024'!I406</f>
        <v>0</v>
      </c>
      <c r="I5" s="92">
        <f>+'POAI 01 2024'!J406</f>
        <v>0</v>
      </c>
      <c r="J5" s="92">
        <f>+'POAI 01 2024'!K406</f>
        <v>0</v>
      </c>
      <c r="K5" s="92">
        <f>+'POAI 01 2024'!L406</f>
        <v>0</v>
      </c>
      <c r="L5" s="92">
        <f>+'POAI 01 2024'!M406</f>
        <v>0</v>
      </c>
      <c r="M5" s="92">
        <f>+'POAI 01 2024'!N406</f>
        <v>0</v>
      </c>
      <c r="N5" s="92">
        <f>+'POAI 01 2024'!O406</f>
        <v>0</v>
      </c>
      <c r="O5" s="92">
        <f>+'POAI 01 2024'!P406</f>
        <v>0</v>
      </c>
      <c r="P5" s="92">
        <f>+'POAI 01 2024'!Q406</f>
        <v>0</v>
      </c>
      <c r="Q5" s="92">
        <f>+'POAI 01 2024'!R406</f>
        <v>0</v>
      </c>
      <c r="R5" s="92">
        <f>+'POAI 01 2024'!S406</f>
        <v>0</v>
      </c>
      <c r="S5" s="92">
        <f>+'POAI 01 2024'!T406</f>
        <v>0</v>
      </c>
      <c r="T5" s="92">
        <f>+'POAI 01 2024'!U406</f>
        <v>0</v>
      </c>
      <c r="U5" s="92">
        <f>+'POAI 01 2024'!AE406</f>
        <v>75000000</v>
      </c>
      <c r="V5" s="92">
        <f>+'POAI 01 2024'!V406</f>
        <v>0</v>
      </c>
      <c r="W5" s="92">
        <f>+'POAI 01 2024'!W406</f>
        <v>0</v>
      </c>
      <c r="X5" s="92">
        <f>+'POAI 01 2024'!X406</f>
        <v>0</v>
      </c>
      <c r="Y5" s="92">
        <f>+'POAI 01 2024'!Y406</f>
        <v>0</v>
      </c>
      <c r="Z5" s="92">
        <f>+'POAI 01 2024'!Z406</f>
        <v>0</v>
      </c>
      <c r="AA5" s="92">
        <f>+'POAI 01 2024'!AA406</f>
        <v>0</v>
      </c>
      <c r="AB5" s="92">
        <f>+'POAI 01 2024'!AB406</f>
        <v>0</v>
      </c>
    </row>
    <row r="6" spans="1:29" ht="19.95" customHeight="1" x14ac:dyDescent="0.25">
      <c r="A6" s="91" t="s">
        <v>240</v>
      </c>
      <c r="B6" s="92">
        <f t="shared" si="2"/>
        <v>1077000000</v>
      </c>
      <c r="C6" s="92">
        <f t="shared" si="3"/>
        <v>10000000</v>
      </c>
      <c r="D6" s="92">
        <f t="shared" si="4"/>
        <v>1087000000</v>
      </c>
      <c r="E6" s="92">
        <f>+'POAI 01 2024'!F407</f>
        <v>0</v>
      </c>
      <c r="F6" s="92">
        <f>+'POAI 01 2024'!G407</f>
        <v>0</v>
      </c>
      <c r="G6" s="92">
        <f>+'POAI 01 2024'!H407</f>
        <v>0</v>
      </c>
      <c r="H6" s="92">
        <f>+'POAI 01 2024'!I407</f>
        <v>0</v>
      </c>
      <c r="I6" s="92">
        <f>+'POAI 01 2024'!J407</f>
        <v>500000000</v>
      </c>
      <c r="J6" s="92">
        <f>+'POAI 01 2024'!K407</f>
        <v>0</v>
      </c>
      <c r="K6" s="92">
        <f>+'POAI 01 2024'!L407</f>
        <v>0</v>
      </c>
      <c r="L6" s="92">
        <f>+'POAI 01 2024'!M407</f>
        <v>0</v>
      </c>
      <c r="M6" s="92">
        <f>+'POAI 01 2024'!N407</f>
        <v>0</v>
      </c>
      <c r="N6" s="92">
        <f>+'POAI 01 2024'!O407</f>
        <v>0</v>
      </c>
      <c r="O6" s="92">
        <f>+'POAI 01 2024'!P407</f>
        <v>0</v>
      </c>
      <c r="P6" s="92">
        <f>+'POAI 01 2024'!Q407</f>
        <v>0</v>
      </c>
      <c r="Q6" s="92">
        <f>+'POAI 01 2024'!R407</f>
        <v>0</v>
      </c>
      <c r="R6" s="92">
        <f>+'POAI 01 2024'!S407</f>
        <v>0</v>
      </c>
      <c r="S6" s="92">
        <f>+'POAI 01 2024'!T407</f>
        <v>0</v>
      </c>
      <c r="T6" s="92">
        <f>+'POAI 01 2024'!U407</f>
        <v>0</v>
      </c>
      <c r="U6" s="92">
        <f>+'POAI 01 2024'!AE407</f>
        <v>577000000</v>
      </c>
      <c r="V6" s="92">
        <f>+'POAI 01 2024'!V407</f>
        <v>0</v>
      </c>
      <c r="W6" s="92">
        <f>+'POAI 01 2024'!W407</f>
        <v>0</v>
      </c>
      <c r="X6" s="92">
        <f>+'POAI 01 2024'!X407</f>
        <v>10000000</v>
      </c>
      <c r="Y6" s="92">
        <f>+'POAI 01 2024'!Y407</f>
        <v>0</v>
      </c>
      <c r="Z6" s="92">
        <f>+'POAI 01 2024'!Z407</f>
        <v>0</v>
      </c>
      <c r="AA6" s="92">
        <f>+'POAI 01 2024'!AA407</f>
        <v>0</v>
      </c>
      <c r="AB6" s="92">
        <f>+'POAI 01 2024'!AB407</f>
        <v>0</v>
      </c>
    </row>
    <row r="7" spans="1:29" ht="34.5" customHeight="1" x14ac:dyDescent="0.25">
      <c r="A7" s="91" t="s">
        <v>405</v>
      </c>
      <c r="B7" s="92">
        <f t="shared" si="2"/>
        <v>175000000</v>
      </c>
      <c r="C7" s="92">
        <f t="shared" si="3"/>
        <v>170738000</v>
      </c>
      <c r="D7" s="92">
        <f t="shared" si="4"/>
        <v>345738000</v>
      </c>
      <c r="E7" s="92">
        <f>+'POAI 01 2024'!F408</f>
        <v>0</v>
      </c>
      <c r="F7" s="92">
        <f>+'POAI 01 2024'!G408</f>
        <v>0</v>
      </c>
      <c r="G7" s="92">
        <f>+'POAI 01 2024'!H408</f>
        <v>0</v>
      </c>
      <c r="H7" s="92">
        <f>+'POAI 01 2024'!I408</f>
        <v>0</v>
      </c>
      <c r="I7" s="92">
        <f>+'POAI 01 2024'!J408</f>
        <v>0</v>
      </c>
      <c r="J7" s="92">
        <f>+'POAI 01 2024'!K408</f>
        <v>0</v>
      </c>
      <c r="K7" s="92">
        <f>+'POAI 01 2024'!L408</f>
        <v>0</v>
      </c>
      <c r="L7" s="92">
        <f>+'POAI 01 2024'!M408</f>
        <v>0</v>
      </c>
      <c r="M7" s="92">
        <f>+'POAI 01 2024'!N408</f>
        <v>0</v>
      </c>
      <c r="N7" s="92">
        <f>+'POAI 01 2024'!O408</f>
        <v>0</v>
      </c>
      <c r="O7" s="92">
        <f>+'POAI 01 2024'!P408</f>
        <v>0</v>
      </c>
      <c r="P7" s="92">
        <f>+'POAI 01 2024'!Q408</f>
        <v>0</v>
      </c>
      <c r="Q7" s="92">
        <f>+'POAI 01 2024'!R408</f>
        <v>0</v>
      </c>
      <c r="R7" s="92">
        <f>+'POAI 01 2024'!S408</f>
        <v>0</v>
      </c>
      <c r="S7" s="92">
        <f>+'POAI 01 2024'!T408</f>
        <v>0</v>
      </c>
      <c r="T7" s="92">
        <f>+'POAI 01 2024'!U408</f>
        <v>0</v>
      </c>
      <c r="U7" s="92">
        <f>+'POAI 01 2024'!AE408</f>
        <v>175000000</v>
      </c>
      <c r="V7" s="92">
        <f>+'POAI 01 2024'!V408</f>
        <v>61500000</v>
      </c>
      <c r="W7" s="92">
        <f>+'POAI 01 2024'!W408</f>
        <v>0</v>
      </c>
      <c r="X7" s="92">
        <f>+'POAI 01 2024'!X408</f>
        <v>29000000</v>
      </c>
      <c r="Y7" s="92">
        <f>+'POAI 01 2024'!Y408</f>
        <v>15498000</v>
      </c>
      <c r="Z7" s="92">
        <f>+'POAI 01 2024'!Z408</f>
        <v>0</v>
      </c>
      <c r="AA7" s="92">
        <f>+'POAI 01 2024'!AA408</f>
        <v>64740000</v>
      </c>
      <c r="AB7" s="92">
        <f>+'POAI 01 2024'!AB408</f>
        <v>0</v>
      </c>
    </row>
    <row r="8" spans="1:29" ht="30.75" customHeight="1" x14ac:dyDescent="0.25">
      <c r="A8" s="91" t="s">
        <v>242</v>
      </c>
      <c r="B8" s="92">
        <f t="shared" si="2"/>
        <v>0</v>
      </c>
      <c r="C8" s="92">
        <f t="shared" si="3"/>
        <v>0</v>
      </c>
      <c r="D8" s="92">
        <f t="shared" si="4"/>
        <v>0</v>
      </c>
      <c r="E8" s="92">
        <f>+'POAI 01 2024'!F409</f>
        <v>0</v>
      </c>
      <c r="F8" s="92">
        <f>+'POAI 01 2024'!G409</f>
        <v>0</v>
      </c>
      <c r="G8" s="92">
        <f>+'POAI 01 2024'!H409</f>
        <v>0</v>
      </c>
      <c r="H8" s="92">
        <f>+'POAI 01 2024'!I409</f>
        <v>0</v>
      </c>
      <c r="I8" s="92">
        <f>+'POAI 01 2024'!J409</f>
        <v>0</v>
      </c>
      <c r="J8" s="92">
        <f>+'POAI 01 2024'!K409</f>
        <v>0</v>
      </c>
      <c r="K8" s="92">
        <f>+'POAI 01 2024'!L409</f>
        <v>0</v>
      </c>
      <c r="L8" s="92">
        <f>+'POAI 01 2024'!M409</f>
        <v>0</v>
      </c>
      <c r="M8" s="92">
        <f>+'POAI 01 2024'!N409</f>
        <v>0</v>
      </c>
      <c r="N8" s="92">
        <f>+'POAI 01 2024'!O409</f>
        <v>0</v>
      </c>
      <c r="O8" s="92">
        <f>+'POAI 01 2024'!P409</f>
        <v>0</v>
      </c>
      <c r="P8" s="92">
        <f>+'POAI 01 2024'!Q409</f>
        <v>0</v>
      </c>
      <c r="Q8" s="92">
        <f>+'POAI 01 2024'!R409</f>
        <v>0</v>
      </c>
      <c r="R8" s="92">
        <f>+'POAI 01 2024'!S409</f>
        <v>0</v>
      </c>
      <c r="S8" s="92">
        <f>+'POAI 01 2024'!T409</f>
        <v>0</v>
      </c>
      <c r="T8" s="92">
        <f>+'POAI 01 2024'!U409</f>
        <v>0</v>
      </c>
      <c r="U8" s="92">
        <f>+'POAI 01 2024'!AE409</f>
        <v>0</v>
      </c>
      <c r="V8" s="92">
        <f>+'POAI 01 2024'!V409</f>
        <v>0</v>
      </c>
      <c r="W8" s="92">
        <f>+'POAI 01 2024'!W409</f>
        <v>0</v>
      </c>
      <c r="X8" s="92">
        <f>+'POAI 01 2024'!X409</f>
        <v>0</v>
      </c>
      <c r="Y8" s="92">
        <f>+'POAI 01 2024'!Y409</f>
        <v>0</v>
      </c>
      <c r="Z8" s="92">
        <f>+'POAI 01 2024'!Z409</f>
        <v>0</v>
      </c>
      <c r="AA8" s="92">
        <f>+'POAI 01 2024'!AA409</f>
        <v>0</v>
      </c>
      <c r="AB8" s="92">
        <f>+'POAI 01 2024'!AB409</f>
        <v>0</v>
      </c>
    </row>
    <row r="9" spans="1:29" ht="30" customHeight="1" x14ac:dyDescent="0.25">
      <c r="A9" s="91" t="s">
        <v>406</v>
      </c>
      <c r="B9" s="92">
        <f t="shared" si="2"/>
        <v>85000000</v>
      </c>
      <c r="C9" s="92">
        <f t="shared" si="3"/>
        <v>0</v>
      </c>
      <c r="D9" s="92">
        <f t="shared" si="4"/>
        <v>85000000</v>
      </c>
      <c r="E9" s="92">
        <f>+'POAI 01 2024'!F410</f>
        <v>0</v>
      </c>
      <c r="F9" s="92">
        <f>+'POAI 01 2024'!G410</f>
        <v>0</v>
      </c>
      <c r="G9" s="92">
        <f>+'POAI 01 2024'!H410</f>
        <v>0</v>
      </c>
      <c r="H9" s="92">
        <f>+'POAI 01 2024'!I410</f>
        <v>0</v>
      </c>
      <c r="I9" s="92">
        <f>+'POAI 01 2024'!J410</f>
        <v>0</v>
      </c>
      <c r="J9" s="92">
        <f>+'POAI 01 2024'!K410</f>
        <v>0</v>
      </c>
      <c r="K9" s="92">
        <f>+'POAI 01 2024'!L410</f>
        <v>0</v>
      </c>
      <c r="L9" s="92">
        <f>+'POAI 01 2024'!M410</f>
        <v>0</v>
      </c>
      <c r="M9" s="92">
        <f>+'POAI 01 2024'!N410</f>
        <v>0</v>
      </c>
      <c r="N9" s="92">
        <f>+'POAI 01 2024'!O410</f>
        <v>0</v>
      </c>
      <c r="O9" s="92">
        <f>+'POAI 01 2024'!P410</f>
        <v>0</v>
      </c>
      <c r="P9" s="92">
        <f>+'POAI 01 2024'!Q410</f>
        <v>0</v>
      </c>
      <c r="Q9" s="92">
        <f>+'POAI 01 2024'!R410</f>
        <v>0</v>
      </c>
      <c r="R9" s="92">
        <f>+'POAI 01 2024'!S410</f>
        <v>0</v>
      </c>
      <c r="S9" s="92">
        <f>+'POAI 01 2024'!T410</f>
        <v>0</v>
      </c>
      <c r="T9" s="92">
        <f>+'POAI 01 2024'!U410</f>
        <v>0</v>
      </c>
      <c r="U9" s="92">
        <f>+'POAI 01 2024'!AE410</f>
        <v>85000000</v>
      </c>
      <c r="V9" s="92">
        <f>+'POAI 01 2024'!V410</f>
        <v>0</v>
      </c>
      <c r="W9" s="92">
        <f>+'POAI 01 2024'!W410</f>
        <v>0</v>
      </c>
      <c r="X9" s="92">
        <f>+'POAI 01 2024'!X410</f>
        <v>0</v>
      </c>
      <c r="Y9" s="92">
        <f>+'POAI 01 2024'!Y410</f>
        <v>0</v>
      </c>
      <c r="Z9" s="92">
        <f>+'POAI 01 2024'!Z410</f>
        <v>0</v>
      </c>
      <c r="AA9" s="92">
        <f>+'POAI 01 2024'!AA410</f>
        <v>0</v>
      </c>
      <c r="AB9" s="92">
        <f>+'POAI 01 2024'!AB410</f>
        <v>0</v>
      </c>
    </row>
    <row r="10" spans="1:29" ht="23.4" customHeight="1" x14ac:dyDescent="0.25">
      <c r="A10" s="93" t="s">
        <v>407</v>
      </c>
      <c r="B10" s="89">
        <f>SUM(B11:B16)</f>
        <v>8015416129</v>
      </c>
      <c r="C10" s="89">
        <f t="shared" ref="C10:AB10" si="5">SUM(C11:C16)</f>
        <v>311173843.33333337</v>
      </c>
      <c r="D10" s="89">
        <f t="shared" si="5"/>
        <v>8326589972.333333</v>
      </c>
      <c r="E10" s="89">
        <f t="shared" si="5"/>
        <v>3000000000</v>
      </c>
      <c r="F10" s="89">
        <f t="shared" si="5"/>
        <v>0</v>
      </c>
      <c r="G10" s="89">
        <f t="shared" si="5"/>
        <v>0</v>
      </c>
      <c r="H10" s="89">
        <f t="shared" si="5"/>
        <v>0</v>
      </c>
      <c r="I10" s="89">
        <f t="shared" si="5"/>
        <v>0</v>
      </c>
      <c r="J10" s="89">
        <f t="shared" si="5"/>
        <v>2216215924</v>
      </c>
      <c r="K10" s="89">
        <f t="shared" si="5"/>
        <v>30000000</v>
      </c>
      <c r="L10" s="89">
        <f t="shared" si="5"/>
        <v>30000000</v>
      </c>
      <c r="M10" s="89">
        <f t="shared" si="5"/>
        <v>30000000</v>
      </c>
      <c r="N10" s="89">
        <f t="shared" si="5"/>
        <v>693784076</v>
      </c>
      <c r="O10" s="89">
        <f t="shared" si="5"/>
        <v>0</v>
      </c>
      <c r="P10" s="89">
        <f t="shared" si="5"/>
        <v>0</v>
      </c>
      <c r="Q10" s="89">
        <f t="shared" si="5"/>
        <v>0</v>
      </c>
      <c r="R10" s="89">
        <f t="shared" si="5"/>
        <v>1215482662</v>
      </c>
      <c r="S10" s="89">
        <f t="shared" si="5"/>
        <v>0</v>
      </c>
      <c r="T10" s="89">
        <f t="shared" si="5"/>
        <v>799933467</v>
      </c>
      <c r="U10" s="89">
        <f>SUM(U11:U16)</f>
        <v>0</v>
      </c>
      <c r="V10" s="89">
        <f t="shared" si="5"/>
        <v>51100000</v>
      </c>
      <c r="W10" s="89">
        <f t="shared" si="5"/>
        <v>13000000</v>
      </c>
      <c r="X10" s="89">
        <f t="shared" si="5"/>
        <v>98802392</v>
      </c>
      <c r="Y10" s="89">
        <f t="shared" si="5"/>
        <v>3635333.3333333335</v>
      </c>
      <c r="Z10" s="89">
        <f t="shared" si="5"/>
        <v>15693567</v>
      </c>
      <c r="AA10" s="89">
        <f t="shared" si="5"/>
        <v>33713000</v>
      </c>
      <c r="AB10" s="89">
        <f t="shared" si="5"/>
        <v>95229551</v>
      </c>
      <c r="AC10" s="90"/>
    </row>
    <row r="11" spans="1:29" ht="18.75" customHeight="1" x14ac:dyDescent="0.25">
      <c r="A11" s="91" t="s">
        <v>408</v>
      </c>
      <c r="B11" s="92">
        <f t="shared" ref="B11:B16" si="6">SUM(E11:U11)</f>
        <v>107318208</v>
      </c>
      <c r="C11" s="92">
        <f t="shared" ref="C11:C16" si="7">SUM(V11:AB11)</f>
        <v>9000000</v>
      </c>
      <c r="D11" s="92">
        <f t="shared" si="4"/>
        <v>116318208</v>
      </c>
      <c r="E11" s="92">
        <f>+'POAI 01 2024'!F412</f>
        <v>0</v>
      </c>
      <c r="F11" s="92">
        <f>+'POAI 01 2024'!G412</f>
        <v>0</v>
      </c>
      <c r="G11" s="92">
        <f>+'POAI 01 2024'!H412</f>
        <v>0</v>
      </c>
      <c r="H11" s="92">
        <f>+'POAI 01 2024'!I412</f>
        <v>0</v>
      </c>
      <c r="I11" s="92">
        <f>+'POAI 01 2024'!J412</f>
        <v>0</v>
      </c>
      <c r="J11" s="92">
        <f>+'POAI 01 2024'!K412</f>
        <v>11102000</v>
      </c>
      <c r="K11" s="92">
        <f>+'POAI 01 2024'!L412</f>
        <v>5450000</v>
      </c>
      <c r="L11" s="92">
        <f>+'POAI 01 2024'!M412</f>
        <v>5450000</v>
      </c>
      <c r="M11" s="92">
        <f>+'POAI 01 2024'!N412</f>
        <v>5450000</v>
      </c>
      <c r="N11" s="92">
        <f>+'POAI 01 2024'!O412</f>
        <v>0</v>
      </c>
      <c r="O11" s="92">
        <f>+'POAI 01 2024'!P412</f>
        <v>0</v>
      </c>
      <c r="P11" s="92">
        <f>+'POAI 01 2024'!Q412</f>
        <v>0</v>
      </c>
      <c r="Q11" s="92">
        <f>+'POAI 01 2024'!R412</f>
        <v>0</v>
      </c>
      <c r="R11" s="92">
        <f>+'POAI 01 2024'!S412</f>
        <v>0</v>
      </c>
      <c r="S11" s="92">
        <f>+'POAI 01 2024'!T412</f>
        <v>0</v>
      </c>
      <c r="T11" s="92">
        <f>+'POAI 01 2024'!U412</f>
        <v>79866208</v>
      </c>
      <c r="U11" s="92">
        <f>+'POAI 01 2024'!AE412</f>
        <v>0</v>
      </c>
      <c r="V11" s="92">
        <f>+'POAI 01 2024'!V412</f>
        <v>0</v>
      </c>
      <c r="W11" s="92">
        <f>+'POAI 01 2024'!W412</f>
        <v>0</v>
      </c>
      <c r="X11" s="92">
        <f>+'POAI 01 2024'!X412</f>
        <v>0</v>
      </c>
      <c r="Y11" s="92">
        <f>+'POAI 01 2024'!Y412</f>
        <v>0</v>
      </c>
      <c r="Z11" s="92">
        <f>+'POAI 01 2024'!Z412</f>
        <v>9000000</v>
      </c>
      <c r="AA11" s="92">
        <f>+'POAI 01 2024'!AA412</f>
        <v>0</v>
      </c>
      <c r="AB11" s="92">
        <f>+'POAI 01 2024'!AB412</f>
        <v>0</v>
      </c>
    </row>
    <row r="12" spans="1:29" ht="33" customHeight="1" x14ac:dyDescent="0.25">
      <c r="A12" s="91" t="s">
        <v>245</v>
      </c>
      <c r="B12" s="92">
        <f t="shared" si="6"/>
        <v>1746396000</v>
      </c>
      <c r="C12" s="92">
        <f t="shared" si="7"/>
        <v>17635333.333333332</v>
      </c>
      <c r="D12" s="92">
        <f t="shared" si="4"/>
        <v>1764031333.3333333</v>
      </c>
      <c r="E12" s="92">
        <f>+'POAI 01 2024'!F413</f>
        <v>0</v>
      </c>
      <c r="F12" s="92">
        <f>+'POAI 01 2024'!G413</f>
        <v>0</v>
      </c>
      <c r="G12" s="92">
        <f>+'POAI 01 2024'!H413</f>
        <v>0</v>
      </c>
      <c r="H12" s="92">
        <f>+'POAI 01 2024'!I413</f>
        <v>0</v>
      </c>
      <c r="I12" s="92">
        <f>+'POAI 01 2024'!J413</f>
        <v>0</v>
      </c>
      <c r="J12" s="92">
        <f>+'POAI 01 2024'!K413</f>
        <v>1291054768</v>
      </c>
      <c r="K12" s="92">
        <f>+'POAI 01 2024'!L413</f>
        <v>24550000</v>
      </c>
      <c r="L12" s="92">
        <f>+'POAI 01 2024'!M413</f>
        <v>24550000</v>
      </c>
      <c r="M12" s="92">
        <f>+'POAI 01 2024'!N413</f>
        <v>24550000</v>
      </c>
      <c r="N12" s="92">
        <f>+'POAI 01 2024'!O413</f>
        <v>118293000</v>
      </c>
      <c r="O12" s="92">
        <f>+'POAI 01 2024'!P413</f>
        <v>0</v>
      </c>
      <c r="P12" s="92">
        <f>+'POAI 01 2024'!Q413</f>
        <v>0</v>
      </c>
      <c r="Q12" s="92">
        <f>+'POAI 01 2024'!R413</f>
        <v>0</v>
      </c>
      <c r="R12" s="92">
        <f>+'POAI 01 2024'!S413</f>
        <v>0</v>
      </c>
      <c r="S12" s="92">
        <f>+'POAI 01 2024'!T413</f>
        <v>0</v>
      </c>
      <c r="T12" s="92">
        <f>+'POAI 01 2024'!U413</f>
        <v>263398232</v>
      </c>
      <c r="U12" s="92">
        <f>+'POAI 01 2024'!AE413</f>
        <v>0</v>
      </c>
      <c r="V12" s="92">
        <f>+'POAI 01 2024'!V413</f>
        <v>0</v>
      </c>
      <c r="W12" s="92">
        <f>+'POAI 01 2024'!W413</f>
        <v>4000000</v>
      </c>
      <c r="X12" s="92">
        <f>+'POAI 01 2024'!X413</f>
        <v>10000000</v>
      </c>
      <c r="Y12" s="92">
        <f>+'POAI 01 2024'!Y413</f>
        <v>3635333.3333333335</v>
      </c>
      <c r="Z12" s="92">
        <f>+'POAI 01 2024'!Z413</f>
        <v>0</v>
      </c>
      <c r="AA12" s="92">
        <f>+'POAI 01 2024'!AA413</f>
        <v>0</v>
      </c>
      <c r="AB12" s="92">
        <f>+'POAI 01 2024'!AB413</f>
        <v>0</v>
      </c>
    </row>
    <row r="13" spans="1:29" ht="27.75" customHeight="1" x14ac:dyDescent="0.25">
      <c r="A13" s="91" t="s">
        <v>246</v>
      </c>
      <c r="B13" s="92">
        <f t="shared" si="6"/>
        <v>2501349154</v>
      </c>
      <c r="C13" s="92">
        <f t="shared" si="7"/>
        <v>216725510</v>
      </c>
      <c r="D13" s="92">
        <f t="shared" si="4"/>
        <v>2718074664</v>
      </c>
      <c r="E13" s="92">
        <f>+'POAI 01 2024'!F414</f>
        <v>0</v>
      </c>
      <c r="F13" s="92">
        <f>+'POAI 01 2024'!G414</f>
        <v>0</v>
      </c>
      <c r="G13" s="92">
        <f>+'POAI 01 2024'!H414</f>
        <v>0</v>
      </c>
      <c r="H13" s="92">
        <f>+'POAI 01 2024'!I414</f>
        <v>0</v>
      </c>
      <c r="I13" s="92">
        <f>+'POAI 01 2024'!J414</f>
        <v>0</v>
      </c>
      <c r="J13" s="92">
        <f>+'POAI 01 2024'!K414</f>
        <v>537265000</v>
      </c>
      <c r="K13" s="92">
        <f>+'POAI 01 2024'!L414</f>
        <v>0</v>
      </c>
      <c r="L13" s="92">
        <f>+'POAI 01 2024'!M414</f>
        <v>0</v>
      </c>
      <c r="M13" s="92">
        <f>+'POAI 01 2024'!N414</f>
        <v>0</v>
      </c>
      <c r="N13" s="92">
        <f>+'POAI 01 2024'!O414</f>
        <v>528200000</v>
      </c>
      <c r="O13" s="92">
        <f>+'POAI 01 2024'!P414</f>
        <v>0</v>
      </c>
      <c r="P13" s="92">
        <f>+'POAI 01 2024'!Q414</f>
        <v>0</v>
      </c>
      <c r="Q13" s="92">
        <f>+'POAI 01 2024'!R414</f>
        <v>0</v>
      </c>
      <c r="R13" s="92">
        <f>+'POAI 01 2024'!S414</f>
        <v>1215482662</v>
      </c>
      <c r="S13" s="92">
        <f>+'POAI 01 2024'!T414</f>
        <v>0</v>
      </c>
      <c r="T13" s="92">
        <f>+'POAI 01 2024'!U414</f>
        <v>220401492</v>
      </c>
      <c r="U13" s="92">
        <f>+'POAI 01 2024'!AE414</f>
        <v>0</v>
      </c>
      <c r="V13" s="92">
        <f>+'POAI 01 2024'!V414</f>
        <v>30000000</v>
      </c>
      <c r="W13" s="92">
        <f>+'POAI 01 2024'!W414</f>
        <v>4000000</v>
      </c>
      <c r="X13" s="92">
        <f>+'POAI 01 2024'!X414</f>
        <v>80802392</v>
      </c>
      <c r="Y13" s="92">
        <f>+'POAI 01 2024'!Y414</f>
        <v>0</v>
      </c>
      <c r="Z13" s="92">
        <f>+'POAI 01 2024'!Z414</f>
        <v>6693567</v>
      </c>
      <c r="AA13" s="92">
        <f>+'POAI 01 2024'!AA414</f>
        <v>0</v>
      </c>
      <c r="AB13" s="92">
        <f>+'POAI 01 2024'!AB414</f>
        <v>95229551</v>
      </c>
    </row>
    <row r="14" spans="1:29" ht="23.25" customHeight="1" x14ac:dyDescent="0.25">
      <c r="A14" s="91" t="s">
        <v>247</v>
      </c>
      <c r="B14" s="92">
        <f t="shared" si="6"/>
        <v>109240000</v>
      </c>
      <c r="C14" s="92">
        <f t="shared" si="7"/>
        <v>0</v>
      </c>
      <c r="D14" s="92">
        <f t="shared" si="4"/>
        <v>109240000</v>
      </c>
      <c r="E14" s="92">
        <f>+'POAI 01 2024'!F415</f>
        <v>0</v>
      </c>
      <c r="F14" s="92">
        <f>+'POAI 01 2024'!G415</f>
        <v>0</v>
      </c>
      <c r="G14" s="92">
        <f>+'POAI 01 2024'!H415</f>
        <v>0</v>
      </c>
      <c r="H14" s="92">
        <f>+'POAI 01 2024'!I415</f>
        <v>0</v>
      </c>
      <c r="I14" s="92">
        <f>+'POAI 01 2024'!J415</f>
        <v>0</v>
      </c>
      <c r="J14" s="92">
        <f>+'POAI 01 2024'!K415</f>
        <v>109240000</v>
      </c>
      <c r="K14" s="92">
        <f>+'POAI 01 2024'!L415</f>
        <v>0</v>
      </c>
      <c r="L14" s="92">
        <f>+'POAI 01 2024'!M415</f>
        <v>0</v>
      </c>
      <c r="M14" s="92">
        <f>+'POAI 01 2024'!N415</f>
        <v>0</v>
      </c>
      <c r="N14" s="92">
        <f>+'POAI 01 2024'!O415</f>
        <v>0</v>
      </c>
      <c r="O14" s="92">
        <f>+'POAI 01 2024'!P415</f>
        <v>0</v>
      </c>
      <c r="P14" s="92">
        <f>+'POAI 01 2024'!Q415</f>
        <v>0</v>
      </c>
      <c r="Q14" s="92">
        <f>+'POAI 01 2024'!R415</f>
        <v>0</v>
      </c>
      <c r="R14" s="92">
        <f>+'POAI 01 2024'!S415</f>
        <v>0</v>
      </c>
      <c r="S14" s="92">
        <f>+'POAI 01 2024'!T415</f>
        <v>0</v>
      </c>
      <c r="T14" s="92">
        <f>+'POAI 01 2024'!U415</f>
        <v>0</v>
      </c>
      <c r="U14" s="92">
        <f>+'POAI 01 2024'!AE415</f>
        <v>0</v>
      </c>
      <c r="V14" s="92">
        <f>+'POAI 01 2024'!V415</f>
        <v>0</v>
      </c>
      <c r="W14" s="92">
        <f>+'POAI 01 2024'!W415</f>
        <v>0</v>
      </c>
      <c r="X14" s="92">
        <f>+'POAI 01 2024'!X415</f>
        <v>0</v>
      </c>
      <c r="Y14" s="92">
        <f>+'POAI 01 2024'!Y415</f>
        <v>0</v>
      </c>
      <c r="Z14" s="92">
        <f>+'POAI 01 2024'!Z415</f>
        <v>0</v>
      </c>
      <c r="AA14" s="92">
        <f>+'POAI 01 2024'!AA415</f>
        <v>0</v>
      </c>
      <c r="AB14" s="92">
        <f>+'POAI 01 2024'!AB415</f>
        <v>0</v>
      </c>
    </row>
    <row r="15" spans="1:29" ht="31.5" customHeight="1" x14ac:dyDescent="0.25">
      <c r="A15" s="91" t="s">
        <v>409</v>
      </c>
      <c r="B15" s="92">
        <f t="shared" si="6"/>
        <v>3111842767</v>
      </c>
      <c r="C15" s="92">
        <f t="shared" si="7"/>
        <v>0</v>
      </c>
      <c r="D15" s="92">
        <f t="shared" si="4"/>
        <v>3111842767</v>
      </c>
      <c r="E15" s="92">
        <f>+'POAI 01 2024'!F416</f>
        <v>3000000000</v>
      </c>
      <c r="F15" s="92">
        <f>+'POAI 01 2024'!G416</f>
        <v>0</v>
      </c>
      <c r="G15" s="92">
        <f>+'POAI 01 2024'!H416</f>
        <v>0</v>
      </c>
      <c r="H15" s="92">
        <f>+'POAI 01 2024'!I416</f>
        <v>0</v>
      </c>
      <c r="I15" s="92">
        <f>+'POAI 01 2024'!J416</f>
        <v>0</v>
      </c>
      <c r="J15" s="92">
        <f>+'POAI 01 2024'!K416</f>
        <v>89000000</v>
      </c>
      <c r="K15" s="92">
        <f>+'POAI 01 2024'!L416</f>
        <v>0</v>
      </c>
      <c r="L15" s="92">
        <f>+'POAI 01 2024'!M416</f>
        <v>0</v>
      </c>
      <c r="M15" s="92">
        <f>+'POAI 01 2024'!N416</f>
        <v>0</v>
      </c>
      <c r="N15" s="92">
        <f>+'POAI 01 2024'!O416</f>
        <v>0</v>
      </c>
      <c r="O15" s="92">
        <f>+'POAI 01 2024'!P416</f>
        <v>0</v>
      </c>
      <c r="P15" s="92">
        <f>+'POAI 01 2024'!Q416</f>
        <v>0</v>
      </c>
      <c r="Q15" s="92">
        <f>+'POAI 01 2024'!R416</f>
        <v>0</v>
      </c>
      <c r="R15" s="92">
        <f>+'POAI 01 2024'!S416</f>
        <v>0</v>
      </c>
      <c r="S15" s="92">
        <f>+'POAI 01 2024'!T416</f>
        <v>0</v>
      </c>
      <c r="T15" s="92">
        <f>+'POAI 01 2024'!U416</f>
        <v>22842767</v>
      </c>
      <c r="U15" s="92">
        <f>+'POAI 01 2024'!AE416</f>
        <v>0</v>
      </c>
      <c r="V15" s="92">
        <f>+'POAI 01 2024'!V416</f>
        <v>0</v>
      </c>
      <c r="W15" s="92">
        <f>+'POAI 01 2024'!W416</f>
        <v>0</v>
      </c>
      <c r="X15" s="92">
        <f>+'POAI 01 2024'!X416</f>
        <v>0</v>
      </c>
      <c r="Y15" s="92">
        <f>+'POAI 01 2024'!Y416</f>
        <v>0</v>
      </c>
      <c r="Z15" s="92">
        <f>+'POAI 01 2024'!Z416</f>
        <v>0</v>
      </c>
      <c r="AA15" s="92">
        <f>+'POAI 01 2024'!AA416</f>
        <v>0</v>
      </c>
      <c r="AB15" s="92">
        <f>+'POAI 01 2024'!AB416</f>
        <v>0</v>
      </c>
    </row>
    <row r="16" spans="1:29" ht="33" customHeight="1" x14ac:dyDescent="0.25">
      <c r="A16" s="91" t="s">
        <v>249</v>
      </c>
      <c r="B16" s="92">
        <f t="shared" si="6"/>
        <v>439270000</v>
      </c>
      <c r="C16" s="92">
        <f t="shared" si="7"/>
        <v>67813000</v>
      </c>
      <c r="D16" s="92">
        <f t="shared" si="4"/>
        <v>507083000</v>
      </c>
      <c r="E16" s="92">
        <f>+'POAI 01 2024'!F417</f>
        <v>0</v>
      </c>
      <c r="F16" s="92">
        <f>+'POAI 01 2024'!G417</f>
        <v>0</v>
      </c>
      <c r="G16" s="92">
        <f>+'POAI 01 2024'!H417</f>
        <v>0</v>
      </c>
      <c r="H16" s="92">
        <f>+'POAI 01 2024'!I417</f>
        <v>0</v>
      </c>
      <c r="I16" s="92">
        <f>+'POAI 01 2024'!J417</f>
        <v>0</v>
      </c>
      <c r="J16" s="92">
        <f>+'POAI 01 2024'!K417</f>
        <v>178554156</v>
      </c>
      <c r="K16" s="92">
        <f>+'POAI 01 2024'!L417</f>
        <v>0</v>
      </c>
      <c r="L16" s="92">
        <f>+'POAI 01 2024'!M417</f>
        <v>0</v>
      </c>
      <c r="M16" s="92">
        <f>+'POAI 01 2024'!N417</f>
        <v>0</v>
      </c>
      <c r="N16" s="92">
        <f>+'POAI 01 2024'!O417</f>
        <v>47291076</v>
      </c>
      <c r="O16" s="92">
        <f>+'POAI 01 2024'!P417</f>
        <v>0</v>
      </c>
      <c r="P16" s="92">
        <f>+'POAI 01 2024'!Q417</f>
        <v>0</v>
      </c>
      <c r="Q16" s="92">
        <f>+'POAI 01 2024'!R417</f>
        <v>0</v>
      </c>
      <c r="R16" s="92">
        <f>+'POAI 01 2024'!S417</f>
        <v>0</v>
      </c>
      <c r="S16" s="92">
        <f>+'POAI 01 2024'!T417</f>
        <v>0</v>
      </c>
      <c r="T16" s="92">
        <f>+'POAI 01 2024'!U417</f>
        <v>213424768</v>
      </c>
      <c r="U16" s="92">
        <f>+'POAI 01 2024'!AE417</f>
        <v>0</v>
      </c>
      <c r="V16" s="92">
        <f>+'POAI 01 2024'!V417</f>
        <v>21100000</v>
      </c>
      <c r="W16" s="92">
        <f>+'POAI 01 2024'!W417</f>
        <v>5000000</v>
      </c>
      <c r="X16" s="92">
        <f>+'POAI 01 2024'!X417</f>
        <v>8000000</v>
      </c>
      <c r="Y16" s="92">
        <f>+'POAI 01 2024'!Y417</f>
        <v>0</v>
      </c>
      <c r="Z16" s="92">
        <f>+'POAI 01 2024'!Z417</f>
        <v>0</v>
      </c>
      <c r="AA16" s="92">
        <f>+'POAI 01 2024'!AA417</f>
        <v>33713000</v>
      </c>
      <c r="AB16" s="92">
        <f>+'POAI 01 2024'!AB417</f>
        <v>0</v>
      </c>
    </row>
    <row r="17" spans="1:30" ht="19.2" customHeight="1" x14ac:dyDescent="0.25">
      <c r="A17" s="94" t="s">
        <v>410</v>
      </c>
      <c r="B17" s="89">
        <f>SUM(B18:B22)</f>
        <v>3200000000</v>
      </c>
      <c r="C17" s="89">
        <f t="shared" ref="C17:AB17" si="8">SUM(C18:C22)</f>
        <v>400368226</v>
      </c>
      <c r="D17" s="89">
        <f t="shared" si="8"/>
        <v>3600368226</v>
      </c>
      <c r="E17" s="89">
        <f t="shared" si="8"/>
        <v>1600000000</v>
      </c>
      <c r="F17" s="89">
        <f t="shared" si="8"/>
        <v>0</v>
      </c>
      <c r="G17" s="89">
        <f t="shared" si="8"/>
        <v>0</v>
      </c>
      <c r="H17" s="89">
        <f t="shared" si="8"/>
        <v>0</v>
      </c>
      <c r="I17" s="89">
        <f t="shared" si="8"/>
        <v>0</v>
      </c>
      <c r="J17" s="89">
        <f t="shared" si="8"/>
        <v>0</v>
      </c>
      <c r="K17" s="89">
        <f t="shared" si="8"/>
        <v>0</v>
      </c>
      <c r="L17" s="89">
        <f t="shared" si="8"/>
        <v>0</v>
      </c>
      <c r="M17" s="89">
        <f t="shared" si="8"/>
        <v>0</v>
      </c>
      <c r="N17" s="89">
        <f t="shared" si="8"/>
        <v>0</v>
      </c>
      <c r="O17" s="89">
        <f t="shared" si="8"/>
        <v>0</v>
      </c>
      <c r="P17" s="89">
        <f t="shared" si="8"/>
        <v>0</v>
      </c>
      <c r="Q17" s="89">
        <f t="shared" si="8"/>
        <v>0</v>
      </c>
      <c r="R17" s="89">
        <f t="shared" si="8"/>
        <v>0</v>
      </c>
      <c r="S17" s="89">
        <f t="shared" si="8"/>
        <v>0</v>
      </c>
      <c r="T17" s="89">
        <f t="shared" si="8"/>
        <v>0</v>
      </c>
      <c r="U17" s="89">
        <f>SUM(U18:U22)</f>
        <v>1600000000</v>
      </c>
      <c r="V17" s="89">
        <f t="shared" si="8"/>
        <v>101465342</v>
      </c>
      <c r="W17" s="89">
        <f t="shared" si="8"/>
        <v>18000000</v>
      </c>
      <c r="X17" s="89">
        <f t="shared" si="8"/>
        <v>183000000</v>
      </c>
      <c r="Y17" s="89">
        <f t="shared" si="8"/>
        <v>59525034</v>
      </c>
      <c r="Z17" s="89">
        <f t="shared" si="8"/>
        <v>11693567</v>
      </c>
      <c r="AA17" s="89">
        <f t="shared" si="8"/>
        <v>26684283</v>
      </c>
      <c r="AB17" s="89">
        <f t="shared" si="8"/>
        <v>0</v>
      </c>
      <c r="AC17" s="90"/>
    </row>
    <row r="18" spans="1:30" s="95" customFormat="1" ht="30.6" customHeight="1" x14ac:dyDescent="0.25">
      <c r="A18" s="91" t="s">
        <v>411</v>
      </c>
      <c r="B18" s="92">
        <f t="shared" ref="B18:B22" si="9">SUM(E18:U18)</f>
        <v>61300000</v>
      </c>
      <c r="C18" s="92">
        <f t="shared" ref="C18:C22" si="10">SUM(V18:AB18)</f>
        <v>58903198</v>
      </c>
      <c r="D18" s="92">
        <f t="shared" si="4"/>
        <v>120203198</v>
      </c>
      <c r="E18" s="92">
        <f>+'POAI 01 2024'!F419</f>
        <v>0</v>
      </c>
      <c r="F18" s="92">
        <f>+'POAI 01 2024'!G419</f>
        <v>0</v>
      </c>
      <c r="G18" s="92">
        <f>+'POAI 01 2024'!H419</f>
        <v>0</v>
      </c>
      <c r="H18" s="92">
        <f>+'POAI 01 2024'!I419</f>
        <v>0</v>
      </c>
      <c r="I18" s="92">
        <f>+'POAI 01 2024'!J419</f>
        <v>0</v>
      </c>
      <c r="J18" s="92">
        <f>+'POAI 01 2024'!K419</f>
        <v>0</v>
      </c>
      <c r="K18" s="92">
        <f>+'POAI 01 2024'!L419</f>
        <v>0</v>
      </c>
      <c r="L18" s="92">
        <f>+'POAI 01 2024'!M419</f>
        <v>0</v>
      </c>
      <c r="M18" s="92">
        <f>+'POAI 01 2024'!N419</f>
        <v>0</v>
      </c>
      <c r="N18" s="92">
        <f>+'POAI 01 2024'!O419</f>
        <v>0</v>
      </c>
      <c r="O18" s="92">
        <f>+'POAI 01 2024'!P419</f>
        <v>0</v>
      </c>
      <c r="P18" s="92">
        <f>+'POAI 01 2024'!Q419</f>
        <v>0</v>
      </c>
      <c r="Q18" s="92">
        <f>+'POAI 01 2024'!R419</f>
        <v>0</v>
      </c>
      <c r="R18" s="92">
        <f>+'POAI 01 2024'!S419</f>
        <v>0</v>
      </c>
      <c r="S18" s="92">
        <f>+'POAI 01 2024'!T419</f>
        <v>0</v>
      </c>
      <c r="T18" s="92">
        <f>+'POAI 01 2024'!U419</f>
        <v>0</v>
      </c>
      <c r="U18" s="92">
        <f>+'POAI 01 2024'!AE419</f>
        <v>61300000</v>
      </c>
      <c r="V18" s="92">
        <f>+'POAI 01 2024'!V419</f>
        <v>0</v>
      </c>
      <c r="W18" s="92">
        <f>+'POAI 01 2024'!W419</f>
        <v>8000000</v>
      </c>
      <c r="X18" s="92">
        <f>+'POAI 01 2024'!X419</f>
        <v>30000000</v>
      </c>
      <c r="Y18" s="92">
        <f>+'POAI 01 2024'!Y419</f>
        <v>0</v>
      </c>
      <c r="Z18" s="92">
        <f>+'POAI 01 2024'!Z419</f>
        <v>11693567</v>
      </c>
      <c r="AA18" s="92">
        <f>+'POAI 01 2024'!AA419</f>
        <v>9209631</v>
      </c>
      <c r="AB18" s="92">
        <f>+'POAI 01 2024'!AB419</f>
        <v>0</v>
      </c>
      <c r="AD18" s="96"/>
    </row>
    <row r="19" spans="1:30" ht="45" customHeight="1" x14ac:dyDescent="0.25">
      <c r="A19" s="91" t="s">
        <v>251</v>
      </c>
      <c r="B19" s="92">
        <f t="shared" si="9"/>
        <v>399480000</v>
      </c>
      <c r="C19" s="92">
        <f t="shared" si="10"/>
        <v>0</v>
      </c>
      <c r="D19" s="92">
        <f t="shared" si="4"/>
        <v>399480000</v>
      </c>
      <c r="E19" s="92">
        <f>+'POAI 01 2024'!F420</f>
        <v>0</v>
      </c>
      <c r="F19" s="92">
        <f>+'POAI 01 2024'!G420</f>
        <v>0</v>
      </c>
      <c r="G19" s="92">
        <f>+'POAI 01 2024'!H420</f>
        <v>0</v>
      </c>
      <c r="H19" s="92">
        <f>+'POAI 01 2024'!I420</f>
        <v>0</v>
      </c>
      <c r="I19" s="92">
        <f>+'POAI 01 2024'!J420</f>
        <v>0</v>
      </c>
      <c r="J19" s="92">
        <f>+'POAI 01 2024'!K420</f>
        <v>0</v>
      </c>
      <c r="K19" s="92">
        <f>+'POAI 01 2024'!L420</f>
        <v>0</v>
      </c>
      <c r="L19" s="92">
        <f>+'POAI 01 2024'!M420</f>
        <v>0</v>
      </c>
      <c r="M19" s="92">
        <f>+'POAI 01 2024'!N420</f>
        <v>0</v>
      </c>
      <c r="N19" s="92">
        <f>+'POAI 01 2024'!O420</f>
        <v>0</v>
      </c>
      <c r="O19" s="92">
        <f>+'POAI 01 2024'!P420</f>
        <v>0</v>
      </c>
      <c r="P19" s="92">
        <f>+'POAI 01 2024'!Q420</f>
        <v>0</v>
      </c>
      <c r="Q19" s="92">
        <f>+'POAI 01 2024'!R420</f>
        <v>0</v>
      </c>
      <c r="R19" s="92">
        <f>+'POAI 01 2024'!S420</f>
        <v>0</v>
      </c>
      <c r="S19" s="92">
        <f>+'POAI 01 2024'!T420</f>
        <v>0</v>
      </c>
      <c r="T19" s="92">
        <f>+'POAI 01 2024'!U420</f>
        <v>0</v>
      </c>
      <c r="U19" s="92">
        <f>+'POAI 01 2024'!AE420</f>
        <v>399480000</v>
      </c>
      <c r="V19" s="92">
        <f>+'POAI 01 2024'!V420</f>
        <v>0</v>
      </c>
      <c r="W19" s="92">
        <f>+'POAI 01 2024'!W420</f>
        <v>0</v>
      </c>
      <c r="X19" s="92">
        <f>+'POAI 01 2024'!X420</f>
        <v>0</v>
      </c>
      <c r="Y19" s="92">
        <f>+'POAI 01 2024'!Y420</f>
        <v>0</v>
      </c>
      <c r="Z19" s="92">
        <f>+'POAI 01 2024'!Z420</f>
        <v>0</v>
      </c>
      <c r="AA19" s="92">
        <f>+'POAI 01 2024'!AA420</f>
        <v>0</v>
      </c>
      <c r="AB19" s="92">
        <f>+'POAI 01 2024'!AB420</f>
        <v>0</v>
      </c>
    </row>
    <row r="20" spans="1:30" ht="34.950000000000003" customHeight="1" x14ac:dyDescent="0.25">
      <c r="A20" s="91" t="s">
        <v>252</v>
      </c>
      <c r="B20" s="92">
        <f t="shared" si="9"/>
        <v>2470500000</v>
      </c>
      <c r="C20" s="92">
        <f t="shared" si="10"/>
        <v>320158361</v>
      </c>
      <c r="D20" s="92">
        <f t="shared" si="4"/>
        <v>2790658361</v>
      </c>
      <c r="E20" s="92">
        <f>+'POAI 01 2024'!F421</f>
        <v>1600000000</v>
      </c>
      <c r="F20" s="92">
        <f>+'POAI 01 2024'!G421</f>
        <v>0</v>
      </c>
      <c r="G20" s="92">
        <f>+'POAI 01 2024'!H421</f>
        <v>0</v>
      </c>
      <c r="H20" s="92">
        <f>+'POAI 01 2024'!I421</f>
        <v>0</v>
      </c>
      <c r="I20" s="92">
        <f>+'POAI 01 2024'!J421</f>
        <v>0</v>
      </c>
      <c r="J20" s="92">
        <f>+'POAI 01 2024'!K421</f>
        <v>0</v>
      </c>
      <c r="K20" s="92">
        <f>+'POAI 01 2024'!L421</f>
        <v>0</v>
      </c>
      <c r="L20" s="92">
        <f>+'POAI 01 2024'!M421</f>
        <v>0</v>
      </c>
      <c r="M20" s="92">
        <f>+'POAI 01 2024'!N421</f>
        <v>0</v>
      </c>
      <c r="N20" s="92">
        <f>+'POAI 01 2024'!O421</f>
        <v>0</v>
      </c>
      <c r="O20" s="92">
        <f>+'POAI 01 2024'!P421</f>
        <v>0</v>
      </c>
      <c r="P20" s="92">
        <f>+'POAI 01 2024'!Q421</f>
        <v>0</v>
      </c>
      <c r="Q20" s="92">
        <f>+'POAI 01 2024'!R421</f>
        <v>0</v>
      </c>
      <c r="R20" s="92">
        <f>+'POAI 01 2024'!S421</f>
        <v>0</v>
      </c>
      <c r="S20" s="92">
        <f>+'POAI 01 2024'!T421</f>
        <v>0</v>
      </c>
      <c r="T20" s="92">
        <f>+'POAI 01 2024'!U421</f>
        <v>0</v>
      </c>
      <c r="U20" s="92">
        <f>+'POAI 01 2024'!AE421</f>
        <v>870500000</v>
      </c>
      <c r="V20" s="92">
        <f>+'POAI 01 2024'!V421</f>
        <v>101465342</v>
      </c>
      <c r="W20" s="92">
        <f>+'POAI 01 2024'!W421</f>
        <v>10000000</v>
      </c>
      <c r="X20" s="92">
        <f>+'POAI 01 2024'!X421</f>
        <v>153000000</v>
      </c>
      <c r="Y20" s="92">
        <f>+'POAI 01 2024'!Y421</f>
        <v>44218367</v>
      </c>
      <c r="Z20" s="92">
        <f>+'POAI 01 2024'!Z421</f>
        <v>0</v>
      </c>
      <c r="AA20" s="92">
        <f>+'POAI 01 2024'!AA421</f>
        <v>11474652</v>
      </c>
      <c r="AB20" s="92">
        <f>+'POAI 01 2024'!AB421</f>
        <v>0</v>
      </c>
    </row>
    <row r="21" spans="1:30" ht="30" customHeight="1" x14ac:dyDescent="0.25">
      <c r="A21" s="91" t="s">
        <v>412</v>
      </c>
      <c r="B21" s="92">
        <f t="shared" si="9"/>
        <v>230000000</v>
      </c>
      <c r="C21" s="92">
        <f t="shared" si="10"/>
        <v>21306667</v>
      </c>
      <c r="D21" s="92">
        <f t="shared" si="4"/>
        <v>251306667</v>
      </c>
      <c r="E21" s="92">
        <f>+'POAI 01 2024'!F422</f>
        <v>0</v>
      </c>
      <c r="F21" s="92">
        <f>+'POAI 01 2024'!G422</f>
        <v>0</v>
      </c>
      <c r="G21" s="92">
        <f>+'POAI 01 2024'!H422</f>
        <v>0</v>
      </c>
      <c r="H21" s="92">
        <f>+'POAI 01 2024'!I422</f>
        <v>0</v>
      </c>
      <c r="I21" s="92">
        <f>+'POAI 01 2024'!J422</f>
        <v>0</v>
      </c>
      <c r="J21" s="92">
        <f>+'POAI 01 2024'!K422</f>
        <v>0</v>
      </c>
      <c r="K21" s="92">
        <f>+'POAI 01 2024'!L422</f>
        <v>0</v>
      </c>
      <c r="L21" s="92">
        <f>+'POAI 01 2024'!M422</f>
        <v>0</v>
      </c>
      <c r="M21" s="92">
        <f>+'POAI 01 2024'!N422</f>
        <v>0</v>
      </c>
      <c r="N21" s="92">
        <f>+'POAI 01 2024'!O422</f>
        <v>0</v>
      </c>
      <c r="O21" s="92">
        <f>+'POAI 01 2024'!P422</f>
        <v>0</v>
      </c>
      <c r="P21" s="92">
        <f>+'POAI 01 2024'!Q422</f>
        <v>0</v>
      </c>
      <c r="Q21" s="92">
        <f>+'POAI 01 2024'!R422</f>
        <v>0</v>
      </c>
      <c r="R21" s="92">
        <f>+'POAI 01 2024'!S422</f>
        <v>0</v>
      </c>
      <c r="S21" s="92">
        <f>+'POAI 01 2024'!T422</f>
        <v>0</v>
      </c>
      <c r="T21" s="92">
        <f>+'POAI 01 2024'!U422</f>
        <v>0</v>
      </c>
      <c r="U21" s="92">
        <f>+'POAI 01 2024'!AE422</f>
        <v>230000000</v>
      </c>
      <c r="V21" s="92">
        <f>+'POAI 01 2024'!V422</f>
        <v>0</v>
      </c>
      <c r="W21" s="92">
        <f>+'POAI 01 2024'!W422</f>
        <v>0</v>
      </c>
      <c r="X21" s="92">
        <f>+'POAI 01 2024'!X422</f>
        <v>0</v>
      </c>
      <c r="Y21" s="92">
        <f>+'POAI 01 2024'!Y422</f>
        <v>15306667</v>
      </c>
      <c r="Z21" s="92">
        <f>+'POAI 01 2024'!Z422</f>
        <v>0</v>
      </c>
      <c r="AA21" s="92">
        <f>+'POAI 01 2024'!AA422</f>
        <v>6000000</v>
      </c>
      <c r="AB21" s="92">
        <f>+'POAI 01 2024'!AB422</f>
        <v>0</v>
      </c>
    </row>
    <row r="22" spans="1:30" ht="30" customHeight="1" x14ac:dyDescent="0.25">
      <c r="A22" s="91" t="s">
        <v>413</v>
      </c>
      <c r="B22" s="92">
        <f t="shared" si="9"/>
        <v>38720000</v>
      </c>
      <c r="C22" s="92">
        <f t="shared" si="10"/>
        <v>0</v>
      </c>
      <c r="D22" s="92">
        <f t="shared" si="4"/>
        <v>38720000</v>
      </c>
      <c r="E22" s="92">
        <f>+'POAI 01 2024'!F423</f>
        <v>0</v>
      </c>
      <c r="F22" s="92">
        <f>+'POAI 01 2024'!G423</f>
        <v>0</v>
      </c>
      <c r="G22" s="92">
        <f>+'POAI 01 2024'!H423</f>
        <v>0</v>
      </c>
      <c r="H22" s="92">
        <f>+'POAI 01 2024'!I423</f>
        <v>0</v>
      </c>
      <c r="I22" s="92">
        <f>+'POAI 01 2024'!J423</f>
        <v>0</v>
      </c>
      <c r="J22" s="92">
        <f>+'POAI 01 2024'!K423</f>
        <v>0</v>
      </c>
      <c r="K22" s="92">
        <f>+'POAI 01 2024'!L423</f>
        <v>0</v>
      </c>
      <c r="L22" s="92">
        <f>+'POAI 01 2024'!M423</f>
        <v>0</v>
      </c>
      <c r="M22" s="92">
        <f>+'POAI 01 2024'!N423</f>
        <v>0</v>
      </c>
      <c r="N22" s="92">
        <f>+'POAI 01 2024'!O423</f>
        <v>0</v>
      </c>
      <c r="O22" s="92">
        <f>+'POAI 01 2024'!P423</f>
        <v>0</v>
      </c>
      <c r="P22" s="92">
        <f>+'POAI 01 2024'!Q423</f>
        <v>0</v>
      </c>
      <c r="Q22" s="92">
        <f>+'POAI 01 2024'!R423</f>
        <v>0</v>
      </c>
      <c r="R22" s="92">
        <f>+'POAI 01 2024'!S423</f>
        <v>0</v>
      </c>
      <c r="S22" s="92">
        <f>+'POAI 01 2024'!T423</f>
        <v>0</v>
      </c>
      <c r="T22" s="92">
        <f>+'POAI 01 2024'!U423</f>
        <v>0</v>
      </c>
      <c r="U22" s="92">
        <f>+'POAI 01 2024'!AE423</f>
        <v>38720000</v>
      </c>
      <c r="V22" s="92">
        <f>+'POAI 01 2024'!V423</f>
        <v>0</v>
      </c>
      <c r="W22" s="92">
        <f>+'POAI 01 2024'!W423</f>
        <v>0</v>
      </c>
      <c r="X22" s="92">
        <f>+'POAI 01 2024'!X423</f>
        <v>0</v>
      </c>
      <c r="Y22" s="92">
        <f>+'POAI 01 2024'!Y423</f>
        <v>0</v>
      </c>
      <c r="Z22" s="92">
        <f>+'POAI 01 2024'!Z423</f>
        <v>0</v>
      </c>
      <c r="AA22" s="92">
        <f>+'POAI 01 2024'!AA423</f>
        <v>0</v>
      </c>
      <c r="AB22" s="92">
        <f>+'POAI 01 2024'!AB423</f>
        <v>0</v>
      </c>
    </row>
    <row r="23" spans="1:30" ht="20.399999999999999" customHeight="1" x14ac:dyDescent="0.25">
      <c r="A23" s="88" t="s">
        <v>414</v>
      </c>
      <c r="B23" s="89">
        <f>SUM(B24:B28)</f>
        <v>4265232391</v>
      </c>
      <c r="C23" s="89">
        <f t="shared" ref="C23:AB23" si="11">SUM(C24:C28)</f>
        <v>51000000</v>
      </c>
      <c r="D23" s="89">
        <f t="shared" si="11"/>
        <v>4316232391</v>
      </c>
      <c r="E23" s="89">
        <f t="shared" si="11"/>
        <v>0</v>
      </c>
      <c r="F23" s="89">
        <f t="shared" si="11"/>
        <v>0</v>
      </c>
      <c r="G23" s="89">
        <f t="shared" si="11"/>
        <v>2765232391</v>
      </c>
      <c r="H23" s="89">
        <f t="shared" si="11"/>
        <v>0</v>
      </c>
      <c r="I23" s="89">
        <f t="shared" si="11"/>
        <v>500000000</v>
      </c>
      <c r="J23" s="89">
        <f t="shared" si="11"/>
        <v>0</v>
      </c>
      <c r="K23" s="89">
        <f t="shared" si="11"/>
        <v>0</v>
      </c>
      <c r="L23" s="89">
        <f t="shared" si="11"/>
        <v>0</v>
      </c>
      <c r="M23" s="89">
        <f t="shared" si="11"/>
        <v>0</v>
      </c>
      <c r="N23" s="89">
        <f t="shared" si="11"/>
        <v>0</v>
      </c>
      <c r="O23" s="89">
        <f t="shared" si="11"/>
        <v>0</v>
      </c>
      <c r="P23" s="89">
        <f t="shared" si="11"/>
        <v>0</v>
      </c>
      <c r="Q23" s="89">
        <f t="shared" si="11"/>
        <v>0</v>
      </c>
      <c r="R23" s="89">
        <f t="shared" si="11"/>
        <v>0</v>
      </c>
      <c r="S23" s="89">
        <f t="shared" si="11"/>
        <v>0</v>
      </c>
      <c r="T23" s="89">
        <f t="shared" si="11"/>
        <v>0</v>
      </c>
      <c r="U23" s="89">
        <f>SUM(U24:U28)</f>
        <v>1000000000</v>
      </c>
      <c r="V23" s="89">
        <f t="shared" si="11"/>
        <v>5000000</v>
      </c>
      <c r="W23" s="89">
        <f t="shared" si="11"/>
        <v>13000000</v>
      </c>
      <c r="X23" s="89">
        <f t="shared" si="11"/>
        <v>20000000</v>
      </c>
      <c r="Y23" s="89">
        <f t="shared" si="11"/>
        <v>0</v>
      </c>
      <c r="Z23" s="89">
        <f t="shared" si="11"/>
        <v>13000000</v>
      </c>
      <c r="AA23" s="89">
        <f t="shared" si="11"/>
        <v>0</v>
      </c>
      <c r="AB23" s="89">
        <f t="shared" si="11"/>
        <v>0</v>
      </c>
      <c r="AC23" s="90"/>
    </row>
    <row r="24" spans="1:30" ht="19.2" customHeight="1" x14ac:dyDescent="0.25">
      <c r="A24" s="91" t="s">
        <v>256</v>
      </c>
      <c r="B24" s="92">
        <f t="shared" ref="B24:B28" si="12">SUM(E24:U24)</f>
        <v>355697000</v>
      </c>
      <c r="C24" s="92">
        <f t="shared" ref="C24:C28" si="13">SUM(V24:AB24)</f>
        <v>0</v>
      </c>
      <c r="D24" s="92">
        <f t="shared" si="4"/>
        <v>355697000</v>
      </c>
      <c r="E24" s="92">
        <f>+'POAI 01 2024'!F425</f>
        <v>0</v>
      </c>
      <c r="F24" s="92">
        <f>+'POAI 01 2024'!G425</f>
        <v>0</v>
      </c>
      <c r="G24" s="92">
        <f>+'POAI 01 2024'!H425</f>
        <v>355697000</v>
      </c>
      <c r="H24" s="92">
        <f>+'POAI 01 2024'!I425</f>
        <v>0</v>
      </c>
      <c r="I24" s="92">
        <f>+'POAI 01 2024'!J425</f>
        <v>0</v>
      </c>
      <c r="J24" s="92">
        <f>+'POAI 01 2024'!K425</f>
        <v>0</v>
      </c>
      <c r="K24" s="92">
        <f>+'POAI 01 2024'!L425</f>
        <v>0</v>
      </c>
      <c r="L24" s="92">
        <f>+'POAI 01 2024'!M425</f>
        <v>0</v>
      </c>
      <c r="M24" s="92">
        <f>+'POAI 01 2024'!N425</f>
        <v>0</v>
      </c>
      <c r="N24" s="92">
        <f>+'POAI 01 2024'!O425</f>
        <v>0</v>
      </c>
      <c r="O24" s="92">
        <f>+'POAI 01 2024'!P425</f>
        <v>0</v>
      </c>
      <c r="P24" s="92">
        <f>+'POAI 01 2024'!Q425</f>
        <v>0</v>
      </c>
      <c r="Q24" s="92">
        <f>+'POAI 01 2024'!R425</f>
        <v>0</v>
      </c>
      <c r="R24" s="92">
        <f>+'POAI 01 2024'!S425</f>
        <v>0</v>
      </c>
      <c r="S24" s="92">
        <f>+'POAI 01 2024'!T425</f>
        <v>0</v>
      </c>
      <c r="T24" s="92">
        <f>+'POAI 01 2024'!U425</f>
        <v>0</v>
      </c>
      <c r="U24" s="92">
        <f>+'POAI 01 2024'!AE425</f>
        <v>0</v>
      </c>
      <c r="V24" s="92">
        <f>+'POAI 01 2024'!V425</f>
        <v>0</v>
      </c>
      <c r="W24" s="92">
        <f>+'POAI 01 2024'!W425</f>
        <v>0</v>
      </c>
      <c r="X24" s="92">
        <f>+'POAI 01 2024'!X425</f>
        <v>0</v>
      </c>
      <c r="Y24" s="92">
        <f>+'POAI 01 2024'!Y425</f>
        <v>0</v>
      </c>
      <c r="Z24" s="92">
        <f>+'POAI 01 2024'!Z425</f>
        <v>0</v>
      </c>
      <c r="AA24" s="92">
        <f>+'POAI 01 2024'!AA425</f>
        <v>0</v>
      </c>
      <c r="AB24" s="92">
        <f>+'POAI 01 2024'!AB425</f>
        <v>0</v>
      </c>
      <c r="AD24" s="90"/>
    </row>
    <row r="25" spans="1:30" ht="19.2" customHeight="1" x14ac:dyDescent="0.25">
      <c r="A25" s="91" t="s">
        <v>257</v>
      </c>
      <c r="B25" s="92">
        <f t="shared" si="12"/>
        <v>513168000</v>
      </c>
      <c r="C25" s="92">
        <f t="shared" si="13"/>
        <v>8000000</v>
      </c>
      <c r="D25" s="92">
        <f t="shared" si="4"/>
        <v>521168000</v>
      </c>
      <c r="E25" s="92">
        <f>+'POAI 01 2024'!F426</f>
        <v>0</v>
      </c>
      <c r="F25" s="92">
        <f>+'POAI 01 2024'!G426</f>
        <v>0</v>
      </c>
      <c r="G25" s="92">
        <f>+'POAI 01 2024'!H426</f>
        <v>513168000</v>
      </c>
      <c r="H25" s="92">
        <f>+'POAI 01 2024'!I426</f>
        <v>0</v>
      </c>
      <c r="I25" s="92">
        <f>+'POAI 01 2024'!J426</f>
        <v>0</v>
      </c>
      <c r="J25" s="92">
        <f>+'POAI 01 2024'!K426</f>
        <v>0</v>
      </c>
      <c r="K25" s="92">
        <f>+'POAI 01 2024'!L426</f>
        <v>0</v>
      </c>
      <c r="L25" s="92">
        <f>+'POAI 01 2024'!M426</f>
        <v>0</v>
      </c>
      <c r="M25" s="92">
        <f>+'POAI 01 2024'!N426</f>
        <v>0</v>
      </c>
      <c r="N25" s="92">
        <f>+'POAI 01 2024'!O426</f>
        <v>0</v>
      </c>
      <c r="O25" s="92">
        <f>+'POAI 01 2024'!P426</f>
        <v>0</v>
      </c>
      <c r="P25" s="92">
        <f>+'POAI 01 2024'!Q426</f>
        <v>0</v>
      </c>
      <c r="Q25" s="92">
        <f>+'POAI 01 2024'!R426</f>
        <v>0</v>
      </c>
      <c r="R25" s="92">
        <f>+'POAI 01 2024'!S426</f>
        <v>0</v>
      </c>
      <c r="S25" s="92">
        <f>+'POAI 01 2024'!T426</f>
        <v>0</v>
      </c>
      <c r="T25" s="92">
        <f>+'POAI 01 2024'!U426</f>
        <v>0</v>
      </c>
      <c r="U25" s="92">
        <f>+'POAI 01 2024'!AE426</f>
        <v>0</v>
      </c>
      <c r="V25" s="92">
        <f>+'POAI 01 2024'!V426</f>
        <v>0</v>
      </c>
      <c r="W25" s="92">
        <f>+'POAI 01 2024'!W426</f>
        <v>3000000</v>
      </c>
      <c r="X25" s="92">
        <f>+'POAI 01 2024'!X426</f>
        <v>5000000</v>
      </c>
      <c r="Y25" s="92">
        <f>+'POAI 01 2024'!Y426</f>
        <v>0</v>
      </c>
      <c r="Z25" s="92">
        <f>+'POAI 01 2024'!Z426</f>
        <v>0</v>
      </c>
      <c r="AA25" s="92">
        <f>+'POAI 01 2024'!AA426</f>
        <v>0</v>
      </c>
      <c r="AB25" s="92">
        <f>+'POAI 01 2024'!AB426</f>
        <v>0</v>
      </c>
    </row>
    <row r="26" spans="1:30" ht="21" customHeight="1" x14ac:dyDescent="0.25">
      <c r="A26" s="91" t="s">
        <v>258</v>
      </c>
      <c r="B26" s="92">
        <f t="shared" si="12"/>
        <v>393646000</v>
      </c>
      <c r="C26" s="92">
        <f t="shared" si="13"/>
        <v>0</v>
      </c>
      <c r="D26" s="92">
        <f t="shared" si="4"/>
        <v>393646000</v>
      </c>
      <c r="E26" s="92">
        <f>+'POAI 01 2024'!F427</f>
        <v>0</v>
      </c>
      <c r="F26" s="92">
        <f>+'POAI 01 2024'!G427</f>
        <v>0</v>
      </c>
      <c r="G26" s="92">
        <f>+'POAI 01 2024'!H427</f>
        <v>393646000</v>
      </c>
      <c r="H26" s="92">
        <f>+'POAI 01 2024'!I427</f>
        <v>0</v>
      </c>
      <c r="I26" s="92">
        <f>+'POAI 01 2024'!J427</f>
        <v>0</v>
      </c>
      <c r="J26" s="92">
        <f>+'POAI 01 2024'!K427</f>
        <v>0</v>
      </c>
      <c r="K26" s="92">
        <f>+'POAI 01 2024'!L427</f>
        <v>0</v>
      </c>
      <c r="L26" s="92">
        <f>+'POAI 01 2024'!M427</f>
        <v>0</v>
      </c>
      <c r="M26" s="92">
        <f>+'POAI 01 2024'!N427</f>
        <v>0</v>
      </c>
      <c r="N26" s="92">
        <f>+'POAI 01 2024'!O427</f>
        <v>0</v>
      </c>
      <c r="O26" s="92">
        <f>+'POAI 01 2024'!P427</f>
        <v>0</v>
      </c>
      <c r="P26" s="92">
        <f>+'POAI 01 2024'!Q427</f>
        <v>0</v>
      </c>
      <c r="Q26" s="92">
        <f>+'POAI 01 2024'!R427</f>
        <v>0</v>
      </c>
      <c r="R26" s="92">
        <f>+'POAI 01 2024'!S427</f>
        <v>0</v>
      </c>
      <c r="S26" s="92">
        <f>+'POAI 01 2024'!T427</f>
        <v>0</v>
      </c>
      <c r="T26" s="92">
        <f>+'POAI 01 2024'!U427</f>
        <v>0</v>
      </c>
      <c r="U26" s="92">
        <f>+'POAI 01 2024'!AE427</f>
        <v>0</v>
      </c>
      <c r="V26" s="92">
        <f>+'POAI 01 2024'!V427</f>
        <v>0</v>
      </c>
      <c r="W26" s="92">
        <f>+'POAI 01 2024'!W427</f>
        <v>0</v>
      </c>
      <c r="X26" s="92">
        <f>+'POAI 01 2024'!X427</f>
        <v>0</v>
      </c>
      <c r="Y26" s="92">
        <f>+'POAI 01 2024'!Y427</f>
        <v>0</v>
      </c>
      <c r="Z26" s="92">
        <f>+'POAI 01 2024'!Z427</f>
        <v>0</v>
      </c>
      <c r="AA26" s="92">
        <f>+'POAI 01 2024'!AA427</f>
        <v>0</v>
      </c>
      <c r="AB26" s="92">
        <f>+'POAI 01 2024'!AB427</f>
        <v>0</v>
      </c>
    </row>
    <row r="27" spans="1:30" ht="18.600000000000001" customHeight="1" x14ac:dyDescent="0.25">
      <c r="A27" s="91" t="s">
        <v>259</v>
      </c>
      <c r="B27" s="92">
        <f t="shared" si="12"/>
        <v>257144000</v>
      </c>
      <c r="C27" s="92">
        <f t="shared" si="13"/>
        <v>43000000</v>
      </c>
      <c r="D27" s="92">
        <f t="shared" si="4"/>
        <v>300144000</v>
      </c>
      <c r="E27" s="92">
        <f>+'POAI 01 2024'!F428</f>
        <v>0</v>
      </c>
      <c r="F27" s="92">
        <f>+'POAI 01 2024'!G428</f>
        <v>0</v>
      </c>
      <c r="G27" s="92">
        <f>+'POAI 01 2024'!H428</f>
        <v>257144000</v>
      </c>
      <c r="H27" s="92">
        <f>+'POAI 01 2024'!I428</f>
        <v>0</v>
      </c>
      <c r="I27" s="92">
        <f>+'POAI 01 2024'!J428</f>
        <v>0</v>
      </c>
      <c r="J27" s="92">
        <f>+'POAI 01 2024'!K428</f>
        <v>0</v>
      </c>
      <c r="K27" s="92">
        <f>+'POAI 01 2024'!L428</f>
        <v>0</v>
      </c>
      <c r="L27" s="92">
        <f>+'POAI 01 2024'!M428</f>
        <v>0</v>
      </c>
      <c r="M27" s="92">
        <f>+'POAI 01 2024'!N428</f>
        <v>0</v>
      </c>
      <c r="N27" s="92">
        <f>+'POAI 01 2024'!O428</f>
        <v>0</v>
      </c>
      <c r="O27" s="92">
        <f>+'POAI 01 2024'!P428</f>
        <v>0</v>
      </c>
      <c r="P27" s="92">
        <f>+'POAI 01 2024'!Q428</f>
        <v>0</v>
      </c>
      <c r="Q27" s="92">
        <f>+'POAI 01 2024'!R428</f>
        <v>0</v>
      </c>
      <c r="R27" s="92">
        <f>+'POAI 01 2024'!S428</f>
        <v>0</v>
      </c>
      <c r="S27" s="92">
        <f>+'POAI 01 2024'!T428</f>
        <v>0</v>
      </c>
      <c r="T27" s="92">
        <f>+'POAI 01 2024'!U428</f>
        <v>0</v>
      </c>
      <c r="U27" s="92">
        <f>+'POAI 01 2024'!AE428</f>
        <v>0</v>
      </c>
      <c r="V27" s="92">
        <f>+'POAI 01 2024'!V428</f>
        <v>5000000</v>
      </c>
      <c r="W27" s="92">
        <f>+'POAI 01 2024'!W428</f>
        <v>10000000</v>
      </c>
      <c r="X27" s="92">
        <f>+'POAI 01 2024'!X428</f>
        <v>15000000</v>
      </c>
      <c r="Y27" s="92">
        <f>+'POAI 01 2024'!Y428</f>
        <v>0</v>
      </c>
      <c r="Z27" s="92">
        <f>+'POAI 01 2024'!Z428</f>
        <v>13000000</v>
      </c>
      <c r="AA27" s="92">
        <f>+'POAI 01 2024'!AA428</f>
        <v>0</v>
      </c>
      <c r="AB27" s="92">
        <f>+'POAI 01 2024'!AB428</f>
        <v>0</v>
      </c>
    </row>
    <row r="28" spans="1:30" ht="21" customHeight="1" x14ac:dyDescent="0.25">
      <c r="A28" s="91" t="s">
        <v>260</v>
      </c>
      <c r="B28" s="92">
        <f t="shared" si="12"/>
        <v>2745577391</v>
      </c>
      <c r="C28" s="92">
        <f t="shared" si="13"/>
        <v>0</v>
      </c>
      <c r="D28" s="92">
        <f t="shared" si="4"/>
        <v>2745577391</v>
      </c>
      <c r="E28" s="92">
        <f>+'POAI 01 2024'!F429</f>
        <v>0</v>
      </c>
      <c r="F28" s="92">
        <f>+'POAI 01 2024'!G429</f>
        <v>0</v>
      </c>
      <c r="G28" s="92">
        <f>+'POAI 01 2024'!H429</f>
        <v>1245577391</v>
      </c>
      <c r="H28" s="92">
        <f>+'POAI 01 2024'!I429</f>
        <v>0</v>
      </c>
      <c r="I28" s="92">
        <f>+'POAI 01 2024'!J429</f>
        <v>500000000</v>
      </c>
      <c r="J28" s="92">
        <f>+'POAI 01 2024'!K429</f>
        <v>0</v>
      </c>
      <c r="K28" s="92">
        <f>+'POAI 01 2024'!L429</f>
        <v>0</v>
      </c>
      <c r="L28" s="92">
        <f>+'POAI 01 2024'!M429</f>
        <v>0</v>
      </c>
      <c r="M28" s="92">
        <f>+'POAI 01 2024'!N429</f>
        <v>0</v>
      </c>
      <c r="N28" s="92">
        <f>+'POAI 01 2024'!O429</f>
        <v>0</v>
      </c>
      <c r="O28" s="92">
        <f>+'POAI 01 2024'!P429</f>
        <v>0</v>
      </c>
      <c r="P28" s="92">
        <f>+'POAI 01 2024'!Q429</f>
        <v>0</v>
      </c>
      <c r="Q28" s="92">
        <f>+'POAI 01 2024'!R429</f>
        <v>0</v>
      </c>
      <c r="R28" s="92">
        <f>+'POAI 01 2024'!S429</f>
        <v>0</v>
      </c>
      <c r="S28" s="92">
        <f>+'POAI 01 2024'!T429</f>
        <v>0</v>
      </c>
      <c r="T28" s="92">
        <f>+'POAI 01 2024'!U429</f>
        <v>0</v>
      </c>
      <c r="U28" s="92">
        <f>+'POAI 01 2024'!AE429</f>
        <v>1000000000</v>
      </c>
      <c r="V28" s="92">
        <f>+'POAI 01 2024'!V429</f>
        <v>0</v>
      </c>
      <c r="W28" s="92">
        <f>+'POAI 01 2024'!W429</f>
        <v>0</v>
      </c>
      <c r="X28" s="92">
        <f>+'POAI 01 2024'!X429</f>
        <v>0</v>
      </c>
      <c r="Y28" s="92">
        <f>+'POAI 01 2024'!Y429</f>
        <v>0</v>
      </c>
      <c r="Z28" s="92">
        <f>+'POAI 01 2024'!Z429</f>
        <v>0</v>
      </c>
      <c r="AA28" s="92">
        <f>+'POAI 01 2024'!AA429</f>
        <v>0</v>
      </c>
      <c r="AB28" s="92">
        <f>+'POAI 01 2024'!AB429</f>
        <v>0</v>
      </c>
    </row>
    <row r="29" spans="1:30" ht="20.399999999999999" customHeight="1" x14ac:dyDescent="0.25">
      <c r="A29" s="88" t="s">
        <v>415</v>
      </c>
      <c r="B29" s="89">
        <f t="shared" ref="B29:AB29" si="14">SUM(B30:B34)</f>
        <v>8884869714.5200005</v>
      </c>
      <c r="C29" s="89">
        <f t="shared" si="14"/>
        <v>496847218</v>
      </c>
      <c r="D29" s="89">
        <f t="shared" si="14"/>
        <v>9381716932.5200005</v>
      </c>
      <c r="E29" s="89">
        <f t="shared" si="14"/>
        <v>0</v>
      </c>
      <c r="F29" s="89">
        <f t="shared" si="14"/>
        <v>363824680</v>
      </c>
      <c r="G29" s="89">
        <f t="shared" si="14"/>
        <v>0</v>
      </c>
      <c r="H29" s="89">
        <f t="shared" si="14"/>
        <v>400668001</v>
      </c>
      <c r="I29" s="89">
        <f t="shared" si="14"/>
        <v>1216215924</v>
      </c>
      <c r="J29" s="89">
        <f t="shared" si="14"/>
        <v>2056100604</v>
      </c>
      <c r="K29" s="89">
        <f t="shared" si="14"/>
        <v>699563457</v>
      </c>
      <c r="L29" s="89">
        <f t="shared" si="14"/>
        <v>699563457.51999998</v>
      </c>
      <c r="M29" s="89">
        <f t="shared" si="14"/>
        <v>699563457</v>
      </c>
      <c r="N29" s="89">
        <f t="shared" si="14"/>
        <v>266215924</v>
      </c>
      <c r="O29" s="89">
        <f t="shared" si="14"/>
        <v>160643874</v>
      </c>
      <c r="P29" s="89">
        <f t="shared" si="14"/>
        <v>76000000</v>
      </c>
      <c r="Q29" s="89">
        <f t="shared" si="14"/>
        <v>192000000</v>
      </c>
      <c r="R29" s="89">
        <f t="shared" si="14"/>
        <v>0</v>
      </c>
      <c r="S29" s="89">
        <f t="shared" si="14"/>
        <v>1369213924</v>
      </c>
      <c r="T29" s="89">
        <f t="shared" si="14"/>
        <v>0</v>
      </c>
      <c r="U29" s="89">
        <f t="shared" si="14"/>
        <v>685296412</v>
      </c>
      <c r="V29" s="89">
        <f t="shared" si="14"/>
        <v>115940400</v>
      </c>
      <c r="W29" s="89">
        <f t="shared" si="14"/>
        <v>37248010</v>
      </c>
      <c r="X29" s="89">
        <f t="shared" si="14"/>
        <v>194085415</v>
      </c>
      <c r="Y29" s="89">
        <f t="shared" si="14"/>
        <v>36081277</v>
      </c>
      <c r="Z29" s="89">
        <f t="shared" si="14"/>
        <v>77569979</v>
      </c>
      <c r="AA29" s="89">
        <f t="shared" si="14"/>
        <v>35922137</v>
      </c>
      <c r="AB29" s="89">
        <f t="shared" si="14"/>
        <v>0</v>
      </c>
      <c r="AC29" s="90"/>
    </row>
    <row r="30" spans="1:30" ht="21.6" customHeight="1" x14ac:dyDescent="0.25">
      <c r="A30" s="97" t="s">
        <v>416</v>
      </c>
      <c r="B30" s="92">
        <f t="shared" ref="B30:B34" si="15">SUM(E30:U30)</f>
        <v>3054423255.52</v>
      </c>
      <c r="C30" s="92">
        <f t="shared" ref="C30:C34" si="16">SUM(V30:AB30)</f>
        <v>77940400</v>
      </c>
      <c r="D30" s="92">
        <f t="shared" si="4"/>
        <v>3132363655.52</v>
      </c>
      <c r="E30" s="92">
        <f>+'POAI 01 2024'!F431</f>
        <v>0</v>
      </c>
      <c r="F30" s="92">
        <f>+'POAI 01 2024'!G431</f>
        <v>0</v>
      </c>
      <c r="G30" s="92">
        <f>+'POAI 01 2024'!H431</f>
        <v>0</v>
      </c>
      <c r="H30" s="92">
        <f>+'POAI 01 2024'!I431</f>
        <v>0</v>
      </c>
      <c r="I30" s="92">
        <f>+'POAI 01 2024'!J431</f>
        <v>200000000</v>
      </c>
      <c r="J30" s="92">
        <f>+'POAI 01 2024'!K431</f>
        <v>1500000000</v>
      </c>
      <c r="K30" s="92">
        <f>+'POAI 01 2024'!L431</f>
        <v>160000000</v>
      </c>
      <c r="L30" s="92">
        <f>+'POAI 01 2024'!M431</f>
        <v>391563457.51999998</v>
      </c>
      <c r="M30" s="92">
        <f>+'POAI 01 2024'!N431</f>
        <v>300000000</v>
      </c>
      <c r="N30" s="92">
        <f>+'POAI 01 2024'!O431</f>
        <v>266215924</v>
      </c>
      <c r="O30" s="92">
        <f>+'POAI 01 2024'!P431</f>
        <v>160643874</v>
      </c>
      <c r="P30" s="92">
        <f>+'POAI 01 2024'!Q431</f>
        <v>76000000</v>
      </c>
      <c r="Q30" s="92">
        <f>+'POAI 01 2024'!R431</f>
        <v>0</v>
      </c>
      <c r="R30" s="92">
        <f>+'POAI 01 2024'!S431</f>
        <v>0</v>
      </c>
      <c r="S30" s="92">
        <f>+'POAI 01 2024'!T431</f>
        <v>0</v>
      </c>
      <c r="T30" s="92">
        <f>+'POAI 01 2024'!U431</f>
        <v>0</v>
      </c>
      <c r="U30" s="92">
        <f>+'POAI 01 2024'!AE431</f>
        <v>0</v>
      </c>
      <c r="V30" s="92">
        <f>+'POAI 01 2024'!V431</f>
        <v>69940400</v>
      </c>
      <c r="W30" s="92">
        <f>+'POAI 01 2024'!W431</f>
        <v>0</v>
      </c>
      <c r="X30" s="92">
        <f>+'POAI 01 2024'!X431</f>
        <v>0</v>
      </c>
      <c r="Y30" s="92">
        <f>+'POAI 01 2024'!Y431</f>
        <v>0</v>
      </c>
      <c r="Z30" s="92">
        <f>+'POAI 01 2024'!Z431</f>
        <v>8000000</v>
      </c>
      <c r="AA30" s="92">
        <f>+'POAI 01 2024'!AA431</f>
        <v>0</v>
      </c>
      <c r="AB30" s="92">
        <f>+'POAI 01 2024'!AB431</f>
        <v>0</v>
      </c>
    </row>
    <row r="31" spans="1:30" ht="22.2" customHeight="1" x14ac:dyDescent="0.25">
      <c r="A31" s="97" t="s">
        <v>417</v>
      </c>
      <c r="B31" s="92">
        <f t="shared" si="15"/>
        <v>2775268122</v>
      </c>
      <c r="C31" s="92">
        <f t="shared" si="16"/>
        <v>382581791</v>
      </c>
      <c r="D31" s="92">
        <f t="shared" si="4"/>
        <v>3157849913</v>
      </c>
      <c r="E31" s="92">
        <f>+'POAI 01 2024'!F432</f>
        <v>0</v>
      </c>
      <c r="F31" s="92">
        <f>+'POAI 01 2024'!G432</f>
        <v>363824680</v>
      </c>
      <c r="G31" s="92">
        <f>+'POAI 01 2024'!H432</f>
        <v>0</v>
      </c>
      <c r="H31" s="92">
        <f>+'POAI 01 2024'!I432</f>
        <v>0</v>
      </c>
      <c r="I31" s="92">
        <f>+'POAI 01 2024'!J432</f>
        <v>416215924</v>
      </c>
      <c r="J31" s="92">
        <f>+'POAI 01 2024'!K432</f>
        <v>556100604</v>
      </c>
      <c r="K31" s="92">
        <f>+'POAI 01 2024'!L432</f>
        <v>539563457</v>
      </c>
      <c r="L31" s="92">
        <f>+'POAI 01 2024'!M432</f>
        <v>308000000</v>
      </c>
      <c r="M31" s="92">
        <f>+'POAI 01 2024'!N432</f>
        <v>399563457</v>
      </c>
      <c r="N31" s="92">
        <f>+'POAI 01 2024'!O432</f>
        <v>0</v>
      </c>
      <c r="O31" s="92">
        <f>+'POAI 01 2024'!P432</f>
        <v>0</v>
      </c>
      <c r="P31" s="92">
        <f>+'POAI 01 2024'!Q432</f>
        <v>0</v>
      </c>
      <c r="Q31" s="92">
        <f>+'POAI 01 2024'!R432</f>
        <v>192000000</v>
      </c>
      <c r="R31" s="92">
        <f>+'POAI 01 2024'!S432</f>
        <v>0</v>
      </c>
      <c r="S31" s="92">
        <f>+'POAI 01 2024'!T432</f>
        <v>0</v>
      </c>
      <c r="T31" s="92">
        <f>+'POAI 01 2024'!U432</f>
        <v>0</v>
      </c>
      <c r="U31" s="92">
        <f>+'POAI 01 2024'!AE432</f>
        <v>0</v>
      </c>
      <c r="V31" s="92">
        <f>+'POAI 01 2024'!V432</f>
        <v>46000000</v>
      </c>
      <c r="W31" s="92">
        <f>+'POAI 01 2024'!W432</f>
        <v>26248010</v>
      </c>
      <c r="X31" s="92">
        <f>+'POAI 01 2024'!X432</f>
        <v>194085415</v>
      </c>
      <c r="Y31" s="92">
        <f>+'POAI 01 2024'!Y432</f>
        <v>20756250</v>
      </c>
      <c r="Z31" s="92">
        <f>+'POAI 01 2024'!Z432</f>
        <v>59569979</v>
      </c>
      <c r="AA31" s="92">
        <f>+'POAI 01 2024'!AA432</f>
        <v>35922137</v>
      </c>
      <c r="AB31" s="92">
        <f>+'POAI 01 2024'!AB432</f>
        <v>0</v>
      </c>
    </row>
    <row r="32" spans="1:30" ht="53.4" customHeight="1" x14ac:dyDescent="0.25">
      <c r="A32" s="97" t="s">
        <v>448</v>
      </c>
      <c r="B32" s="92">
        <f t="shared" si="15"/>
        <v>1685296412</v>
      </c>
      <c r="C32" s="92">
        <f t="shared" si="16"/>
        <v>0</v>
      </c>
      <c r="D32" s="92">
        <f t="shared" si="4"/>
        <v>1685296412</v>
      </c>
      <c r="E32" s="92">
        <f>+'POAI 01 2024'!F433</f>
        <v>0</v>
      </c>
      <c r="F32" s="92">
        <f>+'POAI 01 2024'!G433</f>
        <v>0</v>
      </c>
      <c r="G32" s="92">
        <f>+'POAI 01 2024'!H433</f>
        <v>0</v>
      </c>
      <c r="H32" s="92">
        <f>+'POAI 01 2024'!I433</f>
        <v>0</v>
      </c>
      <c r="I32" s="92">
        <f>+'POAI 01 2024'!J433</f>
        <v>600000000</v>
      </c>
      <c r="J32" s="92">
        <f>+'POAI 01 2024'!K433</f>
        <v>0</v>
      </c>
      <c r="K32" s="92">
        <f>+'POAI 01 2024'!L433</f>
        <v>0</v>
      </c>
      <c r="L32" s="92">
        <f>+'POAI 01 2024'!M433</f>
        <v>0</v>
      </c>
      <c r="M32" s="92">
        <f>+'POAI 01 2024'!N433</f>
        <v>0</v>
      </c>
      <c r="N32" s="92">
        <f>+'POAI 01 2024'!O433</f>
        <v>0</v>
      </c>
      <c r="O32" s="92">
        <f>+'POAI 01 2024'!P433</f>
        <v>0</v>
      </c>
      <c r="P32" s="92">
        <f>+'POAI 01 2024'!Q433</f>
        <v>0</v>
      </c>
      <c r="Q32" s="92">
        <f>+'POAI 01 2024'!R433</f>
        <v>0</v>
      </c>
      <c r="R32" s="92">
        <f>+'POAI 01 2024'!S433</f>
        <v>0</v>
      </c>
      <c r="S32" s="92">
        <f>+'POAI 01 2024'!T433</f>
        <v>400000000</v>
      </c>
      <c r="T32" s="92">
        <f>+'POAI 01 2024'!U433</f>
        <v>0</v>
      </c>
      <c r="U32" s="92">
        <f>+'POAI 01 2024'!AE433</f>
        <v>685296412</v>
      </c>
      <c r="V32" s="92">
        <f>+'POAI 01 2024'!V433</f>
        <v>0</v>
      </c>
      <c r="W32" s="92">
        <f>+'POAI 01 2024'!W433</f>
        <v>0</v>
      </c>
      <c r="X32" s="92">
        <f>+'POAI 01 2024'!X433</f>
        <v>0</v>
      </c>
      <c r="Y32" s="92">
        <f>+'POAI 01 2024'!Y433</f>
        <v>0</v>
      </c>
      <c r="Z32" s="92">
        <f>+'POAI 01 2024'!Z433</f>
        <v>0</v>
      </c>
      <c r="AA32" s="92">
        <f>+'POAI 01 2024'!AA433</f>
        <v>0</v>
      </c>
      <c r="AB32" s="92">
        <f>+'POAI 01 2024'!AB433</f>
        <v>0</v>
      </c>
    </row>
    <row r="33" spans="1:29" ht="22.95" customHeight="1" x14ac:dyDescent="0.25">
      <c r="A33" s="97" t="s">
        <v>265</v>
      </c>
      <c r="B33" s="92">
        <f t="shared" si="15"/>
        <v>1219881925</v>
      </c>
      <c r="C33" s="92">
        <f t="shared" si="16"/>
        <v>36325027</v>
      </c>
      <c r="D33" s="92">
        <f t="shared" si="4"/>
        <v>1256206952</v>
      </c>
      <c r="E33" s="92">
        <f>+'POAI 01 2024'!F434</f>
        <v>0</v>
      </c>
      <c r="F33" s="92">
        <f>+'POAI 01 2024'!G434</f>
        <v>0</v>
      </c>
      <c r="G33" s="92">
        <f>+'POAI 01 2024'!H434</f>
        <v>0</v>
      </c>
      <c r="H33" s="92">
        <f>+'POAI 01 2024'!I434</f>
        <v>400668001</v>
      </c>
      <c r="I33" s="92">
        <f>+'POAI 01 2024'!J434</f>
        <v>0</v>
      </c>
      <c r="J33" s="92">
        <f>+'POAI 01 2024'!K434</f>
        <v>0</v>
      </c>
      <c r="K33" s="92">
        <f>+'POAI 01 2024'!L434</f>
        <v>0</v>
      </c>
      <c r="L33" s="92">
        <f>+'POAI 01 2024'!M434</f>
        <v>0</v>
      </c>
      <c r="M33" s="92">
        <f>+'POAI 01 2024'!N434</f>
        <v>0</v>
      </c>
      <c r="N33" s="92">
        <f>+'POAI 01 2024'!O434</f>
        <v>0</v>
      </c>
      <c r="O33" s="92">
        <f>+'POAI 01 2024'!P434</f>
        <v>0</v>
      </c>
      <c r="P33" s="92">
        <f>+'POAI 01 2024'!Q434</f>
        <v>0</v>
      </c>
      <c r="Q33" s="92">
        <f>+'POAI 01 2024'!R434</f>
        <v>0</v>
      </c>
      <c r="R33" s="92">
        <f>+'POAI 01 2024'!S434</f>
        <v>0</v>
      </c>
      <c r="S33" s="92">
        <f>+'POAI 01 2024'!T434</f>
        <v>819213924</v>
      </c>
      <c r="T33" s="92">
        <f>+'POAI 01 2024'!U434</f>
        <v>0</v>
      </c>
      <c r="U33" s="92">
        <f>+'POAI 01 2024'!AE434</f>
        <v>0</v>
      </c>
      <c r="V33" s="92">
        <f>+'POAI 01 2024'!V434</f>
        <v>0</v>
      </c>
      <c r="W33" s="92">
        <f>+'POAI 01 2024'!W434</f>
        <v>11000000</v>
      </c>
      <c r="X33" s="92">
        <f>+'POAI 01 2024'!X434</f>
        <v>0</v>
      </c>
      <c r="Y33" s="92">
        <f>+'POAI 01 2024'!Y434</f>
        <v>15325027</v>
      </c>
      <c r="Z33" s="92">
        <f>+'POAI 01 2024'!Z434</f>
        <v>10000000</v>
      </c>
      <c r="AA33" s="92">
        <f>+'POAI 01 2024'!AA434</f>
        <v>0</v>
      </c>
      <c r="AB33" s="92">
        <f>+'POAI 01 2024'!AB434</f>
        <v>0</v>
      </c>
    </row>
    <row r="34" spans="1:29" ht="36.75" customHeight="1" x14ac:dyDescent="0.25">
      <c r="A34" s="97" t="s">
        <v>266</v>
      </c>
      <c r="B34" s="92">
        <f t="shared" si="15"/>
        <v>150000000</v>
      </c>
      <c r="C34" s="92">
        <f t="shared" si="16"/>
        <v>0</v>
      </c>
      <c r="D34" s="92">
        <f t="shared" si="4"/>
        <v>150000000</v>
      </c>
      <c r="E34" s="92">
        <f>+'POAI 01 2024'!F435</f>
        <v>0</v>
      </c>
      <c r="F34" s="92">
        <f>+'POAI 01 2024'!G435</f>
        <v>0</v>
      </c>
      <c r="G34" s="92">
        <f>+'POAI 01 2024'!H435</f>
        <v>0</v>
      </c>
      <c r="H34" s="92">
        <f>+'POAI 01 2024'!I435</f>
        <v>0</v>
      </c>
      <c r="I34" s="92">
        <f>+'POAI 01 2024'!J435</f>
        <v>0</v>
      </c>
      <c r="J34" s="92">
        <f>+'POAI 01 2024'!K435</f>
        <v>0</v>
      </c>
      <c r="K34" s="92">
        <f>+'POAI 01 2024'!L435</f>
        <v>0</v>
      </c>
      <c r="L34" s="92">
        <f>+'POAI 01 2024'!M435</f>
        <v>0</v>
      </c>
      <c r="M34" s="92">
        <f>+'POAI 01 2024'!N435</f>
        <v>0</v>
      </c>
      <c r="N34" s="92">
        <f>+'POAI 01 2024'!O435</f>
        <v>0</v>
      </c>
      <c r="O34" s="92">
        <f>+'POAI 01 2024'!P435</f>
        <v>0</v>
      </c>
      <c r="P34" s="92">
        <f>+'POAI 01 2024'!Q435</f>
        <v>0</v>
      </c>
      <c r="Q34" s="92">
        <f>+'POAI 01 2024'!R435</f>
        <v>0</v>
      </c>
      <c r="R34" s="92">
        <f>+'POAI 01 2024'!S435</f>
        <v>0</v>
      </c>
      <c r="S34" s="92">
        <f>+'POAI 01 2024'!T435</f>
        <v>150000000</v>
      </c>
      <c r="T34" s="92">
        <f>+'POAI 01 2024'!U435</f>
        <v>0</v>
      </c>
      <c r="U34" s="92">
        <f>+'POAI 01 2024'!AE435</f>
        <v>0</v>
      </c>
      <c r="V34" s="92">
        <f>+'POAI 01 2024'!V435</f>
        <v>0</v>
      </c>
      <c r="W34" s="92">
        <f>+'POAI 01 2024'!W435</f>
        <v>0</v>
      </c>
      <c r="X34" s="92">
        <f>+'POAI 01 2024'!X435</f>
        <v>0</v>
      </c>
      <c r="Y34" s="92">
        <f>+'POAI 01 2024'!Y435</f>
        <v>0</v>
      </c>
      <c r="Z34" s="92">
        <f>+'POAI 01 2024'!Z435</f>
        <v>0</v>
      </c>
      <c r="AA34" s="92">
        <f>+'POAI 01 2024'!AA435</f>
        <v>0</v>
      </c>
      <c r="AB34" s="92">
        <f>+'POAI 01 2024'!AB435</f>
        <v>0</v>
      </c>
    </row>
    <row r="35" spans="1:29" ht="19.2" customHeight="1" x14ac:dyDescent="0.25">
      <c r="A35" s="98" t="s">
        <v>418</v>
      </c>
      <c r="B35" s="99">
        <f t="shared" ref="B35:AB35" si="17">B3+B10+B17+B23+B29</f>
        <v>25865518234.52</v>
      </c>
      <c r="C35" s="99">
        <f t="shared" si="17"/>
        <v>1485127287.3333335</v>
      </c>
      <c r="D35" s="99">
        <f t="shared" si="17"/>
        <v>27350645521.853333</v>
      </c>
      <c r="E35" s="99">
        <f t="shared" si="17"/>
        <v>4600000000</v>
      </c>
      <c r="F35" s="99">
        <f t="shared" si="17"/>
        <v>363824680</v>
      </c>
      <c r="G35" s="99">
        <f t="shared" si="17"/>
        <v>2765232391</v>
      </c>
      <c r="H35" s="99">
        <f t="shared" si="17"/>
        <v>400668001</v>
      </c>
      <c r="I35" s="99">
        <f t="shared" si="17"/>
        <v>2216215924</v>
      </c>
      <c r="J35" s="99">
        <f t="shared" si="17"/>
        <v>4272316528</v>
      </c>
      <c r="K35" s="99">
        <f t="shared" si="17"/>
        <v>729563457</v>
      </c>
      <c r="L35" s="99">
        <f t="shared" si="17"/>
        <v>729563457.51999998</v>
      </c>
      <c r="M35" s="99">
        <f t="shared" si="17"/>
        <v>729563457</v>
      </c>
      <c r="N35" s="99">
        <f t="shared" si="17"/>
        <v>960000000</v>
      </c>
      <c r="O35" s="99">
        <f t="shared" si="17"/>
        <v>160643874</v>
      </c>
      <c r="P35" s="99">
        <f t="shared" si="17"/>
        <v>76000000</v>
      </c>
      <c r="Q35" s="99">
        <f t="shared" si="17"/>
        <v>192000000</v>
      </c>
      <c r="R35" s="99">
        <f t="shared" si="17"/>
        <v>1215482662</v>
      </c>
      <c r="S35" s="99">
        <f t="shared" si="17"/>
        <v>1369213924</v>
      </c>
      <c r="T35" s="99">
        <f t="shared" si="17"/>
        <v>799933467</v>
      </c>
      <c r="U35" s="99">
        <f t="shared" si="17"/>
        <v>4285296412</v>
      </c>
      <c r="V35" s="99">
        <f t="shared" si="17"/>
        <v>335005742</v>
      </c>
      <c r="W35" s="99">
        <f t="shared" si="17"/>
        <v>91248010</v>
      </c>
      <c r="X35" s="99">
        <f t="shared" si="17"/>
        <v>569887807</v>
      </c>
      <c r="Y35" s="99">
        <f t="shared" si="17"/>
        <v>114739644.33333333</v>
      </c>
      <c r="Z35" s="99">
        <f t="shared" si="17"/>
        <v>117957113</v>
      </c>
      <c r="AA35" s="99">
        <f t="shared" si="17"/>
        <v>161059420</v>
      </c>
      <c r="AB35" s="99">
        <f t="shared" si="17"/>
        <v>95229551</v>
      </c>
      <c r="AC35" s="90"/>
    </row>
    <row r="36" spans="1:29" hidden="1" x14ac:dyDescent="0.25">
      <c r="A36" s="100" t="s">
        <v>419</v>
      </c>
      <c r="B36" s="101">
        <f t="shared" ref="B36:B71" si="18">SUM(E36:AB36)</f>
        <v>0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</row>
    <row r="37" spans="1:29" hidden="1" x14ac:dyDescent="0.25">
      <c r="A37" s="100" t="s">
        <v>420</v>
      </c>
      <c r="B37" s="101">
        <f t="shared" si="18"/>
        <v>0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</row>
    <row r="38" spans="1:29" hidden="1" x14ac:dyDescent="0.25">
      <c r="A38" s="100" t="s">
        <v>421</v>
      </c>
      <c r="B38" s="101">
        <f t="shared" si="18"/>
        <v>0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</row>
    <row r="39" spans="1:29" hidden="1" x14ac:dyDescent="0.25">
      <c r="A39" s="100"/>
      <c r="B39" s="101">
        <f t="shared" si="18"/>
        <v>0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</row>
    <row r="40" spans="1:29" hidden="1" x14ac:dyDescent="0.25">
      <c r="A40" s="100" t="s">
        <v>422</v>
      </c>
      <c r="B40" s="101">
        <f t="shared" si="18"/>
        <v>0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2"/>
    </row>
    <row r="41" spans="1:29" hidden="1" x14ac:dyDescent="0.25">
      <c r="A41" s="100" t="s">
        <v>423</v>
      </c>
      <c r="B41" s="101">
        <f t="shared" si="18"/>
        <v>0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</row>
    <row r="42" spans="1:29" hidden="1" x14ac:dyDescent="0.25">
      <c r="A42" s="100" t="s">
        <v>424</v>
      </c>
      <c r="B42" s="101">
        <f t="shared" si="18"/>
        <v>0</v>
      </c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</row>
    <row r="43" spans="1:29" hidden="1" x14ac:dyDescent="0.25">
      <c r="A43" s="100" t="s">
        <v>425</v>
      </c>
      <c r="B43" s="101">
        <f t="shared" si="18"/>
        <v>0</v>
      </c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</row>
    <row r="44" spans="1:29" hidden="1" x14ac:dyDescent="0.25">
      <c r="A44" s="100" t="s">
        <v>426</v>
      </c>
      <c r="B44" s="101">
        <f t="shared" si="18"/>
        <v>0</v>
      </c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</row>
    <row r="45" spans="1:29" hidden="1" x14ac:dyDescent="0.25">
      <c r="A45" s="100" t="s">
        <v>427</v>
      </c>
      <c r="B45" s="101">
        <f t="shared" si="18"/>
        <v>0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</row>
    <row r="46" spans="1:29" hidden="1" x14ac:dyDescent="0.25">
      <c r="A46" s="100" t="s">
        <v>428</v>
      </c>
      <c r="B46" s="101">
        <f t="shared" si="18"/>
        <v>0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</row>
    <row r="47" spans="1:29" hidden="1" x14ac:dyDescent="0.25">
      <c r="A47" s="100" t="s">
        <v>429</v>
      </c>
      <c r="B47" s="101">
        <f t="shared" si="18"/>
        <v>0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</row>
    <row r="48" spans="1:29" hidden="1" x14ac:dyDescent="0.25">
      <c r="A48" s="100" t="s">
        <v>430</v>
      </c>
      <c r="B48" s="101">
        <f t="shared" si="18"/>
        <v>0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</row>
    <row r="49" spans="1:28" hidden="1" x14ac:dyDescent="0.25">
      <c r="A49" s="100" t="s">
        <v>431</v>
      </c>
      <c r="B49" s="101">
        <f t="shared" si="18"/>
        <v>0</v>
      </c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</row>
    <row r="50" spans="1:28" hidden="1" x14ac:dyDescent="0.25">
      <c r="A50" s="100" t="s">
        <v>432</v>
      </c>
      <c r="B50" s="101">
        <f t="shared" si="18"/>
        <v>0</v>
      </c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</row>
    <row r="51" spans="1:28" hidden="1" x14ac:dyDescent="0.25">
      <c r="A51" s="100" t="s">
        <v>433</v>
      </c>
      <c r="B51" s="101">
        <f t="shared" si="18"/>
        <v>0</v>
      </c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</row>
    <row r="52" spans="1:28" hidden="1" x14ac:dyDescent="0.25">
      <c r="A52" s="100" t="s">
        <v>434</v>
      </c>
      <c r="B52" s="101">
        <f t="shared" si="18"/>
        <v>0</v>
      </c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</row>
    <row r="53" spans="1:28" hidden="1" x14ac:dyDescent="0.25">
      <c r="A53" s="100" t="s">
        <v>435</v>
      </c>
      <c r="B53" s="101">
        <f t="shared" si="18"/>
        <v>0</v>
      </c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</row>
    <row r="54" spans="1:28" hidden="1" x14ac:dyDescent="0.25">
      <c r="A54" s="100" t="s">
        <v>436</v>
      </c>
      <c r="B54" s="101">
        <f t="shared" si="18"/>
        <v>0</v>
      </c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</row>
    <row r="55" spans="1:28" hidden="1" x14ac:dyDescent="0.25">
      <c r="A55" s="100" t="s">
        <v>437</v>
      </c>
      <c r="B55" s="101">
        <f t="shared" si="18"/>
        <v>0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</row>
    <row r="56" spans="1:28" hidden="1" x14ac:dyDescent="0.25">
      <c r="A56" s="100"/>
      <c r="B56" s="101">
        <f t="shared" si="18"/>
        <v>0</v>
      </c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</row>
    <row r="57" spans="1:28" hidden="1" x14ac:dyDescent="0.25">
      <c r="A57" s="100" t="s">
        <v>438</v>
      </c>
      <c r="B57" s="101">
        <f t="shared" si="18"/>
        <v>0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</row>
    <row r="58" spans="1:28" hidden="1" x14ac:dyDescent="0.25">
      <c r="A58" s="100" t="s">
        <v>439</v>
      </c>
      <c r="B58" s="101">
        <f t="shared" si="18"/>
        <v>0</v>
      </c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</row>
    <row r="59" spans="1:28" hidden="1" x14ac:dyDescent="0.25">
      <c r="A59" s="100" t="s">
        <v>440</v>
      </c>
      <c r="B59" s="101">
        <f t="shared" si="18"/>
        <v>0</v>
      </c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</row>
    <row r="60" spans="1:28" hidden="1" x14ac:dyDescent="0.25">
      <c r="A60" s="100" t="s">
        <v>441</v>
      </c>
      <c r="B60" s="101">
        <f t="shared" si="18"/>
        <v>0</v>
      </c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</row>
    <row r="61" spans="1:28" hidden="1" x14ac:dyDescent="0.25">
      <c r="A61" s="100" t="s">
        <v>442</v>
      </c>
      <c r="B61" s="101">
        <f t="shared" si="18"/>
        <v>0</v>
      </c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</row>
    <row r="62" spans="1:28" hidden="1" x14ac:dyDescent="0.25">
      <c r="A62" s="100" t="s">
        <v>443</v>
      </c>
      <c r="B62" s="101">
        <f t="shared" si="18"/>
        <v>0</v>
      </c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</row>
    <row r="63" spans="1:28" hidden="1" x14ac:dyDescent="0.25">
      <c r="A63" s="100" t="s">
        <v>444</v>
      </c>
      <c r="B63" s="101">
        <f t="shared" si="18"/>
        <v>0</v>
      </c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</row>
    <row r="64" spans="1:28" hidden="1" x14ac:dyDescent="0.25">
      <c r="A64" s="100" t="s">
        <v>445</v>
      </c>
      <c r="B64" s="101">
        <f t="shared" si="18"/>
        <v>0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</row>
    <row r="65" spans="1:28" hidden="1" x14ac:dyDescent="0.25">
      <c r="A65" s="100"/>
      <c r="B65" s="101">
        <f t="shared" si="18"/>
        <v>0</v>
      </c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</row>
    <row r="66" spans="1:28" hidden="1" x14ac:dyDescent="0.25">
      <c r="A66" s="100"/>
      <c r="B66" s="101">
        <f t="shared" si="18"/>
        <v>0</v>
      </c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</row>
    <row r="67" spans="1:28" hidden="1" x14ac:dyDescent="0.25">
      <c r="A67" s="100" t="s">
        <v>446</v>
      </c>
      <c r="B67" s="101">
        <f t="shared" si="18"/>
        <v>0</v>
      </c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</row>
    <row r="68" spans="1:28" hidden="1" x14ac:dyDescent="0.25">
      <c r="A68" s="100"/>
      <c r="B68" s="101">
        <f t="shared" si="18"/>
        <v>0</v>
      </c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</row>
    <row r="69" spans="1:28" hidden="1" x14ac:dyDescent="0.25">
      <c r="A69" s="100"/>
      <c r="B69" s="101">
        <f t="shared" si="18"/>
        <v>0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</row>
    <row r="70" spans="1:28" hidden="1" x14ac:dyDescent="0.25">
      <c r="A70" s="100"/>
      <c r="B70" s="101">
        <f t="shared" si="18"/>
        <v>0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</row>
    <row r="71" spans="1:28" hidden="1" x14ac:dyDescent="0.25">
      <c r="A71" s="100" t="s">
        <v>447</v>
      </c>
      <c r="B71" s="101" t="e">
        <f t="shared" si="18"/>
        <v>#REF!</v>
      </c>
      <c r="C71" s="101"/>
      <c r="D71" s="101"/>
      <c r="E71" s="101" t="e">
        <f>+#REF!-#REF!</f>
        <v>#REF!</v>
      </c>
      <c r="F71" s="101" t="e">
        <f>+#REF!-#REF!</f>
        <v>#REF!</v>
      </c>
      <c r="G71" s="101" t="e">
        <f>+#REF!-#REF!</f>
        <v>#REF!</v>
      </c>
      <c r="H71" s="101" t="e">
        <f>+#REF!-#REF!</f>
        <v>#REF!</v>
      </c>
      <c r="I71" s="101" t="e">
        <f>+#REF!-#REF!</f>
        <v>#REF!</v>
      </c>
      <c r="J71" s="101" t="e">
        <f>+#REF!-#REF!</f>
        <v>#REF!</v>
      </c>
      <c r="K71" s="101" t="e">
        <f>+#REF!-#REF!</f>
        <v>#REF!</v>
      </c>
      <c r="L71" s="101" t="e">
        <f>+#REF!-#REF!</f>
        <v>#REF!</v>
      </c>
      <c r="M71" s="101" t="e">
        <f>+#REF!-#REF!</f>
        <v>#REF!</v>
      </c>
      <c r="N71" s="101" t="e">
        <f>+#REF!-#REF!</f>
        <v>#REF!</v>
      </c>
      <c r="O71" s="101" t="e">
        <f>+#REF!-#REF!</f>
        <v>#REF!</v>
      </c>
      <c r="P71" s="101" t="e">
        <f>+#REF!-#REF!</f>
        <v>#REF!</v>
      </c>
      <c r="Q71" s="101" t="e">
        <f>+#REF!-#REF!</f>
        <v>#REF!</v>
      </c>
      <c r="R71" s="101" t="e">
        <f>+#REF!-#REF!</f>
        <v>#REF!</v>
      </c>
      <c r="S71" s="101" t="e">
        <f>+#REF!-#REF!</f>
        <v>#REF!</v>
      </c>
      <c r="T71" s="101" t="e">
        <f>+#REF!-#REF!</f>
        <v>#REF!</v>
      </c>
      <c r="U71" s="101" t="e">
        <f>+#REF!-#REF!</f>
        <v>#REF!</v>
      </c>
      <c r="V71" s="101" t="e">
        <f>+#REF!-#REF!</f>
        <v>#REF!</v>
      </c>
      <c r="W71" s="101" t="e">
        <f>+#REF!-#REF!</f>
        <v>#REF!</v>
      </c>
      <c r="X71" s="101" t="e">
        <f>+#REF!-#REF!</f>
        <v>#REF!</v>
      </c>
      <c r="Y71" s="101" t="e">
        <f>+#REF!-#REF!</f>
        <v>#REF!</v>
      </c>
      <c r="Z71" s="101" t="e">
        <f>+#REF!-#REF!</f>
        <v>#REF!</v>
      </c>
      <c r="AA71" s="101" t="e">
        <f>+#REF!-#REF!</f>
        <v>#REF!</v>
      </c>
      <c r="AB71" s="101" t="e">
        <f>+#REF!-#REF!</f>
        <v>#REF!</v>
      </c>
    </row>
    <row r="72" spans="1:28" hidden="1" x14ac:dyDescent="0.25"/>
    <row r="73" spans="1:28" hidden="1" x14ac:dyDescent="0.25">
      <c r="U73" s="103"/>
    </row>
    <row r="74" spans="1:28" hidden="1" x14ac:dyDescent="0.25">
      <c r="A74" s="60" t="s">
        <v>373</v>
      </c>
      <c r="B74" s="90">
        <f>+AC29</f>
        <v>0</v>
      </c>
      <c r="C74" s="90"/>
      <c r="E74" s="103">
        <f>+[6]FUENTES!C101</f>
        <v>6540780983</v>
      </c>
      <c r="F74" s="90">
        <f>+E74-B74</f>
        <v>6540780983</v>
      </c>
    </row>
    <row r="75" spans="1:28" hidden="1" x14ac:dyDescent="0.25">
      <c r="A75" s="60" t="s">
        <v>374</v>
      </c>
      <c r="B75" s="90">
        <f>+AC23</f>
        <v>0</v>
      </c>
      <c r="C75" s="90"/>
      <c r="E75" s="103">
        <f>+[6]FUENTES!C122</f>
        <v>2775512498</v>
      </c>
      <c r="F75" s="90">
        <f t="shared" ref="F75:F80" si="19">+E75-B75</f>
        <v>2775512498</v>
      </c>
    </row>
    <row r="76" spans="1:28" hidden="1" x14ac:dyDescent="0.25">
      <c r="A76" s="60" t="s">
        <v>385</v>
      </c>
      <c r="B76" s="90">
        <f>+AC3</f>
        <v>0</v>
      </c>
      <c r="C76" s="90"/>
      <c r="E76" s="103">
        <f>+[6]FUENTES!C107</f>
        <v>1004010869</v>
      </c>
      <c r="F76" s="90">
        <f t="shared" si="19"/>
        <v>1004010869</v>
      </c>
    </row>
    <row r="77" spans="1:28" hidden="1" x14ac:dyDescent="0.25">
      <c r="A77" s="60" t="s">
        <v>370</v>
      </c>
      <c r="B77" s="90">
        <f>+AC10</f>
        <v>0</v>
      </c>
      <c r="C77" s="90"/>
      <c r="E77" s="103">
        <f>+[6]FUENTES!C83</f>
        <v>5810645904</v>
      </c>
      <c r="F77" s="90">
        <f t="shared" si="19"/>
        <v>5810645904</v>
      </c>
    </row>
    <row r="78" spans="1:28" hidden="1" x14ac:dyDescent="0.25">
      <c r="A78" s="60" t="s">
        <v>372</v>
      </c>
      <c r="B78" s="90">
        <f>+AC17</f>
        <v>0</v>
      </c>
      <c r="C78" s="90"/>
      <c r="E78" s="103">
        <f>+[6]FUENTES!C117</f>
        <v>2761211917</v>
      </c>
      <c r="F78" s="90">
        <f t="shared" si="19"/>
        <v>2761211917</v>
      </c>
    </row>
    <row r="79" spans="1:28" hidden="1" x14ac:dyDescent="0.25">
      <c r="A79" s="60" t="s">
        <v>382</v>
      </c>
      <c r="B79" s="90" t="e">
        <f>SUM(#REF!)</f>
        <v>#REF!</v>
      </c>
      <c r="C79" s="90"/>
      <c r="E79" s="103">
        <f>+[6]FUENTES!C28</f>
        <v>611873668</v>
      </c>
      <c r="F79" s="90" t="e">
        <f t="shared" si="19"/>
        <v>#REF!</v>
      </c>
    </row>
    <row r="80" spans="1:28" hidden="1" x14ac:dyDescent="0.25">
      <c r="B80" s="90" t="e">
        <f>SUM(B74:D79)</f>
        <v>#REF!</v>
      </c>
      <c r="C80" s="90"/>
      <c r="E80" s="90">
        <f>SUM(E74:E79)</f>
        <v>19504035839</v>
      </c>
      <c r="F80" s="90" t="e">
        <f t="shared" si="19"/>
        <v>#REF!</v>
      </c>
    </row>
    <row r="81" spans="1:28" hidden="1" x14ac:dyDescent="0.25">
      <c r="B81" s="90"/>
      <c r="C81" s="90"/>
    </row>
    <row r="82" spans="1:28" hidden="1" x14ac:dyDescent="0.25">
      <c r="B82" s="90"/>
      <c r="C82" s="90"/>
    </row>
    <row r="83" spans="1:28" hidden="1" x14ac:dyDescent="0.25">
      <c r="A83" s="90"/>
      <c r="B83" s="90"/>
      <c r="C83" s="90"/>
    </row>
    <row r="84" spans="1:28" hidden="1" x14ac:dyDescent="0.25"/>
    <row r="85" spans="1:28" hidden="1" x14ac:dyDescent="0.25"/>
    <row r="86" spans="1:28" ht="13.2" customHeight="1" x14ac:dyDescent="0.25"/>
    <row r="87" spans="1:28" ht="13.2" customHeight="1" x14ac:dyDescent="0.25">
      <c r="E87" s="75">
        <f>+'POAI 01 2024'!F437</f>
        <v>4600000000</v>
      </c>
      <c r="F87" s="75">
        <f>+'POAI 01 2024'!G437</f>
        <v>363824680</v>
      </c>
      <c r="G87" s="75">
        <f>+'POAI 01 2024'!H437</f>
        <v>2765232391</v>
      </c>
      <c r="H87" s="75">
        <f>+'POAI 01 2024'!I437</f>
        <v>400668001</v>
      </c>
      <c r="I87" s="75">
        <f>+'POAI 01 2024'!J437</f>
        <v>2216215924</v>
      </c>
      <c r="J87" s="75">
        <f>+'POAI 01 2024'!K437</f>
        <v>4272316528</v>
      </c>
      <c r="K87" s="75">
        <f>+'POAI 01 2024'!L437</f>
        <v>729563457</v>
      </c>
      <c r="L87" s="75">
        <f>+'POAI 01 2024'!M437</f>
        <v>729563457.51999998</v>
      </c>
      <c r="M87" s="75">
        <f>+'POAI 01 2024'!N437</f>
        <v>729563457</v>
      </c>
      <c r="N87" s="75">
        <f>+'POAI 01 2024'!O437</f>
        <v>960000000</v>
      </c>
      <c r="O87" s="75">
        <f>+'POAI 01 2024'!P437</f>
        <v>160643874</v>
      </c>
      <c r="P87" s="75">
        <f>+'POAI 01 2024'!Q437</f>
        <v>76000000</v>
      </c>
      <c r="Q87" s="75">
        <f>+'POAI 01 2024'!R437</f>
        <v>192000000</v>
      </c>
      <c r="R87" s="75">
        <f>+'POAI 01 2024'!S437</f>
        <v>1215482662</v>
      </c>
      <c r="S87" s="75">
        <f>+'POAI 01 2024'!T437</f>
        <v>1369213924</v>
      </c>
      <c r="T87" s="75">
        <f>+'POAI 01 2024'!U437</f>
        <v>799933467</v>
      </c>
      <c r="U87" s="75">
        <f>+'POAI 01 2024'!AE437</f>
        <v>4285296412</v>
      </c>
      <c r="V87" s="75">
        <f>+'POAI 01 2024'!V437</f>
        <v>335005742</v>
      </c>
      <c r="W87" s="75">
        <f>+'POAI 01 2024'!W437</f>
        <v>91248010</v>
      </c>
      <c r="X87" s="75">
        <f>+'POAI 01 2024'!X437</f>
        <v>569887807</v>
      </c>
      <c r="Y87" s="75">
        <f>+'POAI 01 2024'!Y437</f>
        <v>114739644.33333333</v>
      </c>
      <c r="Z87" s="75">
        <f>+'POAI 01 2024'!Z437</f>
        <v>117957113</v>
      </c>
      <c r="AA87" s="75">
        <f>+'POAI 01 2024'!AA437</f>
        <v>161059420</v>
      </c>
      <c r="AB87" s="75">
        <f>+'POAI 01 2024'!AB437</f>
        <v>95229551</v>
      </c>
    </row>
    <row r="88" spans="1:28" ht="13.2" customHeight="1" x14ac:dyDescent="0.25"/>
    <row r="89" spans="1:28" ht="13.2" customHeight="1" x14ac:dyDescent="0.25">
      <c r="E89" s="61">
        <f>+E35-E87</f>
        <v>0</v>
      </c>
      <c r="F89" s="61">
        <f t="shared" ref="F89:AB89" si="20">+F35-F87</f>
        <v>0</v>
      </c>
      <c r="G89" s="61">
        <f t="shared" si="20"/>
        <v>0</v>
      </c>
      <c r="H89" s="61">
        <f t="shared" si="20"/>
        <v>0</v>
      </c>
      <c r="I89" s="61">
        <f t="shared" si="20"/>
        <v>0</v>
      </c>
      <c r="J89" s="61">
        <f t="shared" si="20"/>
        <v>0</v>
      </c>
      <c r="K89" s="61">
        <f t="shared" si="20"/>
        <v>0</v>
      </c>
      <c r="L89" s="61">
        <f t="shared" si="20"/>
        <v>0</v>
      </c>
      <c r="M89" s="61">
        <f t="shared" si="20"/>
        <v>0</v>
      </c>
      <c r="N89" s="61">
        <f t="shared" si="20"/>
        <v>0</v>
      </c>
      <c r="O89" s="61">
        <f t="shared" si="20"/>
        <v>0</v>
      </c>
      <c r="P89" s="61">
        <f t="shared" si="20"/>
        <v>0</v>
      </c>
      <c r="Q89" s="61">
        <f t="shared" si="20"/>
        <v>0</v>
      </c>
      <c r="R89" s="61">
        <f t="shared" si="20"/>
        <v>0</v>
      </c>
      <c r="S89" s="61">
        <f t="shared" si="20"/>
        <v>0</v>
      </c>
      <c r="T89" s="61">
        <f t="shared" si="20"/>
        <v>0</v>
      </c>
      <c r="U89" s="61">
        <f t="shared" si="20"/>
        <v>0</v>
      </c>
      <c r="V89" s="61">
        <f t="shared" si="20"/>
        <v>0</v>
      </c>
      <c r="W89" s="61">
        <f t="shared" si="20"/>
        <v>0</v>
      </c>
      <c r="X89" s="61">
        <f t="shared" si="20"/>
        <v>0</v>
      </c>
      <c r="Y89" s="61">
        <f t="shared" si="20"/>
        <v>0</v>
      </c>
      <c r="Z89" s="61">
        <f t="shared" si="20"/>
        <v>0</v>
      </c>
      <c r="AA89" s="61">
        <f t="shared" si="20"/>
        <v>0</v>
      </c>
      <c r="AB89" s="61">
        <f t="shared" si="20"/>
        <v>0</v>
      </c>
    </row>
    <row r="90" spans="1:28" ht="13.2" customHeight="1" x14ac:dyDescent="0.25"/>
    <row r="91" spans="1:28" ht="13.2" customHeight="1" x14ac:dyDescent="0.25"/>
    <row r="92" spans="1:28" ht="13.2" customHeight="1" x14ac:dyDescent="0.25"/>
    <row r="93" spans="1:28" ht="13.2" customHeight="1" x14ac:dyDescent="0.25"/>
    <row r="94" spans="1:28" ht="13.2" customHeight="1" x14ac:dyDescent="0.25"/>
    <row r="95" spans="1:28" ht="13.2" customHeight="1" x14ac:dyDescent="0.25"/>
    <row r="96" spans="1:28" ht="13.2" customHeight="1" x14ac:dyDescent="0.25"/>
  </sheetData>
  <mergeCells count="28">
    <mergeCell ref="K1:K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W1:W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X1:X2"/>
    <mergeCell ref="Y1:Y2"/>
    <mergeCell ref="Z1:Z2"/>
    <mergeCell ref="AA1:AA2"/>
    <mergeCell ref="AB1:AB2"/>
  </mergeCells>
  <pageMargins left="0.44" right="0.15748031496062992" top="0.78740157480314965" bottom="0.47244094488188981" header="0.55118110236220474" footer="0"/>
  <pageSetup paperSize="9" orientation="portrait" r:id="rId1"/>
  <headerFooter alignWithMargins="0">
    <oddHeader>&amp;C&amp;"-,Negrita"&amp;14PLAN OPERATIVO ANUAL DE INVERSIONES 2010</oddHeader>
    <oddFooter>&amp;L&amp;8UNIDAD DE PLANEAMIENTO ECONÓMICO Y ADMINISTRATIVO&amp;COFICINA DE PLANEACIÓN&amp;R&amp;D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689"/>
  <sheetViews>
    <sheetView showGridLines="0" zoomScale="120" zoomScaleNormal="120" workbookViewId="0">
      <pane xSplit="5" ySplit="1" topLeftCell="AE69" activePane="bottomRight" state="frozen"/>
      <selection pane="topRight" activeCell="F1" sqref="F1"/>
      <selection pane="bottomLeft" activeCell="A2" sqref="A2"/>
      <selection pane="bottomRight" activeCell="AH71" sqref="AH71"/>
    </sheetView>
  </sheetViews>
  <sheetFormatPr baseColWidth="10" defaultColWidth="11.5546875" defaultRowHeight="14.4" customHeight="1" zeroHeight="1" x14ac:dyDescent="0.3"/>
  <cols>
    <col min="1" max="1" width="3.109375" customWidth="1"/>
    <col min="2" max="2" width="38.6640625" style="23" customWidth="1"/>
    <col min="3" max="3" width="11.5546875" style="8" customWidth="1"/>
    <col min="4" max="4" width="10.6640625" customWidth="1"/>
    <col min="5" max="5" width="12.21875" style="15" customWidth="1"/>
    <col min="6" max="6" width="17.33203125" customWidth="1"/>
    <col min="7" max="7" width="16.44140625" customWidth="1"/>
    <col min="8" max="8" width="17.33203125" customWidth="1"/>
    <col min="9" max="9" width="17.109375" customWidth="1"/>
    <col min="10" max="10" width="18" customWidth="1"/>
    <col min="11" max="11" width="17.77734375" customWidth="1"/>
    <col min="12" max="12" width="16.5546875" customWidth="1"/>
    <col min="13" max="13" width="16.109375" customWidth="1"/>
    <col min="14" max="14" width="16.44140625" customWidth="1"/>
    <col min="15" max="15" width="15.88671875" customWidth="1"/>
    <col min="16" max="16" width="15.44140625" customWidth="1"/>
    <col min="17" max="17" width="14.6640625" customWidth="1"/>
    <col min="18" max="18" width="16.21875" customWidth="1"/>
    <col min="19" max="19" width="17.88671875" customWidth="1"/>
    <col min="20" max="20" width="17.44140625" customWidth="1"/>
    <col min="21" max="21" width="16.6640625" customWidth="1"/>
    <col min="22" max="22" width="15.44140625" customWidth="1"/>
    <col min="23" max="23" width="16.5546875" customWidth="1"/>
    <col min="24" max="24" width="16.6640625" customWidth="1"/>
    <col min="25" max="29" width="15.44140625" customWidth="1"/>
    <col min="30" max="30" width="18" customWidth="1"/>
    <col min="31" max="31" width="17.44140625" customWidth="1"/>
    <col min="32" max="32" width="18" customWidth="1"/>
    <col min="33" max="33" width="10.44140625" customWidth="1"/>
    <col min="34" max="34" width="19" customWidth="1"/>
    <col min="35" max="35" width="10.44140625" customWidth="1"/>
    <col min="36" max="36" width="19.21875" style="10" customWidth="1"/>
    <col min="37" max="37" width="13.5546875" customWidth="1"/>
  </cols>
  <sheetData>
    <row r="1" spans="1:36" ht="40.200000000000003" customHeight="1" x14ac:dyDescent="0.3">
      <c r="B1" s="34" t="s">
        <v>0</v>
      </c>
      <c r="C1" s="2" t="s">
        <v>1</v>
      </c>
      <c r="D1" s="2" t="s">
        <v>2</v>
      </c>
      <c r="E1" s="3" t="s">
        <v>3</v>
      </c>
      <c r="F1" s="1" t="s">
        <v>271</v>
      </c>
      <c r="G1" s="1" t="s">
        <v>272</v>
      </c>
      <c r="H1" s="1" t="s">
        <v>273</v>
      </c>
      <c r="I1" s="1" t="s">
        <v>274</v>
      </c>
      <c r="J1" s="1" t="s">
        <v>275</v>
      </c>
      <c r="K1" s="1" t="s">
        <v>276</v>
      </c>
      <c r="L1" s="1" t="s">
        <v>277</v>
      </c>
      <c r="M1" s="1" t="s">
        <v>278</v>
      </c>
      <c r="N1" s="1" t="s">
        <v>279</v>
      </c>
      <c r="O1" s="1" t="s">
        <v>280</v>
      </c>
      <c r="P1" s="1" t="s">
        <v>281</v>
      </c>
      <c r="Q1" s="1" t="s">
        <v>282</v>
      </c>
      <c r="R1" s="1" t="s">
        <v>283</v>
      </c>
      <c r="S1" s="1" t="s">
        <v>284</v>
      </c>
      <c r="T1" s="1" t="s">
        <v>285</v>
      </c>
      <c r="U1" s="1" t="s">
        <v>286</v>
      </c>
      <c r="V1" s="1" t="s">
        <v>287</v>
      </c>
      <c r="W1" s="1" t="s">
        <v>288</v>
      </c>
      <c r="X1" s="1" t="s">
        <v>289</v>
      </c>
      <c r="Y1" s="1" t="s">
        <v>290</v>
      </c>
      <c r="Z1" s="1" t="s">
        <v>291</v>
      </c>
      <c r="AA1" s="1" t="s">
        <v>292</v>
      </c>
      <c r="AB1" s="1" t="s">
        <v>293</v>
      </c>
      <c r="AC1" s="1" t="s">
        <v>4</v>
      </c>
      <c r="AD1" s="1" t="s">
        <v>5</v>
      </c>
      <c r="AE1" s="1" t="s">
        <v>294</v>
      </c>
      <c r="AF1" s="1" t="s">
        <v>342</v>
      </c>
      <c r="AG1" s="1" t="s">
        <v>6</v>
      </c>
      <c r="AH1" s="4" t="s">
        <v>341</v>
      </c>
      <c r="AI1" s="4" t="s">
        <v>7</v>
      </c>
      <c r="AJ1" s="5" t="s">
        <v>8</v>
      </c>
    </row>
    <row r="2" spans="1:36" s="6" customFormat="1" ht="55.2" x14ac:dyDescent="0.3">
      <c r="A2" s="33" t="str">
        <f t="shared" ref="A2:A24" si="0">LEFT(B2,7)</f>
        <v>SI.PY.1</v>
      </c>
      <c r="B2" s="35" t="s">
        <v>115</v>
      </c>
      <c r="C2" s="16" t="s">
        <v>10</v>
      </c>
      <c r="D2" s="54" t="s">
        <v>310</v>
      </c>
      <c r="E2" s="38">
        <v>50</v>
      </c>
      <c r="F2" s="12"/>
      <c r="G2" s="12"/>
      <c r="H2" s="12"/>
      <c r="I2" s="12"/>
      <c r="J2" s="12"/>
      <c r="K2" s="12">
        <v>11102000</v>
      </c>
      <c r="L2" s="12"/>
      <c r="M2" s="12"/>
      <c r="N2" s="12"/>
      <c r="O2" s="12"/>
      <c r="P2" s="12"/>
      <c r="Q2" s="12"/>
      <c r="R2" s="12"/>
      <c r="S2" s="12"/>
      <c r="T2" s="12"/>
      <c r="U2" s="12">
        <v>51000000</v>
      </c>
      <c r="V2" s="12"/>
      <c r="W2" s="12"/>
      <c r="X2" s="12"/>
      <c r="Y2" s="12"/>
      <c r="Z2" s="58">
        <v>9000000</v>
      </c>
      <c r="AA2" s="12"/>
      <c r="AB2" s="12"/>
      <c r="AC2" s="12"/>
      <c r="AD2" s="12"/>
      <c r="AE2" s="12"/>
      <c r="AF2" s="12">
        <f t="shared" ref="AF2:AF24" si="1">SUM(F2:AE2)</f>
        <v>71102000</v>
      </c>
      <c r="AG2" s="18"/>
      <c r="AH2" s="12">
        <v>300000000</v>
      </c>
      <c r="AI2" s="19"/>
      <c r="AJ2" s="12">
        <f t="shared" ref="AJ2:AJ24" si="2">+AH2-AF2</f>
        <v>228898000</v>
      </c>
    </row>
    <row r="3" spans="1:36" s="6" customFormat="1" x14ac:dyDescent="0.3">
      <c r="A3" s="33" t="str">
        <f t="shared" si="0"/>
        <v>SI.PY.1</v>
      </c>
      <c r="B3" s="35" t="s">
        <v>115</v>
      </c>
      <c r="C3" s="16" t="s">
        <v>10</v>
      </c>
      <c r="D3" s="54" t="s">
        <v>269</v>
      </c>
      <c r="E3" s="38">
        <v>1400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>
        <f t="shared" si="1"/>
        <v>0</v>
      </c>
      <c r="AG3" s="18"/>
      <c r="AH3" s="12"/>
      <c r="AI3" s="19"/>
      <c r="AJ3" s="12">
        <f t="shared" si="2"/>
        <v>0</v>
      </c>
    </row>
    <row r="4" spans="1:36" s="6" customFormat="1" ht="55.2" x14ac:dyDescent="0.3">
      <c r="A4" s="33" t="str">
        <f t="shared" si="0"/>
        <v>SI.PY.1</v>
      </c>
      <c r="B4" s="35" t="s">
        <v>115</v>
      </c>
      <c r="C4" s="16" t="s">
        <v>13</v>
      </c>
      <c r="D4" s="54" t="s">
        <v>310</v>
      </c>
      <c r="E4" s="38">
        <v>3</v>
      </c>
      <c r="F4" s="12"/>
      <c r="G4" s="12"/>
      <c r="H4" s="12"/>
      <c r="I4" s="12"/>
      <c r="J4" s="12"/>
      <c r="K4" s="12"/>
      <c r="L4" s="12">
        <v>5450000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>
        <f t="shared" si="1"/>
        <v>5450000</v>
      </c>
      <c r="AG4" s="18"/>
      <c r="AH4" s="12">
        <v>20000000</v>
      </c>
      <c r="AI4" s="19"/>
      <c r="AJ4" s="12">
        <f t="shared" si="2"/>
        <v>14550000</v>
      </c>
    </row>
    <row r="5" spans="1:36" s="6" customFormat="1" x14ac:dyDescent="0.3">
      <c r="A5" s="33" t="str">
        <f t="shared" si="0"/>
        <v>SI.PY.1</v>
      </c>
      <c r="B5" s="35" t="s">
        <v>115</v>
      </c>
      <c r="C5" s="16" t="s">
        <v>13</v>
      </c>
      <c r="D5" s="54" t="s">
        <v>269</v>
      </c>
      <c r="E5" s="38">
        <v>150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>
        <f t="shared" si="1"/>
        <v>0</v>
      </c>
      <c r="AG5" s="18"/>
      <c r="AH5" s="12">
        <v>0</v>
      </c>
      <c r="AI5" s="19"/>
      <c r="AJ5" s="12">
        <f t="shared" si="2"/>
        <v>0</v>
      </c>
    </row>
    <row r="6" spans="1:36" s="6" customFormat="1" ht="55.2" x14ac:dyDescent="0.3">
      <c r="A6" s="33" t="str">
        <f t="shared" si="0"/>
        <v>SI.PY.1</v>
      </c>
      <c r="B6" s="35" t="s">
        <v>115</v>
      </c>
      <c r="C6" s="16" t="s">
        <v>14</v>
      </c>
      <c r="D6" s="54" t="s">
        <v>310</v>
      </c>
      <c r="E6" s="38">
        <v>3</v>
      </c>
      <c r="F6" s="12"/>
      <c r="G6" s="12"/>
      <c r="H6" s="12"/>
      <c r="I6" s="12"/>
      <c r="J6" s="12"/>
      <c r="K6" s="12"/>
      <c r="L6" s="12"/>
      <c r="M6" s="12">
        <v>5450000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>
        <f t="shared" si="1"/>
        <v>5450000</v>
      </c>
      <c r="AG6" s="18">
        <f t="shared" ref="AG6:AG33" si="3">+AF6/AH6</f>
        <v>0.27250000000000002</v>
      </c>
      <c r="AH6" s="12">
        <v>20000000</v>
      </c>
      <c r="AI6" s="19">
        <f t="shared" ref="AI6:AI33" si="4">+AJ6/AH6</f>
        <v>0.72750000000000004</v>
      </c>
      <c r="AJ6" s="12">
        <f t="shared" si="2"/>
        <v>14550000</v>
      </c>
    </row>
    <row r="7" spans="1:36" s="6" customFormat="1" x14ac:dyDescent="0.3">
      <c r="A7" s="33" t="str">
        <f t="shared" si="0"/>
        <v>SI.PY.1</v>
      </c>
      <c r="B7" s="35" t="s">
        <v>115</v>
      </c>
      <c r="C7" s="16" t="s">
        <v>14</v>
      </c>
      <c r="D7" s="54" t="s">
        <v>116</v>
      </c>
      <c r="E7" s="38">
        <v>150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>
        <f t="shared" si="1"/>
        <v>0</v>
      </c>
      <c r="AG7" s="18"/>
      <c r="AH7" s="12">
        <v>0</v>
      </c>
      <c r="AI7" s="19"/>
      <c r="AJ7" s="12">
        <f t="shared" si="2"/>
        <v>0</v>
      </c>
    </row>
    <row r="8" spans="1:36" s="6" customFormat="1" ht="55.2" x14ac:dyDescent="0.3">
      <c r="A8" s="33" t="str">
        <f t="shared" si="0"/>
        <v>SI.PY.1</v>
      </c>
      <c r="B8" s="35" t="s">
        <v>115</v>
      </c>
      <c r="C8" s="16" t="s">
        <v>12</v>
      </c>
      <c r="D8" s="54" t="s">
        <v>310</v>
      </c>
      <c r="E8" s="38">
        <v>4</v>
      </c>
      <c r="F8" s="12"/>
      <c r="G8" s="12"/>
      <c r="H8" s="12"/>
      <c r="I8" s="12"/>
      <c r="J8" s="12"/>
      <c r="K8" s="12"/>
      <c r="L8" s="12"/>
      <c r="M8" s="12"/>
      <c r="N8" s="12">
        <v>5450000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>
        <f t="shared" si="1"/>
        <v>5450000</v>
      </c>
      <c r="AG8" s="18">
        <f t="shared" si="3"/>
        <v>0.218</v>
      </c>
      <c r="AH8" s="12">
        <v>25000000</v>
      </c>
      <c r="AI8" s="19">
        <f t="shared" si="4"/>
        <v>0.78200000000000003</v>
      </c>
      <c r="AJ8" s="12">
        <f t="shared" si="2"/>
        <v>19550000</v>
      </c>
    </row>
    <row r="9" spans="1:36" s="6" customFormat="1" x14ac:dyDescent="0.3">
      <c r="A9" s="33" t="str">
        <f t="shared" si="0"/>
        <v>SI.PY.1</v>
      </c>
      <c r="B9" s="35" t="s">
        <v>115</v>
      </c>
      <c r="C9" s="16" t="s">
        <v>12</v>
      </c>
      <c r="D9" s="54" t="s">
        <v>116</v>
      </c>
      <c r="E9" s="38">
        <v>300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>
        <f t="shared" si="1"/>
        <v>0</v>
      </c>
      <c r="AG9" s="18"/>
      <c r="AH9" s="12">
        <v>0</v>
      </c>
      <c r="AI9" s="19"/>
      <c r="AJ9" s="12">
        <f t="shared" si="2"/>
        <v>0</v>
      </c>
    </row>
    <row r="10" spans="1:36" s="6" customFormat="1" ht="96.6" x14ac:dyDescent="0.3">
      <c r="A10" s="33" t="str">
        <f t="shared" si="0"/>
        <v>SI.PY.1</v>
      </c>
      <c r="B10" s="35" t="s">
        <v>117</v>
      </c>
      <c r="C10" s="16" t="s">
        <v>40</v>
      </c>
      <c r="D10" s="54" t="s">
        <v>311</v>
      </c>
      <c r="E10" s="38">
        <v>960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>
        <v>28866208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>
        <f t="shared" si="1"/>
        <v>28866208</v>
      </c>
      <c r="AG10" s="18">
        <f t="shared" si="3"/>
        <v>0.55726270270270273</v>
      </c>
      <c r="AH10" s="12">
        <v>51800000</v>
      </c>
      <c r="AI10" s="19">
        <f t="shared" si="4"/>
        <v>0.44273729729729727</v>
      </c>
      <c r="AJ10" s="12">
        <f t="shared" si="2"/>
        <v>22933792</v>
      </c>
    </row>
    <row r="11" spans="1:36" s="6" customFormat="1" ht="41.4" x14ac:dyDescent="0.3">
      <c r="A11" s="33" t="str">
        <f t="shared" si="0"/>
        <v>SI.PY.2</v>
      </c>
      <c r="B11" s="35" t="s">
        <v>118</v>
      </c>
      <c r="C11" s="16" t="s">
        <v>10</v>
      </c>
      <c r="D11" s="54" t="s">
        <v>312</v>
      </c>
      <c r="E11" s="38">
        <v>6</v>
      </c>
      <c r="F11" s="12"/>
      <c r="G11" s="12"/>
      <c r="H11" s="12"/>
      <c r="I11" s="12"/>
      <c r="J11" s="12"/>
      <c r="K11" s="12">
        <v>24500000</v>
      </c>
      <c r="L11" s="12"/>
      <c r="M11" s="12"/>
      <c r="N11" s="12"/>
      <c r="O11" s="12"/>
      <c r="P11" s="12"/>
      <c r="Q11" s="12"/>
      <c r="R11" s="12"/>
      <c r="S11" s="12"/>
      <c r="T11" s="12"/>
      <c r="U11" s="12">
        <v>40000000</v>
      </c>
      <c r="V11" s="12"/>
      <c r="W11" s="21">
        <v>2000000</v>
      </c>
      <c r="X11" s="58">
        <v>10000000</v>
      </c>
      <c r="Y11" s="12"/>
      <c r="Z11" s="12"/>
      <c r="AA11" s="12"/>
      <c r="AB11" s="12">
        <v>10711081</v>
      </c>
      <c r="AC11" s="12"/>
      <c r="AD11" s="12"/>
      <c r="AE11" s="12"/>
      <c r="AF11" s="12">
        <f t="shared" si="1"/>
        <v>87211081</v>
      </c>
      <c r="AG11" s="18">
        <f t="shared" si="3"/>
        <v>0.44954165463917528</v>
      </c>
      <c r="AH11" s="12">
        <v>194000000</v>
      </c>
      <c r="AI11" s="19">
        <f t="shared" si="4"/>
        <v>0.55045834536082472</v>
      </c>
      <c r="AJ11" s="12">
        <f t="shared" si="2"/>
        <v>106788919</v>
      </c>
    </row>
    <row r="12" spans="1:36" s="6" customFormat="1" ht="41.4" x14ac:dyDescent="0.3">
      <c r="A12" s="33" t="str">
        <f t="shared" si="0"/>
        <v>SI.PY.2</v>
      </c>
      <c r="B12" s="35" t="s">
        <v>118</v>
      </c>
      <c r="C12" s="16" t="s">
        <v>13</v>
      </c>
      <c r="D12" s="54" t="s">
        <v>312</v>
      </c>
      <c r="E12" s="38">
        <v>0</v>
      </c>
      <c r="F12" s="12"/>
      <c r="G12" s="12"/>
      <c r="H12" s="12"/>
      <c r="I12" s="12"/>
      <c r="J12" s="12"/>
      <c r="K12" s="12"/>
      <c r="L12" s="12">
        <v>6540000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>
        <f t="shared" si="1"/>
        <v>6540000</v>
      </c>
      <c r="AG12" s="18">
        <f t="shared" si="3"/>
        <v>0.436</v>
      </c>
      <c r="AH12" s="12">
        <v>15000000</v>
      </c>
      <c r="AI12" s="19">
        <f t="shared" si="4"/>
        <v>0.56399999999999995</v>
      </c>
      <c r="AJ12" s="12">
        <f t="shared" si="2"/>
        <v>8460000</v>
      </c>
    </row>
    <row r="13" spans="1:36" s="6" customFormat="1" ht="41.4" x14ac:dyDescent="0.3">
      <c r="A13" s="33" t="str">
        <f t="shared" si="0"/>
        <v>SI.PY.2</v>
      </c>
      <c r="B13" s="35" t="s">
        <v>118</v>
      </c>
      <c r="C13" s="16" t="s">
        <v>14</v>
      </c>
      <c r="D13" s="54" t="s">
        <v>312</v>
      </c>
      <c r="E13" s="38">
        <v>0</v>
      </c>
      <c r="F13" s="12"/>
      <c r="G13" s="12"/>
      <c r="H13" s="12"/>
      <c r="I13" s="12"/>
      <c r="J13" s="12"/>
      <c r="K13" s="12"/>
      <c r="L13" s="12"/>
      <c r="M13" s="12">
        <v>6540000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>
        <f t="shared" si="1"/>
        <v>6540000</v>
      </c>
      <c r="AG13" s="18">
        <f t="shared" si="3"/>
        <v>0.436</v>
      </c>
      <c r="AH13" s="12">
        <v>15000000</v>
      </c>
      <c r="AI13" s="19">
        <f t="shared" si="4"/>
        <v>0.56399999999999995</v>
      </c>
      <c r="AJ13" s="12">
        <f t="shared" si="2"/>
        <v>8460000</v>
      </c>
    </row>
    <row r="14" spans="1:36" s="6" customFormat="1" ht="41.4" x14ac:dyDescent="0.3">
      <c r="A14" s="33" t="str">
        <f t="shared" si="0"/>
        <v>SI.PY.2</v>
      </c>
      <c r="B14" s="35" t="s">
        <v>118</v>
      </c>
      <c r="C14" s="16" t="s">
        <v>12</v>
      </c>
      <c r="D14" s="54" t="s">
        <v>312</v>
      </c>
      <c r="E14" s="38">
        <v>2</v>
      </c>
      <c r="F14" s="12"/>
      <c r="G14" s="12"/>
      <c r="H14" s="12"/>
      <c r="I14" s="12"/>
      <c r="J14" s="12"/>
      <c r="K14" s="12"/>
      <c r="L14" s="12"/>
      <c r="M14" s="12"/>
      <c r="N14" s="12">
        <v>6540000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f t="shared" si="1"/>
        <v>6540000</v>
      </c>
      <c r="AG14" s="18">
        <f t="shared" si="3"/>
        <v>0.32700000000000001</v>
      </c>
      <c r="AH14" s="12">
        <v>20000000</v>
      </c>
      <c r="AI14" s="19">
        <f t="shared" si="4"/>
        <v>0.67300000000000004</v>
      </c>
      <c r="AJ14" s="12">
        <f t="shared" si="2"/>
        <v>13460000</v>
      </c>
    </row>
    <row r="15" spans="1:36" s="6" customFormat="1" ht="41.4" x14ac:dyDescent="0.3">
      <c r="A15" s="33" t="str">
        <f t="shared" si="0"/>
        <v>SI.PY.2</v>
      </c>
      <c r="B15" s="35" t="s">
        <v>119</v>
      </c>
      <c r="C15" s="16" t="s">
        <v>10</v>
      </c>
      <c r="D15" s="54" t="s">
        <v>312</v>
      </c>
      <c r="E15" s="38">
        <v>3</v>
      </c>
      <c r="F15" s="12"/>
      <c r="G15" s="12"/>
      <c r="H15" s="12"/>
      <c r="I15" s="12"/>
      <c r="J15" s="12"/>
      <c r="K15" s="12">
        <v>35970000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>
        <f t="shared" si="1"/>
        <v>35970000</v>
      </c>
      <c r="AG15" s="18">
        <f t="shared" si="3"/>
        <v>0.44859323555821612</v>
      </c>
      <c r="AH15" s="12">
        <v>80184000</v>
      </c>
      <c r="AI15" s="19">
        <f t="shared" si="4"/>
        <v>0.55140676444178394</v>
      </c>
      <c r="AJ15" s="12">
        <f t="shared" si="2"/>
        <v>44214000</v>
      </c>
    </row>
    <row r="16" spans="1:36" s="6" customFormat="1" ht="41.4" x14ac:dyDescent="0.3">
      <c r="A16" s="33" t="str">
        <f t="shared" si="0"/>
        <v>SI.PY.2</v>
      </c>
      <c r="B16" s="35" t="s">
        <v>119</v>
      </c>
      <c r="C16" s="16" t="s">
        <v>13</v>
      </c>
      <c r="D16" s="54" t="s">
        <v>312</v>
      </c>
      <c r="E16" s="38">
        <v>0</v>
      </c>
      <c r="F16" s="12"/>
      <c r="G16" s="12"/>
      <c r="H16" s="12"/>
      <c r="I16" s="12"/>
      <c r="J16" s="12"/>
      <c r="K16" s="12"/>
      <c r="L16" s="12">
        <v>6540000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f t="shared" si="1"/>
        <v>6540000</v>
      </c>
      <c r="AG16" s="18">
        <f t="shared" si="3"/>
        <v>0.65400000000000003</v>
      </c>
      <c r="AH16" s="12">
        <v>10000000</v>
      </c>
      <c r="AI16" s="19">
        <f t="shared" si="4"/>
        <v>0.34599999999999997</v>
      </c>
      <c r="AJ16" s="12">
        <f t="shared" si="2"/>
        <v>3460000</v>
      </c>
    </row>
    <row r="17" spans="1:36" s="6" customFormat="1" ht="41.4" x14ac:dyDescent="0.3">
      <c r="A17" s="33" t="str">
        <f t="shared" si="0"/>
        <v>SI.PY.2</v>
      </c>
      <c r="B17" s="35" t="s">
        <v>119</v>
      </c>
      <c r="C17" s="16" t="s">
        <v>14</v>
      </c>
      <c r="D17" s="54" t="s">
        <v>312</v>
      </c>
      <c r="E17" s="38">
        <v>0</v>
      </c>
      <c r="F17" s="12"/>
      <c r="G17" s="12"/>
      <c r="H17" s="12"/>
      <c r="I17" s="12"/>
      <c r="J17" s="12"/>
      <c r="K17" s="12"/>
      <c r="L17" s="12"/>
      <c r="M17" s="12">
        <v>6540000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>
        <f t="shared" si="1"/>
        <v>6540000</v>
      </c>
      <c r="AG17" s="18">
        <f t="shared" si="3"/>
        <v>0.65400000000000003</v>
      </c>
      <c r="AH17" s="12">
        <v>10000000</v>
      </c>
      <c r="AI17" s="19">
        <f t="shared" si="4"/>
        <v>0.34599999999999997</v>
      </c>
      <c r="AJ17" s="12">
        <f t="shared" si="2"/>
        <v>3460000</v>
      </c>
    </row>
    <row r="18" spans="1:36" s="6" customFormat="1" ht="41.4" x14ac:dyDescent="0.3">
      <c r="A18" s="33" t="str">
        <f t="shared" si="0"/>
        <v>SI.PY.2</v>
      </c>
      <c r="B18" s="35" t="s">
        <v>119</v>
      </c>
      <c r="C18" s="16" t="s">
        <v>12</v>
      </c>
      <c r="D18" s="54" t="s">
        <v>312</v>
      </c>
      <c r="E18" s="38">
        <v>0</v>
      </c>
      <c r="F18" s="12"/>
      <c r="G18" s="12"/>
      <c r="H18" s="12"/>
      <c r="I18" s="12"/>
      <c r="J18" s="12"/>
      <c r="K18" s="12"/>
      <c r="L18" s="12"/>
      <c r="M18" s="12"/>
      <c r="N18" s="12">
        <v>6540000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>
        <f t="shared" si="1"/>
        <v>6540000</v>
      </c>
      <c r="AG18" s="18">
        <f t="shared" si="3"/>
        <v>0.436</v>
      </c>
      <c r="AH18" s="12">
        <v>15000000</v>
      </c>
      <c r="AI18" s="19">
        <f t="shared" si="4"/>
        <v>0.56399999999999995</v>
      </c>
      <c r="AJ18" s="12">
        <f t="shared" si="2"/>
        <v>8460000</v>
      </c>
    </row>
    <row r="19" spans="1:36" s="6" customFormat="1" ht="41.4" x14ac:dyDescent="0.3">
      <c r="A19" s="33" t="str">
        <f t="shared" si="0"/>
        <v>SI.PY.2</v>
      </c>
      <c r="B19" s="35" t="s">
        <v>120</v>
      </c>
      <c r="C19" s="16" t="s">
        <v>10</v>
      </c>
      <c r="D19" s="54" t="s">
        <v>312</v>
      </c>
      <c r="E19" s="38">
        <v>9</v>
      </c>
      <c r="F19" s="12"/>
      <c r="G19" s="12"/>
      <c r="H19" s="12"/>
      <c r="I19" s="12"/>
      <c r="J19" s="12"/>
      <c r="K19" s="12">
        <v>277000000</v>
      </c>
      <c r="L19" s="12"/>
      <c r="M19" s="12"/>
      <c r="N19" s="12"/>
      <c r="O19" s="12">
        <v>21893000</v>
      </c>
      <c r="P19" s="12"/>
      <c r="Q19" s="12"/>
      <c r="R19" s="12"/>
      <c r="S19" s="12"/>
      <c r="T19" s="12"/>
      <c r="U19" s="12">
        <v>38107000</v>
      </c>
      <c r="V19" s="12"/>
      <c r="W19" s="12"/>
      <c r="X19" s="12"/>
      <c r="Y19" s="56">
        <v>2504833</v>
      </c>
      <c r="Z19" s="12"/>
      <c r="AA19" s="12"/>
      <c r="AB19" s="12"/>
      <c r="AC19" s="12"/>
      <c r="AD19" s="12"/>
      <c r="AE19" s="12"/>
      <c r="AF19" s="12">
        <f t="shared" si="1"/>
        <v>339504833</v>
      </c>
      <c r="AG19" s="18">
        <f t="shared" si="3"/>
        <v>0.41403028414634147</v>
      </c>
      <c r="AH19" s="12">
        <v>820000000</v>
      </c>
      <c r="AI19" s="19">
        <f t="shared" si="4"/>
        <v>0.58596971585365853</v>
      </c>
      <c r="AJ19" s="12">
        <f t="shared" si="2"/>
        <v>480495167</v>
      </c>
    </row>
    <row r="20" spans="1:36" s="6" customFormat="1" ht="41.4" x14ac:dyDescent="0.3">
      <c r="A20" s="33" t="str">
        <f t="shared" si="0"/>
        <v>SI.PY.2</v>
      </c>
      <c r="B20" s="35" t="s">
        <v>120</v>
      </c>
      <c r="C20" s="16" t="s">
        <v>13</v>
      </c>
      <c r="D20" s="54" t="s">
        <v>312</v>
      </c>
      <c r="E20" s="38">
        <v>1</v>
      </c>
      <c r="F20" s="12"/>
      <c r="G20" s="12"/>
      <c r="H20" s="12"/>
      <c r="I20" s="12"/>
      <c r="J20" s="12"/>
      <c r="K20" s="12">
        <v>10000000</v>
      </c>
      <c r="L20" s="12">
        <v>11470000</v>
      </c>
      <c r="M20" s="12"/>
      <c r="N20" s="12"/>
      <c r="O20" s="12"/>
      <c r="P20" s="12"/>
      <c r="Q20" s="12"/>
      <c r="R20" s="12"/>
      <c r="S20" s="12"/>
      <c r="T20" s="12"/>
      <c r="U20" s="12">
        <v>11531000</v>
      </c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>
        <f t="shared" si="1"/>
        <v>33001000</v>
      </c>
      <c r="AG20" s="18">
        <f t="shared" si="3"/>
        <v>1.1000333333333334</v>
      </c>
      <c r="AH20" s="12">
        <v>30000000</v>
      </c>
      <c r="AI20" s="19">
        <f t="shared" si="4"/>
        <v>-0.10003333333333334</v>
      </c>
      <c r="AJ20" s="12">
        <f t="shared" si="2"/>
        <v>-3001000</v>
      </c>
    </row>
    <row r="21" spans="1:36" s="6" customFormat="1" ht="41.4" x14ac:dyDescent="0.3">
      <c r="A21" s="33" t="str">
        <f t="shared" si="0"/>
        <v>SI.PY.2</v>
      </c>
      <c r="B21" s="35" t="s">
        <v>120</v>
      </c>
      <c r="C21" s="16" t="s">
        <v>14</v>
      </c>
      <c r="D21" s="54" t="s">
        <v>312</v>
      </c>
      <c r="E21" s="38">
        <v>1</v>
      </c>
      <c r="F21" s="12"/>
      <c r="G21" s="12"/>
      <c r="H21" s="12"/>
      <c r="I21" s="12"/>
      <c r="J21" s="12"/>
      <c r="K21" s="12"/>
      <c r="L21" s="12"/>
      <c r="M21" s="12">
        <v>11470000</v>
      </c>
      <c r="N21" s="12"/>
      <c r="O21" s="12"/>
      <c r="P21" s="12"/>
      <c r="Q21" s="12"/>
      <c r="R21" s="12"/>
      <c r="S21" s="12"/>
      <c r="T21" s="12"/>
      <c r="U21" s="12">
        <v>5181000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>
        <f t="shared" si="1"/>
        <v>16651000</v>
      </c>
      <c r="AG21" s="18">
        <f t="shared" si="3"/>
        <v>0.55503333333333338</v>
      </c>
      <c r="AH21" s="12">
        <v>30000000</v>
      </c>
      <c r="AI21" s="19">
        <f t="shared" si="4"/>
        <v>0.44496666666666668</v>
      </c>
      <c r="AJ21" s="12">
        <f t="shared" si="2"/>
        <v>13349000</v>
      </c>
    </row>
    <row r="22" spans="1:36" s="6" customFormat="1" ht="41.4" x14ac:dyDescent="0.3">
      <c r="A22" s="33" t="str">
        <f t="shared" si="0"/>
        <v>SI.PY.2</v>
      </c>
      <c r="B22" s="35" t="s">
        <v>120</v>
      </c>
      <c r="C22" s="16" t="s">
        <v>12</v>
      </c>
      <c r="D22" s="54" t="s">
        <v>312</v>
      </c>
      <c r="E22" s="38">
        <v>1</v>
      </c>
      <c r="F22" s="12"/>
      <c r="G22" s="12"/>
      <c r="H22" s="12"/>
      <c r="I22" s="12"/>
      <c r="J22" s="12"/>
      <c r="K22" s="12"/>
      <c r="L22" s="12"/>
      <c r="M22" s="12"/>
      <c r="N22" s="12">
        <v>11470000</v>
      </c>
      <c r="O22" s="12"/>
      <c r="P22" s="12"/>
      <c r="Q22" s="12"/>
      <c r="R22" s="12"/>
      <c r="S22" s="12"/>
      <c r="T22" s="12"/>
      <c r="U22" s="12">
        <v>5181000</v>
      </c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>
        <f t="shared" si="1"/>
        <v>16651000</v>
      </c>
      <c r="AG22" s="18">
        <f t="shared" si="3"/>
        <v>0.27751666666666669</v>
      </c>
      <c r="AH22" s="12">
        <v>60000000</v>
      </c>
      <c r="AI22" s="19">
        <f t="shared" si="4"/>
        <v>0.72248333333333337</v>
      </c>
      <c r="AJ22" s="12">
        <f t="shared" si="2"/>
        <v>43349000</v>
      </c>
    </row>
    <row r="23" spans="1:36" s="6" customFormat="1" ht="41.4" x14ac:dyDescent="0.3">
      <c r="A23" s="33" t="str">
        <f t="shared" si="0"/>
        <v>SI.PY.2</v>
      </c>
      <c r="B23" s="35" t="s">
        <v>121</v>
      </c>
      <c r="C23" s="16" t="s">
        <v>10</v>
      </c>
      <c r="D23" s="54" t="s">
        <v>312</v>
      </c>
      <c r="E23" s="38">
        <v>0</v>
      </c>
      <c r="F23" s="12"/>
      <c r="G23" s="12"/>
      <c r="H23" s="12"/>
      <c r="I23" s="12"/>
      <c r="J23" s="12"/>
      <c r="K23" s="12">
        <v>259420000</v>
      </c>
      <c r="L23" s="12"/>
      <c r="M23" s="12"/>
      <c r="N23" s="12"/>
      <c r="O23" s="12"/>
      <c r="P23" s="12"/>
      <c r="Q23" s="12"/>
      <c r="R23" s="12"/>
      <c r="S23" s="12"/>
      <c r="T23" s="12"/>
      <c r="U23" s="12">
        <v>60000000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>
        <f t="shared" si="1"/>
        <v>319420000</v>
      </c>
      <c r="AG23" s="18">
        <f t="shared" si="3"/>
        <v>0.63883999999999996</v>
      </c>
      <c r="AH23" s="12">
        <v>500000000</v>
      </c>
      <c r="AI23" s="19">
        <f t="shared" si="4"/>
        <v>0.36115999999999998</v>
      </c>
      <c r="AJ23" s="12">
        <f t="shared" si="2"/>
        <v>180580000</v>
      </c>
    </row>
    <row r="24" spans="1:36" s="6" customFormat="1" ht="41.4" x14ac:dyDescent="0.3">
      <c r="A24" s="33" t="str">
        <f t="shared" si="0"/>
        <v>SI.PY.2</v>
      </c>
      <c r="B24" s="35" t="s">
        <v>122</v>
      </c>
      <c r="C24" s="16" t="s">
        <v>10</v>
      </c>
      <c r="D24" s="54" t="s">
        <v>312</v>
      </c>
      <c r="E24" s="38">
        <v>0</v>
      </c>
      <c r="F24" s="12"/>
      <c r="G24" s="12"/>
      <c r="H24" s="12"/>
      <c r="I24" s="12"/>
      <c r="J24" s="12"/>
      <c r="K24" s="12">
        <v>388803000</v>
      </c>
      <c r="L24" s="12"/>
      <c r="M24" s="12"/>
      <c r="N24" s="12"/>
      <c r="O24" s="12"/>
      <c r="P24" s="12"/>
      <c r="Q24" s="12"/>
      <c r="R24" s="12"/>
      <c r="S24" s="12"/>
      <c r="T24" s="12"/>
      <c r="U24" s="12">
        <v>60000000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f t="shared" si="1"/>
        <v>448803000</v>
      </c>
      <c r="AG24" s="18">
        <f t="shared" si="3"/>
        <v>0.49867</v>
      </c>
      <c r="AH24" s="12">
        <v>900000000</v>
      </c>
      <c r="AI24" s="19">
        <f t="shared" si="4"/>
        <v>0.50133000000000005</v>
      </c>
      <c r="AJ24" s="12">
        <f t="shared" si="2"/>
        <v>451197000</v>
      </c>
    </row>
    <row r="25" spans="1:36" s="6" customFormat="1" ht="41.4" x14ac:dyDescent="0.3">
      <c r="A25" s="33" t="str">
        <f t="shared" ref="A25:A70" si="5">LEFT(B25,7)</f>
        <v>SI.PY.2</v>
      </c>
      <c r="B25" s="35" t="s">
        <v>123</v>
      </c>
      <c r="C25" s="16" t="s">
        <v>10</v>
      </c>
      <c r="D25" s="54" t="s">
        <v>312</v>
      </c>
      <c r="E25" s="38">
        <v>0</v>
      </c>
      <c r="F25" s="12"/>
      <c r="G25" s="12"/>
      <c r="H25" s="12"/>
      <c r="I25" s="12"/>
      <c r="J25" s="12"/>
      <c r="K25" s="12">
        <v>50000000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>
        <f t="shared" ref="AF25:AF70" si="6">SUM(F25:AE25)</f>
        <v>50000000</v>
      </c>
      <c r="AG25" s="18">
        <f t="shared" si="3"/>
        <v>0.55555555555555558</v>
      </c>
      <c r="AH25" s="12">
        <v>90000000</v>
      </c>
      <c r="AI25" s="19">
        <f t="shared" si="4"/>
        <v>0.44444444444444442</v>
      </c>
      <c r="AJ25" s="12">
        <f t="shared" ref="AJ25:AJ70" si="7">+AH25-AF25</f>
        <v>40000000</v>
      </c>
    </row>
    <row r="26" spans="1:36" s="6" customFormat="1" ht="27.6" x14ac:dyDescent="0.3">
      <c r="A26" s="33" t="str">
        <f t="shared" si="5"/>
        <v>SI.PY.2</v>
      </c>
      <c r="B26" s="35" t="s">
        <v>124</v>
      </c>
      <c r="C26" s="16" t="s">
        <v>10</v>
      </c>
      <c r="D26" s="54" t="s">
        <v>313</v>
      </c>
      <c r="E26" s="38">
        <v>9</v>
      </c>
      <c r="F26" s="12"/>
      <c r="G26" s="12"/>
      <c r="H26" s="12"/>
      <c r="I26" s="12"/>
      <c r="J26" s="12"/>
      <c r="K26" s="12">
        <v>200560000</v>
      </c>
      <c r="L26" s="12"/>
      <c r="M26" s="12"/>
      <c r="N26" s="12"/>
      <c r="O26" s="12">
        <v>60000000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>
        <f t="shared" si="6"/>
        <v>260560000</v>
      </c>
      <c r="AG26" s="18">
        <f t="shared" si="3"/>
        <v>0.25716541650217134</v>
      </c>
      <c r="AH26" s="12">
        <v>1013200000</v>
      </c>
      <c r="AI26" s="19">
        <f t="shared" si="4"/>
        <v>0.74283458349782872</v>
      </c>
      <c r="AJ26" s="12">
        <f t="shared" si="7"/>
        <v>752640000</v>
      </c>
    </row>
    <row r="27" spans="1:36" s="6" customFormat="1" ht="27.6" x14ac:dyDescent="0.3">
      <c r="A27" s="33" t="str">
        <f t="shared" si="5"/>
        <v>SI.PY.2</v>
      </c>
      <c r="B27" s="35" t="s">
        <v>124</v>
      </c>
      <c r="C27" s="16" t="s">
        <v>13</v>
      </c>
      <c r="D27" s="54" t="s">
        <v>313</v>
      </c>
      <c r="E27" s="38">
        <v>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>
        <v>27000000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>
        <f t="shared" si="6"/>
        <v>27000000</v>
      </c>
      <c r="AG27" s="18">
        <f t="shared" si="3"/>
        <v>0.25961538461538464</v>
      </c>
      <c r="AH27" s="12">
        <v>104000000</v>
      </c>
      <c r="AI27" s="19">
        <f t="shared" si="4"/>
        <v>0.74038461538461542</v>
      </c>
      <c r="AJ27" s="12">
        <f t="shared" si="7"/>
        <v>77000000</v>
      </c>
    </row>
    <row r="28" spans="1:36" s="6" customFormat="1" ht="27.6" x14ac:dyDescent="0.3">
      <c r="A28" s="33" t="str">
        <f t="shared" si="5"/>
        <v>SI.PY.2</v>
      </c>
      <c r="B28" s="35" t="s">
        <v>124</v>
      </c>
      <c r="C28" s="16" t="s">
        <v>14</v>
      </c>
      <c r="D28" s="54" t="s">
        <v>313</v>
      </c>
      <c r="E28" s="38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27000000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>
        <f t="shared" si="6"/>
        <v>27000000</v>
      </c>
      <c r="AG28" s="18">
        <f t="shared" si="3"/>
        <v>0.51923076923076927</v>
      </c>
      <c r="AH28" s="12">
        <v>52000000</v>
      </c>
      <c r="AI28" s="19">
        <f t="shared" si="4"/>
        <v>0.48076923076923078</v>
      </c>
      <c r="AJ28" s="12">
        <f t="shared" si="7"/>
        <v>25000000</v>
      </c>
    </row>
    <row r="29" spans="1:36" s="6" customFormat="1" ht="41.4" x14ac:dyDescent="0.3">
      <c r="A29" s="33" t="str">
        <f t="shared" si="5"/>
        <v>SI.PY.2</v>
      </c>
      <c r="B29" s="35" t="s">
        <v>124</v>
      </c>
      <c r="C29" s="16" t="s">
        <v>12</v>
      </c>
      <c r="D29" s="54" t="s">
        <v>312</v>
      </c>
      <c r="E29" s="38">
        <v>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>
        <v>27000000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>
        <f t="shared" si="6"/>
        <v>27000000</v>
      </c>
      <c r="AG29" s="18">
        <f t="shared" si="3"/>
        <v>0.25961538461538464</v>
      </c>
      <c r="AH29" s="12">
        <v>104000000</v>
      </c>
      <c r="AI29" s="19">
        <f t="shared" si="4"/>
        <v>0.74038461538461542</v>
      </c>
      <c r="AJ29" s="12">
        <f t="shared" si="7"/>
        <v>77000000</v>
      </c>
    </row>
    <row r="30" spans="1:36" s="6" customFormat="1" ht="96.6" x14ac:dyDescent="0.3">
      <c r="A30" s="33" t="str">
        <f t="shared" si="5"/>
        <v>SI.PY.2</v>
      </c>
      <c r="B30" s="35" t="s">
        <v>125</v>
      </c>
      <c r="C30" s="16" t="s">
        <v>40</v>
      </c>
      <c r="D30" s="54" t="s">
        <v>126</v>
      </c>
      <c r="E30" s="38">
        <v>1</v>
      </c>
      <c r="F30" s="12"/>
      <c r="G30" s="12"/>
      <c r="H30" s="12"/>
      <c r="I30" s="12"/>
      <c r="J30" s="12"/>
      <c r="K30" s="12"/>
      <c r="L30" s="12"/>
      <c r="M30" s="12"/>
      <c r="N30" s="12"/>
      <c r="O30" s="12">
        <v>36400000</v>
      </c>
      <c r="P30" s="12"/>
      <c r="Q30" s="12"/>
      <c r="R30" s="12"/>
      <c r="S30" s="12"/>
      <c r="T30" s="12"/>
      <c r="U30" s="12">
        <v>7200000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>
        <f t="shared" si="6"/>
        <v>43600000</v>
      </c>
      <c r="AG30" s="18">
        <f t="shared" si="3"/>
        <v>0.14533333333333334</v>
      </c>
      <c r="AH30" s="12">
        <v>300000000</v>
      </c>
      <c r="AI30" s="19">
        <f t="shared" si="4"/>
        <v>0.85466666666666669</v>
      </c>
      <c r="AJ30" s="12">
        <f t="shared" si="7"/>
        <v>256400000</v>
      </c>
    </row>
    <row r="31" spans="1:36" s="6" customFormat="1" ht="41.4" x14ac:dyDescent="0.3">
      <c r="A31" s="33" t="str">
        <f t="shared" si="5"/>
        <v>SI.PY.3</v>
      </c>
      <c r="B31" s="35" t="s">
        <v>343</v>
      </c>
      <c r="C31" s="16" t="s">
        <v>10</v>
      </c>
      <c r="D31" s="54" t="s">
        <v>127</v>
      </c>
      <c r="E31" s="38">
        <v>15</v>
      </c>
      <c r="F31" s="12"/>
      <c r="G31" s="12"/>
      <c r="H31" s="12"/>
      <c r="I31" s="12"/>
      <c r="J31" s="12"/>
      <c r="K31" s="12">
        <v>54000000</v>
      </c>
      <c r="L31" s="12"/>
      <c r="M31" s="12"/>
      <c r="N31" s="12"/>
      <c r="O31" s="12">
        <v>50000000</v>
      </c>
      <c r="P31" s="12"/>
      <c r="Q31" s="12"/>
      <c r="R31" s="12"/>
      <c r="S31" s="12"/>
      <c r="T31" s="12"/>
      <c r="U31" s="12"/>
      <c r="V31" s="12"/>
      <c r="W31" s="12">
        <v>8000000</v>
      </c>
      <c r="X31" s="12"/>
      <c r="Y31" s="12"/>
      <c r="Z31" s="57">
        <v>6693567</v>
      </c>
      <c r="AA31" s="12"/>
      <c r="AB31" s="12"/>
      <c r="AC31" s="12"/>
      <c r="AD31" s="12"/>
      <c r="AE31" s="12"/>
      <c r="AF31" s="12">
        <f t="shared" si="6"/>
        <v>118693567</v>
      </c>
      <c r="AG31" s="18">
        <f t="shared" si="3"/>
        <v>0.46005258527131782</v>
      </c>
      <c r="AH31" s="12">
        <v>258000000</v>
      </c>
      <c r="AI31" s="19">
        <f t="shared" si="4"/>
        <v>0.53994741472868213</v>
      </c>
      <c r="AJ31" s="12">
        <f t="shared" si="7"/>
        <v>139306433</v>
      </c>
    </row>
    <row r="32" spans="1:36" s="6" customFormat="1" ht="41.4" x14ac:dyDescent="0.3">
      <c r="A32" s="33" t="str">
        <f t="shared" si="5"/>
        <v>SI.PY.3</v>
      </c>
      <c r="B32" s="35" t="s">
        <v>343</v>
      </c>
      <c r="C32" s="16" t="s">
        <v>13</v>
      </c>
      <c r="D32" s="54" t="s">
        <v>127</v>
      </c>
      <c r="E32" s="38">
        <v>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>
        <v>21800000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>
        <f t="shared" si="6"/>
        <v>21800000</v>
      </c>
      <c r="AG32" s="18">
        <f t="shared" si="3"/>
        <v>0.72666666666666668</v>
      </c>
      <c r="AH32" s="12">
        <v>30000000</v>
      </c>
      <c r="AI32" s="19">
        <f t="shared" si="4"/>
        <v>0.27333333333333332</v>
      </c>
      <c r="AJ32" s="12">
        <f t="shared" si="7"/>
        <v>8200000</v>
      </c>
    </row>
    <row r="33" spans="1:36" s="6" customFormat="1" ht="41.4" x14ac:dyDescent="0.3">
      <c r="A33" s="33" t="str">
        <f t="shared" si="5"/>
        <v>SI.PY.3</v>
      </c>
      <c r="B33" s="35" t="s">
        <v>343</v>
      </c>
      <c r="C33" s="16" t="s">
        <v>14</v>
      </c>
      <c r="D33" s="54" t="s">
        <v>127</v>
      </c>
      <c r="E33" s="38">
        <v>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>
        <v>21800000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>
        <f t="shared" si="6"/>
        <v>21800000</v>
      </c>
      <c r="AG33" s="18">
        <f t="shared" si="3"/>
        <v>0.72666666666666668</v>
      </c>
      <c r="AH33" s="12">
        <v>30000000</v>
      </c>
      <c r="AI33" s="19">
        <f t="shared" si="4"/>
        <v>0.27333333333333332</v>
      </c>
      <c r="AJ33" s="12">
        <f t="shared" si="7"/>
        <v>8200000</v>
      </c>
    </row>
    <row r="34" spans="1:36" s="6" customFormat="1" ht="41.4" x14ac:dyDescent="0.3">
      <c r="A34" s="33" t="str">
        <f t="shared" si="5"/>
        <v>SI.PY.3</v>
      </c>
      <c r="B34" s="35" t="s">
        <v>343</v>
      </c>
      <c r="C34" s="16" t="s">
        <v>12</v>
      </c>
      <c r="D34" s="54" t="s">
        <v>127</v>
      </c>
      <c r="E34" s="38">
        <v>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>
        <v>21800000</v>
      </c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>
        <f t="shared" si="6"/>
        <v>21800000</v>
      </c>
      <c r="AG34" s="18">
        <f t="shared" ref="AG34:AG69" si="8">+AF34/AH34</f>
        <v>0.36333333333333334</v>
      </c>
      <c r="AH34" s="12">
        <v>60000000</v>
      </c>
      <c r="AI34" s="19">
        <f t="shared" ref="AI34:AI69" si="9">+AJ34/AH34</f>
        <v>0.63666666666666671</v>
      </c>
      <c r="AJ34" s="12">
        <f t="shared" si="7"/>
        <v>38200000</v>
      </c>
    </row>
    <row r="35" spans="1:36" s="6" customFormat="1" ht="69" x14ac:dyDescent="0.3">
      <c r="A35" s="33" t="str">
        <f t="shared" si="5"/>
        <v>SI.PY.3</v>
      </c>
      <c r="B35" s="35" t="s">
        <v>128</v>
      </c>
      <c r="C35" s="16" t="s">
        <v>10</v>
      </c>
      <c r="D35" s="54" t="s">
        <v>129</v>
      </c>
      <c r="E35" s="38">
        <v>50</v>
      </c>
      <c r="F35" s="12"/>
      <c r="G35" s="12"/>
      <c r="H35" s="12"/>
      <c r="I35" s="12"/>
      <c r="J35" s="12"/>
      <c r="K35" s="12">
        <v>59950000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58">
        <v>5000000</v>
      </c>
      <c r="Y35" s="12"/>
      <c r="Z35" s="12"/>
      <c r="AA35" s="12"/>
      <c r="AB35" s="12"/>
      <c r="AC35" s="12"/>
      <c r="AD35" s="12"/>
      <c r="AE35" s="12"/>
      <c r="AF35" s="12">
        <f t="shared" si="6"/>
        <v>64950000</v>
      </c>
      <c r="AG35" s="18">
        <f t="shared" si="8"/>
        <v>0.25979999999999998</v>
      </c>
      <c r="AH35" s="12">
        <v>250000000</v>
      </c>
      <c r="AI35" s="19">
        <f t="shared" si="9"/>
        <v>0.74019999999999997</v>
      </c>
      <c r="AJ35" s="12">
        <f t="shared" si="7"/>
        <v>185050000</v>
      </c>
    </row>
    <row r="36" spans="1:36" s="6" customFormat="1" ht="69" x14ac:dyDescent="0.3">
      <c r="A36" s="33" t="str">
        <f t="shared" si="5"/>
        <v>SI.PY.3</v>
      </c>
      <c r="B36" s="35" t="s">
        <v>128</v>
      </c>
      <c r="C36" s="16" t="s">
        <v>13</v>
      </c>
      <c r="D36" s="54" t="s">
        <v>129</v>
      </c>
      <c r="E36" s="38">
        <v>4</v>
      </c>
      <c r="F36" s="12"/>
      <c r="G36" s="12"/>
      <c r="H36" s="12"/>
      <c r="I36" s="12"/>
      <c r="J36" s="12"/>
      <c r="K36" s="12">
        <v>6036922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>
        <f t="shared" si="6"/>
        <v>6036922</v>
      </c>
      <c r="AG36" s="18">
        <f t="shared" si="8"/>
        <v>0.30184610000000001</v>
      </c>
      <c r="AH36" s="12">
        <v>20000000</v>
      </c>
      <c r="AI36" s="19">
        <f t="shared" si="9"/>
        <v>0.69815389999999999</v>
      </c>
      <c r="AJ36" s="12">
        <f t="shared" si="7"/>
        <v>13963078</v>
      </c>
    </row>
    <row r="37" spans="1:36" s="6" customFormat="1" ht="69" x14ac:dyDescent="0.3">
      <c r="A37" s="33" t="str">
        <f t="shared" si="5"/>
        <v>SI.PY.3</v>
      </c>
      <c r="B37" s="35" t="s">
        <v>128</v>
      </c>
      <c r="C37" s="16" t="s">
        <v>14</v>
      </c>
      <c r="D37" s="54" t="s">
        <v>129</v>
      </c>
      <c r="E37" s="38">
        <v>4</v>
      </c>
      <c r="F37" s="12"/>
      <c r="G37" s="12"/>
      <c r="H37" s="12"/>
      <c r="I37" s="12"/>
      <c r="J37" s="12"/>
      <c r="K37" s="12">
        <v>6036922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>
        <f t="shared" si="6"/>
        <v>6036922</v>
      </c>
      <c r="AG37" s="18">
        <f t="shared" si="8"/>
        <v>0.30184610000000001</v>
      </c>
      <c r="AH37" s="12">
        <v>20000000</v>
      </c>
      <c r="AI37" s="19">
        <f t="shared" si="9"/>
        <v>0.69815389999999999</v>
      </c>
      <c r="AJ37" s="12">
        <f t="shared" si="7"/>
        <v>13963078</v>
      </c>
    </row>
    <row r="38" spans="1:36" s="6" customFormat="1" ht="69" x14ac:dyDescent="0.3">
      <c r="A38" s="33" t="str">
        <f t="shared" si="5"/>
        <v>SI.PY.3</v>
      </c>
      <c r="B38" s="35" t="s">
        <v>128</v>
      </c>
      <c r="C38" s="16" t="s">
        <v>12</v>
      </c>
      <c r="D38" s="54" t="s">
        <v>129</v>
      </c>
      <c r="E38" s="38">
        <v>8</v>
      </c>
      <c r="F38" s="12"/>
      <c r="G38" s="12"/>
      <c r="H38" s="12"/>
      <c r="I38" s="12"/>
      <c r="J38" s="12"/>
      <c r="K38" s="12">
        <v>13080000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>
        <f t="shared" si="6"/>
        <v>13080000</v>
      </c>
      <c r="AG38" s="18">
        <f t="shared" si="8"/>
        <v>0.32700000000000001</v>
      </c>
      <c r="AH38" s="12">
        <v>40000000</v>
      </c>
      <c r="AI38" s="19">
        <f t="shared" si="9"/>
        <v>0.67300000000000004</v>
      </c>
      <c r="AJ38" s="12">
        <f t="shared" si="7"/>
        <v>26920000</v>
      </c>
    </row>
    <row r="39" spans="1:36" s="6" customFormat="1" ht="27.6" x14ac:dyDescent="0.3">
      <c r="A39" s="33" t="str">
        <f t="shared" si="5"/>
        <v>SI.PY.3</v>
      </c>
      <c r="B39" s="35" t="s">
        <v>130</v>
      </c>
      <c r="C39" s="16" t="s">
        <v>40</v>
      </c>
      <c r="D39" s="54" t="s">
        <v>131</v>
      </c>
      <c r="E39" s="38">
        <v>10</v>
      </c>
      <c r="F39" s="12"/>
      <c r="G39" s="12"/>
      <c r="H39" s="12"/>
      <c r="I39" s="12"/>
      <c r="J39" s="12"/>
      <c r="K39" s="12">
        <v>32000000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>
        <f t="shared" si="6"/>
        <v>32000000</v>
      </c>
      <c r="AG39" s="18">
        <f t="shared" si="8"/>
        <v>0.32</v>
      </c>
      <c r="AH39" s="12">
        <v>100000000</v>
      </c>
      <c r="AI39" s="19">
        <f t="shared" si="9"/>
        <v>0.68</v>
      </c>
      <c r="AJ39" s="12">
        <f t="shared" si="7"/>
        <v>68000000</v>
      </c>
    </row>
    <row r="40" spans="1:36" s="6" customFormat="1" ht="41.4" x14ac:dyDescent="0.3">
      <c r="A40" s="33" t="str">
        <f t="shared" si="5"/>
        <v>SI.PY.3</v>
      </c>
      <c r="B40" s="35" t="s">
        <v>132</v>
      </c>
      <c r="C40" s="16" t="s">
        <v>10</v>
      </c>
      <c r="D40" s="54" t="s">
        <v>133</v>
      </c>
      <c r="E40" s="38">
        <v>7</v>
      </c>
      <c r="F40" s="12"/>
      <c r="G40" s="12"/>
      <c r="H40" s="12"/>
      <c r="I40" s="12"/>
      <c r="J40" s="12"/>
      <c r="K40" s="12">
        <v>163500000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57">
        <v>9500000</v>
      </c>
      <c r="W40" s="12"/>
      <c r="X40" s="58">
        <v>29000000</v>
      </c>
      <c r="Y40" s="12"/>
      <c r="Z40" s="12"/>
      <c r="AA40" s="12"/>
      <c r="AB40" s="12"/>
      <c r="AC40" s="12"/>
      <c r="AD40" s="12"/>
      <c r="AE40" s="12"/>
      <c r="AF40" s="12">
        <f t="shared" si="6"/>
        <v>202000000</v>
      </c>
      <c r="AG40" s="18">
        <f t="shared" si="8"/>
        <v>0.28857142857142859</v>
      </c>
      <c r="AH40" s="12">
        <v>700000000</v>
      </c>
      <c r="AI40" s="19">
        <f t="shared" si="9"/>
        <v>0.71142857142857141</v>
      </c>
      <c r="AJ40" s="12">
        <f t="shared" si="7"/>
        <v>498000000</v>
      </c>
    </row>
    <row r="41" spans="1:36" s="6" customFormat="1" ht="55.2" x14ac:dyDescent="0.3">
      <c r="A41" s="33" t="str">
        <f t="shared" si="5"/>
        <v>SI.PY.3</v>
      </c>
      <c r="B41" s="35" t="s">
        <v>132</v>
      </c>
      <c r="C41" s="16" t="s">
        <v>10</v>
      </c>
      <c r="D41" s="54" t="s">
        <v>134</v>
      </c>
      <c r="E41" s="38">
        <v>0.4</v>
      </c>
      <c r="F41" s="12"/>
      <c r="G41" s="12"/>
      <c r="H41" s="12"/>
      <c r="I41" s="12"/>
      <c r="J41" s="12"/>
      <c r="K41" s="12">
        <v>0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>
        <f t="shared" si="6"/>
        <v>0</v>
      </c>
      <c r="AG41" s="18">
        <f t="shared" si="8"/>
        <v>0</v>
      </c>
      <c r="AH41" s="12">
        <v>350000000</v>
      </c>
      <c r="AI41" s="19">
        <f t="shared" si="9"/>
        <v>1</v>
      </c>
      <c r="AJ41" s="12">
        <f t="shared" si="7"/>
        <v>350000000</v>
      </c>
    </row>
    <row r="42" spans="1:36" s="6" customFormat="1" ht="41.4" x14ac:dyDescent="0.3">
      <c r="A42" s="33" t="str">
        <f t="shared" si="5"/>
        <v>SI.PY.3</v>
      </c>
      <c r="B42" s="35" t="s">
        <v>135</v>
      </c>
      <c r="C42" s="16" t="s">
        <v>10</v>
      </c>
      <c r="D42" s="54" t="s">
        <v>136</v>
      </c>
      <c r="E42" s="38">
        <v>53</v>
      </c>
      <c r="F42" s="12"/>
      <c r="G42" s="12"/>
      <c r="H42" s="12"/>
      <c r="I42" s="12"/>
      <c r="J42" s="12"/>
      <c r="K42" s="12">
        <v>76985000</v>
      </c>
      <c r="L42" s="12"/>
      <c r="M42" s="12"/>
      <c r="N42" s="12"/>
      <c r="O42" s="12"/>
      <c r="P42" s="12"/>
      <c r="Q42" s="12"/>
      <c r="R42" s="12"/>
      <c r="S42" s="12"/>
      <c r="T42" s="12"/>
      <c r="U42" s="12">
        <v>50000000</v>
      </c>
      <c r="V42" s="57">
        <v>20500000</v>
      </c>
      <c r="W42" s="12"/>
      <c r="X42" s="12"/>
      <c r="Y42" s="12"/>
      <c r="Z42" s="12"/>
      <c r="AA42" s="12"/>
      <c r="AB42" s="12">
        <v>25000000</v>
      </c>
      <c r="AC42" s="12"/>
      <c r="AD42" s="12"/>
      <c r="AE42" s="12"/>
      <c r="AF42" s="12">
        <f t="shared" si="6"/>
        <v>172485000</v>
      </c>
      <c r="AG42" s="18">
        <f t="shared" si="8"/>
        <v>0.58237725121043715</v>
      </c>
      <c r="AH42" s="12">
        <v>296174000</v>
      </c>
      <c r="AI42" s="19">
        <f t="shared" si="9"/>
        <v>0.4176227487895629</v>
      </c>
      <c r="AJ42" s="12">
        <f t="shared" si="7"/>
        <v>123689000</v>
      </c>
    </row>
    <row r="43" spans="1:36" s="6" customFormat="1" ht="41.4" x14ac:dyDescent="0.3">
      <c r="A43" s="33" t="str">
        <f t="shared" si="5"/>
        <v>SI.PY.3</v>
      </c>
      <c r="B43" s="35" t="s">
        <v>135</v>
      </c>
      <c r="C43" s="16" t="s">
        <v>10</v>
      </c>
      <c r="D43" s="54" t="s">
        <v>137</v>
      </c>
      <c r="E43" s="38">
        <v>130</v>
      </c>
      <c r="F43" s="12"/>
      <c r="G43" s="12"/>
      <c r="H43" s="12"/>
      <c r="I43" s="12"/>
      <c r="J43" s="12"/>
      <c r="K43" s="12">
        <v>54500000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58">
        <v>41802392</v>
      </c>
      <c r="Y43" s="12"/>
      <c r="Z43" s="12"/>
      <c r="AA43" s="12"/>
      <c r="AB43" s="12"/>
      <c r="AC43" s="12"/>
      <c r="AD43" s="12"/>
      <c r="AE43" s="12"/>
      <c r="AF43" s="12">
        <f t="shared" si="6"/>
        <v>96302392</v>
      </c>
      <c r="AG43" s="18">
        <f t="shared" si="8"/>
        <v>0.60188995000000001</v>
      </c>
      <c r="AH43" s="12">
        <v>160000000</v>
      </c>
      <c r="AI43" s="19">
        <f t="shared" si="9"/>
        <v>0.39811004999999999</v>
      </c>
      <c r="AJ43" s="12">
        <f t="shared" si="7"/>
        <v>63697608</v>
      </c>
    </row>
    <row r="44" spans="1:36" s="6" customFormat="1" ht="27.6" x14ac:dyDescent="0.3">
      <c r="A44" s="33" t="str">
        <f t="shared" si="5"/>
        <v>SI.PY.3</v>
      </c>
      <c r="B44" s="35" t="s">
        <v>135</v>
      </c>
      <c r="C44" s="16" t="s">
        <v>13</v>
      </c>
      <c r="D44" s="54" t="s">
        <v>138</v>
      </c>
      <c r="E44" s="38">
        <v>1</v>
      </c>
      <c r="F44" s="12"/>
      <c r="G44" s="12"/>
      <c r="H44" s="12"/>
      <c r="I44" s="12"/>
      <c r="J44" s="12"/>
      <c r="K44" s="12">
        <v>0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>
        <f t="shared" si="6"/>
        <v>0</v>
      </c>
      <c r="AG44" s="18">
        <f t="shared" si="8"/>
        <v>0</v>
      </c>
      <c r="AH44" s="12">
        <v>5000000</v>
      </c>
      <c r="AI44" s="19">
        <f t="shared" si="9"/>
        <v>1</v>
      </c>
      <c r="AJ44" s="12">
        <f t="shared" si="7"/>
        <v>5000000</v>
      </c>
    </row>
    <row r="45" spans="1:36" s="6" customFormat="1" ht="27.6" x14ac:dyDescent="0.3">
      <c r="A45" s="33" t="str">
        <f t="shared" si="5"/>
        <v>SI.PY.3</v>
      </c>
      <c r="B45" s="35" t="s">
        <v>135</v>
      </c>
      <c r="C45" s="16" t="s">
        <v>14</v>
      </c>
      <c r="D45" s="54" t="s">
        <v>138</v>
      </c>
      <c r="E45" s="38">
        <v>1</v>
      </c>
      <c r="F45" s="12"/>
      <c r="G45" s="12"/>
      <c r="H45" s="12"/>
      <c r="I45" s="12"/>
      <c r="J45" s="12"/>
      <c r="K45" s="12">
        <v>0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>
        <f t="shared" si="6"/>
        <v>0</v>
      </c>
      <c r="AG45" s="18">
        <f t="shared" si="8"/>
        <v>0</v>
      </c>
      <c r="AH45" s="12">
        <v>5000000</v>
      </c>
      <c r="AI45" s="19">
        <f t="shared" si="9"/>
        <v>1</v>
      </c>
      <c r="AJ45" s="12">
        <f t="shared" si="7"/>
        <v>5000000</v>
      </c>
    </row>
    <row r="46" spans="1:36" s="6" customFormat="1" ht="27.6" x14ac:dyDescent="0.3">
      <c r="A46" s="33" t="str">
        <f t="shared" si="5"/>
        <v>SI.PY.3</v>
      </c>
      <c r="B46" s="35" t="s">
        <v>135</v>
      </c>
      <c r="C46" s="16" t="s">
        <v>12</v>
      </c>
      <c r="D46" s="54" t="s">
        <v>138</v>
      </c>
      <c r="E46" s="38">
        <v>1</v>
      </c>
      <c r="F46" s="12"/>
      <c r="G46" s="12"/>
      <c r="H46" s="12"/>
      <c r="I46" s="12"/>
      <c r="J46" s="12"/>
      <c r="K46" s="12">
        <v>0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>
        <f t="shared" si="6"/>
        <v>0</v>
      </c>
      <c r="AG46" s="18">
        <f t="shared" si="8"/>
        <v>0</v>
      </c>
      <c r="AH46" s="12">
        <v>5000000</v>
      </c>
      <c r="AI46" s="19">
        <f t="shared" si="9"/>
        <v>1</v>
      </c>
      <c r="AJ46" s="12">
        <f t="shared" si="7"/>
        <v>5000000</v>
      </c>
    </row>
    <row r="47" spans="1:36" s="6" customFormat="1" ht="27.6" x14ac:dyDescent="0.3">
      <c r="A47" s="33" t="str">
        <f t="shared" si="5"/>
        <v>SI.PY.3</v>
      </c>
      <c r="B47" s="35" t="s">
        <v>139</v>
      </c>
      <c r="C47" s="16" t="s">
        <v>40</v>
      </c>
      <c r="D47" s="54" t="s">
        <v>140</v>
      </c>
      <c r="E47" s="38">
        <v>9</v>
      </c>
      <c r="F47" s="12"/>
      <c r="G47" s="12"/>
      <c r="H47" s="12"/>
      <c r="I47" s="12"/>
      <c r="J47" s="12"/>
      <c r="K47" s="12">
        <v>0</v>
      </c>
      <c r="L47" s="12"/>
      <c r="M47" s="12"/>
      <c r="N47" s="12"/>
      <c r="O47" s="12"/>
      <c r="P47" s="12"/>
      <c r="Q47" s="12"/>
      <c r="R47" s="12"/>
      <c r="S47" s="12"/>
      <c r="T47" s="12"/>
      <c r="U47" s="12">
        <v>39567000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>
        <f t="shared" si="6"/>
        <v>39567000</v>
      </c>
      <c r="AG47" s="18">
        <f t="shared" si="8"/>
        <v>0.20824736842105263</v>
      </c>
      <c r="AH47" s="12">
        <v>190000000</v>
      </c>
      <c r="AI47" s="19">
        <f t="shared" si="9"/>
        <v>0.79175263157894737</v>
      </c>
      <c r="AJ47" s="12">
        <f t="shared" si="7"/>
        <v>150433000</v>
      </c>
    </row>
    <row r="48" spans="1:36" s="6" customFormat="1" ht="69" x14ac:dyDescent="0.3">
      <c r="A48" s="33" t="str">
        <f t="shared" si="5"/>
        <v>SI.PY.3</v>
      </c>
      <c r="B48" s="35" t="s">
        <v>141</v>
      </c>
      <c r="C48" s="16" t="s">
        <v>10</v>
      </c>
      <c r="D48" s="54" t="s">
        <v>142</v>
      </c>
      <c r="E48" s="38">
        <v>24</v>
      </c>
      <c r="F48" s="12"/>
      <c r="G48" s="12"/>
      <c r="H48" s="12"/>
      <c r="I48" s="12"/>
      <c r="J48" s="12"/>
      <c r="K48" s="12">
        <v>37800000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58">
        <v>5000000</v>
      </c>
      <c r="Y48" s="12"/>
      <c r="Z48" s="12"/>
      <c r="AA48" s="12"/>
      <c r="AB48" s="12"/>
      <c r="AC48" s="12"/>
      <c r="AD48" s="12"/>
      <c r="AE48" s="12"/>
      <c r="AF48" s="12">
        <f t="shared" si="6"/>
        <v>42800000</v>
      </c>
      <c r="AG48" s="18">
        <f t="shared" si="8"/>
        <v>0.28419654714475434</v>
      </c>
      <c r="AH48" s="12">
        <v>150600000</v>
      </c>
      <c r="AI48" s="19">
        <f t="shared" si="9"/>
        <v>0.71580345285524571</v>
      </c>
      <c r="AJ48" s="12">
        <f t="shared" si="7"/>
        <v>107800000</v>
      </c>
    </row>
    <row r="49" spans="1:36" s="6" customFormat="1" ht="41.4" x14ac:dyDescent="0.3">
      <c r="A49" s="33" t="str">
        <f t="shared" si="5"/>
        <v>SI.PY.3</v>
      </c>
      <c r="B49" s="35" t="s">
        <v>141</v>
      </c>
      <c r="C49" s="16" t="s">
        <v>10</v>
      </c>
      <c r="D49" s="54" t="s">
        <v>143</v>
      </c>
      <c r="E49" s="38">
        <v>25</v>
      </c>
      <c r="F49" s="12"/>
      <c r="G49" s="12"/>
      <c r="H49" s="12"/>
      <c r="I49" s="12"/>
      <c r="J49" s="12"/>
      <c r="K49" s="12">
        <v>18530000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>
        <f t="shared" si="6"/>
        <v>18530000</v>
      </c>
      <c r="AG49" s="18">
        <f t="shared" si="8"/>
        <v>0.12353333333333333</v>
      </c>
      <c r="AH49" s="12">
        <v>150000000</v>
      </c>
      <c r="AI49" s="19">
        <f t="shared" si="9"/>
        <v>0.87646666666666662</v>
      </c>
      <c r="AJ49" s="12">
        <f t="shared" si="7"/>
        <v>131470000</v>
      </c>
    </row>
    <row r="50" spans="1:36" s="6" customFormat="1" ht="69" x14ac:dyDescent="0.3">
      <c r="A50" s="33" t="str">
        <f t="shared" si="5"/>
        <v>SI.PY.3</v>
      </c>
      <c r="B50" s="35" t="s">
        <v>141</v>
      </c>
      <c r="C50" s="16" t="s">
        <v>14</v>
      </c>
      <c r="D50" s="54" t="s">
        <v>142</v>
      </c>
      <c r="E50" s="38">
        <v>2</v>
      </c>
      <c r="F50" s="12"/>
      <c r="G50" s="12"/>
      <c r="H50" s="12"/>
      <c r="I50" s="12"/>
      <c r="J50" s="12"/>
      <c r="K50" s="12">
        <v>4360000</v>
      </c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>
        <f t="shared" si="6"/>
        <v>4360000</v>
      </c>
      <c r="AG50" s="18">
        <f t="shared" si="8"/>
        <v>0.36333333333333334</v>
      </c>
      <c r="AH50" s="12">
        <v>12000000</v>
      </c>
      <c r="AI50" s="19">
        <f t="shared" si="9"/>
        <v>0.63666666666666671</v>
      </c>
      <c r="AJ50" s="12">
        <f t="shared" si="7"/>
        <v>7640000</v>
      </c>
    </row>
    <row r="51" spans="1:36" s="6" customFormat="1" ht="41.4" x14ac:dyDescent="0.3">
      <c r="A51" s="33" t="str">
        <f t="shared" si="5"/>
        <v>SI.PY.3</v>
      </c>
      <c r="B51" s="35" t="s">
        <v>141</v>
      </c>
      <c r="C51" s="16" t="s">
        <v>14</v>
      </c>
      <c r="D51" s="54" t="s">
        <v>143</v>
      </c>
      <c r="E51" s="38">
        <v>2</v>
      </c>
      <c r="F51" s="12"/>
      <c r="G51" s="12"/>
      <c r="H51" s="12"/>
      <c r="I51" s="12"/>
      <c r="J51" s="12"/>
      <c r="K51" s="12">
        <v>2189308</v>
      </c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>
        <f t="shared" si="6"/>
        <v>2189308</v>
      </c>
      <c r="AG51" s="18">
        <f t="shared" si="8"/>
        <v>0.18244233333333335</v>
      </c>
      <c r="AH51" s="12">
        <v>12000000</v>
      </c>
      <c r="AI51" s="19">
        <f t="shared" si="9"/>
        <v>0.81755766666666663</v>
      </c>
      <c r="AJ51" s="12">
        <f t="shared" si="7"/>
        <v>9810692</v>
      </c>
    </row>
    <row r="52" spans="1:36" s="6" customFormat="1" ht="69" x14ac:dyDescent="0.3">
      <c r="A52" s="33" t="str">
        <f t="shared" si="5"/>
        <v>SI.PY.3</v>
      </c>
      <c r="B52" s="35" t="s">
        <v>141</v>
      </c>
      <c r="C52" s="16" t="s">
        <v>13</v>
      </c>
      <c r="D52" s="54" t="s">
        <v>142</v>
      </c>
      <c r="E52" s="38">
        <v>2</v>
      </c>
      <c r="F52" s="12"/>
      <c r="G52" s="12"/>
      <c r="H52" s="12"/>
      <c r="I52" s="12"/>
      <c r="J52" s="12"/>
      <c r="K52" s="12">
        <v>4360000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>
        <f t="shared" si="6"/>
        <v>4360000</v>
      </c>
      <c r="AG52" s="18">
        <f t="shared" si="8"/>
        <v>0.36333333333333334</v>
      </c>
      <c r="AH52" s="12">
        <v>12000000</v>
      </c>
      <c r="AI52" s="19">
        <f t="shared" si="9"/>
        <v>0.63666666666666671</v>
      </c>
      <c r="AJ52" s="12">
        <f t="shared" si="7"/>
        <v>7640000</v>
      </c>
    </row>
    <row r="53" spans="1:36" s="6" customFormat="1" ht="41.4" x14ac:dyDescent="0.3">
      <c r="A53" s="33" t="str">
        <f t="shared" si="5"/>
        <v>SI.PY.3</v>
      </c>
      <c r="B53" s="35" t="s">
        <v>141</v>
      </c>
      <c r="C53" s="16" t="s">
        <v>13</v>
      </c>
      <c r="D53" s="54" t="s">
        <v>143</v>
      </c>
      <c r="E53" s="38">
        <v>2</v>
      </c>
      <c r="F53" s="12"/>
      <c r="G53" s="12"/>
      <c r="H53" s="12"/>
      <c r="I53" s="12"/>
      <c r="J53" s="12"/>
      <c r="K53" s="12">
        <v>2189308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>
        <f t="shared" si="6"/>
        <v>2189308</v>
      </c>
      <c r="AG53" s="18">
        <f t="shared" si="8"/>
        <v>0.18244233333333335</v>
      </c>
      <c r="AH53" s="12">
        <v>12000000</v>
      </c>
      <c r="AI53" s="19">
        <f t="shared" si="9"/>
        <v>0.81755766666666663</v>
      </c>
      <c r="AJ53" s="12">
        <f t="shared" si="7"/>
        <v>9810692</v>
      </c>
    </row>
    <row r="54" spans="1:36" s="6" customFormat="1" ht="69" x14ac:dyDescent="0.3">
      <c r="A54" s="33" t="str">
        <f t="shared" si="5"/>
        <v>SI.PY.3</v>
      </c>
      <c r="B54" s="35" t="s">
        <v>141</v>
      </c>
      <c r="C54" s="16" t="s">
        <v>12</v>
      </c>
      <c r="D54" s="54" t="s">
        <v>142</v>
      </c>
      <c r="E54" s="38">
        <v>4</v>
      </c>
      <c r="F54" s="12"/>
      <c r="G54" s="12"/>
      <c r="H54" s="12"/>
      <c r="I54" s="12"/>
      <c r="J54" s="12"/>
      <c r="K54" s="12">
        <v>4360000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>
        <f t="shared" si="6"/>
        <v>4360000</v>
      </c>
      <c r="AG54" s="18">
        <f t="shared" si="8"/>
        <v>0.18166666666666667</v>
      </c>
      <c r="AH54" s="12">
        <v>24000000</v>
      </c>
      <c r="AI54" s="19">
        <f t="shared" si="9"/>
        <v>0.81833333333333336</v>
      </c>
      <c r="AJ54" s="12">
        <f t="shared" si="7"/>
        <v>19640000</v>
      </c>
    </row>
    <row r="55" spans="1:36" s="6" customFormat="1" ht="41.4" x14ac:dyDescent="0.3">
      <c r="A55" s="33" t="str">
        <f t="shared" si="5"/>
        <v>SI.PY.3</v>
      </c>
      <c r="B55" s="35" t="s">
        <v>141</v>
      </c>
      <c r="C55" s="16" t="s">
        <v>12</v>
      </c>
      <c r="D55" s="54" t="s">
        <v>143</v>
      </c>
      <c r="E55" s="38">
        <v>4</v>
      </c>
      <c r="F55" s="12"/>
      <c r="G55" s="12"/>
      <c r="H55" s="12"/>
      <c r="I55" s="12"/>
      <c r="J55" s="12"/>
      <c r="K55" s="12">
        <v>2189308</v>
      </c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>
        <f t="shared" si="6"/>
        <v>2189308</v>
      </c>
      <c r="AG55" s="18">
        <f t="shared" si="8"/>
        <v>9.1221166666666673E-2</v>
      </c>
      <c r="AH55" s="12">
        <v>24000000</v>
      </c>
      <c r="AI55" s="19">
        <f t="shared" si="9"/>
        <v>0.90877883333333331</v>
      </c>
      <c r="AJ55" s="12">
        <f t="shared" si="7"/>
        <v>21810692</v>
      </c>
    </row>
    <row r="56" spans="1:36" s="6" customFormat="1" ht="82.8" x14ac:dyDescent="0.3">
      <c r="A56" s="33" t="str">
        <f t="shared" si="5"/>
        <v>SI.PY.3</v>
      </c>
      <c r="B56" s="35" t="s">
        <v>344</v>
      </c>
      <c r="C56" s="16" t="s">
        <v>40</v>
      </c>
      <c r="D56" s="54" t="s">
        <v>144</v>
      </c>
      <c r="E56" s="38">
        <v>0.5</v>
      </c>
      <c r="F56" s="12"/>
      <c r="G56" s="12"/>
      <c r="H56" s="12"/>
      <c r="I56" s="12"/>
      <c r="J56" s="12"/>
      <c r="K56" s="12">
        <v>40000000</v>
      </c>
      <c r="L56" s="12"/>
      <c r="M56" s="12"/>
      <c r="N56" s="12"/>
      <c r="O56" s="12"/>
      <c r="P56" s="12"/>
      <c r="Q56" s="12"/>
      <c r="R56" s="12"/>
      <c r="S56" s="12"/>
      <c r="T56" s="12"/>
      <c r="U56" s="12">
        <v>20632724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>
        <f t="shared" si="6"/>
        <v>60632724</v>
      </c>
      <c r="AG56" s="18">
        <f t="shared" si="8"/>
        <v>0.50527270000000002</v>
      </c>
      <c r="AH56" s="12">
        <v>120000000</v>
      </c>
      <c r="AI56" s="19">
        <f t="shared" si="9"/>
        <v>0.49472729999999998</v>
      </c>
      <c r="AJ56" s="12">
        <f t="shared" si="7"/>
        <v>59367276</v>
      </c>
    </row>
    <row r="57" spans="1:36" s="6" customFormat="1" ht="41.4" x14ac:dyDescent="0.3">
      <c r="A57" s="33" t="str">
        <f t="shared" si="5"/>
        <v>SI.PY.3</v>
      </c>
      <c r="B57" s="35" t="s">
        <v>145</v>
      </c>
      <c r="C57" s="16" t="s">
        <v>10</v>
      </c>
      <c r="D57" s="54" t="s">
        <v>146</v>
      </c>
      <c r="E57" s="38">
        <v>12</v>
      </c>
      <c r="F57" s="12"/>
      <c r="G57" s="12"/>
      <c r="H57" s="12"/>
      <c r="I57" s="12"/>
      <c r="J57" s="12"/>
      <c r="K57" s="12"/>
      <c r="L57" s="12"/>
      <c r="M57" s="12"/>
      <c r="N57" s="12"/>
      <c r="O57" s="12">
        <v>305200000</v>
      </c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>
        <f t="shared" si="6"/>
        <v>305200000</v>
      </c>
      <c r="AG57" s="18">
        <f t="shared" si="8"/>
        <v>0.25433333333333336</v>
      </c>
      <c r="AH57" s="12">
        <v>1200000000</v>
      </c>
      <c r="AI57" s="19">
        <f t="shared" si="9"/>
        <v>0.7456666666666667</v>
      </c>
      <c r="AJ57" s="12">
        <f t="shared" si="7"/>
        <v>894800000</v>
      </c>
    </row>
    <row r="58" spans="1:36" s="6" customFormat="1" ht="55.2" x14ac:dyDescent="0.3">
      <c r="A58" s="33" t="str">
        <f t="shared" si="5"/>
        <v>SI.PY.3</v>
      </c>
      <c r="B58" s="35" t="s">
        <v>147</v>
      </c>
      <c r="C58" s="16" t="s">
        <v>10</v>
      </c>
      <c r="D58" s="54" t="s">
        <v>314</v>
      </c>
      <c r="E58" s="38">
        <v>2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v>10000000</v>
      </c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>
        <f t="shared" si="6"/>
        <v>10000000</v>
      </c>
      <c r="AG58" s="18">
        <f t="shared" si="8"/>
        <v>1</v>
      </c>
      <c r="AH58" s="12">
        <v>10000000</v>
      </c>
      <c r="AI58" s="19">
        <f t="shared" si="9"/>
        <v>0</v>
      </c>
      <c r="AJ58" s="12">
        <f t="shared" si="7"/>
        <v>0</v>
      </c>
    </row>
    <row r="59" spans="1:36" s="6" customFormat="1" ht="41.4" x14ac:dyDescent="0.3">
      <c r="A59" s="33" t="str">
        <f t="shared" si="5"/>
        <v>SI.PY.3</v>
      </c>
      <c r="B59" s="35" t="s">
        <v>148</v>
      </c>
      <c r="C59" s="16" t="s">
        <v>10</v>
      </c>
      <c r="D59" s="54" t="s">
        <v>149</v>
      </c>
      <c r="E59" s="38">
        <v>5</v>
      </c>
      <c r="F59" s="12"/>
      <c r="G59" s="12"/>
      <c r="H59" s="12"/>
      <c r="I59" s="12"/>
      <c r="J59" s="12"/>
      <c r="K59" s="12"/>
      <c r="L59" s="12"/>
      <c r="M59" s="12"/>
      <c r="N59" s="12"/>
      <c r="O59" s="12">
        <v>163000000</v>
      </c>
      <c r="P59" s="12"/>
      <c r="Q59" s="12"/>
      <c r="R59" s="12"/>
      <c r="S59" s="12">
        <v>1215482662</v>
      </c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>
        <f t="shared" si="6"/>
        <v>1378482662</v>
      </c>
      <c r="AG59" s="18">
        <f t="shared" si="8"/>
        <v>1.1336206101973685</v>
      </c>
      <c r="AH59" s="12">
        <v>1216000000</v>
      </c>
      <c r="AI59" s="19">
        <f t="shared" si="9"/>
        <v>-0.13362061019736843</v>
      </c>
      <c r="AJ59" s="12">
        <f t="shared" si="7"/>
        <v>-162482662</v>
      </c>
    </row>
    <row r="60" spans="1:36" s="6" customFormat="1" ht="110.4" x14ac:dyDescent="0.3">
      <c r="A60" s="33" t="str">
        <f t="shared" si="5"/>
        <v>SI.PY.4</v>
      </c>
      <c r="B60" s="35" t="s">
        <v>150</v>
      </c>
      <c r="C60" s="16" t="s">
        <v>40</v>
      </c>
      <c r="D60" s="54" t="s">
        <v>315</v>
      </c>
      <c r="E60" s="38">
        <v>4</v>
      </c>
      <c r="F60" s="12"/>
      <c r="G60" s="12"/>
      <c r="H60" s="12"/>
      <c r="I60" s="12"/>
      <c r="J60" s="12"/>
      <c r="K60" s="12">
        <v>20000000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>
        <f t="shared" si="6"/>
        <v>20000000</v>
      </c>
      <c r="AG60" s="18">
        <v>0</v>
      </c>
      <c r="AH60" s="12">
        <v>70000000</v>
      </c>
      <c r="AI60" s="19"/>
      <c r="AJ60" s="12">
        <f t="shared" si="7"/>
        <v>50000000</v>
      </c>
    </row>
    <row r="61" spans="1:36" s="6" customFormat="1" ht="82.8" x14ac:dyDescent="0.3">
      <c r="A61" s="33" t="str">
        <f t="shared" si="5"/>
        <v>SI.PY.4</v>
      </c>
      <c r="B61" s="35" t="s">
        <v>150</v>
      </c>
      <c r="C61" s="16" t="s">
        <v>40</v>
      </c>
      <c r="D61" s="54" t="s">
        <v>316</v>
      </c>
      <c r="E61" s="38">
        <v>3</v>
      </c>
      <c r="F61" s="12"/>
      <c r="G61" s="12"/>
      <c r="H61" s="12"/>
      <c r="I61" s="12"/>
      <c r="J61" s="12"/>
      <c r="K61" s="12">
        <v>39240000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>
        <f t="shared" si="6"/>
        <v>39240000</v>
      </c>
      <c r="AG61" s="18"/>
      <c r="AH61" s="12"/>
      <c r="AI61" s="19"/>
      <c r="AJ61" s="12">
        <f t="shared" si="7"/>
        <v>-39240000</v>
      </c>
    </row>
    <row r="62" spans="1:36" s="6" customFormat="1" ht="27.6" x14ac:dyDescent="0.3">
      <c r="A62" s="33" t="str">
        <f t="shared" si="5"/>
        <v>SI.PY.4</v>
      </c>
      <c r="B62" s="35" t="s">
        <v>317</v>
      </c>
      <c r="C62" s="16" t="s">
        <v>40</v>
      </c>
      <c r="D62" s="54" t="s">
        <v>151</v>
      </c>
      <c r="E62" s="38">
        <v>4</v>
      </c>
      <c r="F62" s="12"/>
      <c r="G62" s="12"/>
      <c r="H62" s="12"/>
      <c r="I62" s="12"/>
      <c r="J62" s="12"/>
      <c r="K62" s="12">
        <v>50000000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>
        <f t="shared" si="6"/>
        <v>50000000</v>
      </c>
      <c r="AG62" s="18">
        <f t="shared" si="8"/>
        <v>0.625</v>
      </c>
      <c r="AH62" s="12">
        <v>80000000</v>
      </c>
      <c r="AI62" s="19">
        <f t="shared" si="9"/>
        <v>0.375</v>
      </c>
      <c r="AJ62" s="12">
        <f t="shared" si="7"/>
        <v>30000000</v>
      </c>
    </row>
    <row r="63" spans="1:36" s="6" customFormat="1" ht="55.2" x14ac:dyDescent="0.3">
      <c r="A63" s="33" t="str">
        <f t="shared" si="5"/>
        <v>SI.PY.5</v>
      </c>
      <c r="B63" s="35" t="s">
        <v>152</v>
      </c>
      <c r="C63" s="16" t="s">
        <v>40</v>
      </c>
      <c r="D63" s="54" t="s">
        <v>153</v>
      </c>
      <c r="E63" s="38">
        <v>2</v>
      </c>
      <c r="F63" s="12">
        <v>3000000000</v>
      </c>
      <c r="G63" s="12"/>
      <c r="H63" s="12"/>
      <c r="I63" s="12"/>
      <c r="J63" s="12"/>
      <c r="K63" s="12">
        <v>89000000</v>
      </c>
      <c r="L63" s="12"/>
      <c r="M63" s="12"/>
      <c r="N63" s="12"/>
      <c r="O63" s="12"/>
      <c r="P63" s="12"/>
      <c r="Q63" s="12"/>
      <c r="R63" s="12"/>
      <c r="S63" s="12"/>
      <c r="T63" s="12"/>
      <c r="U63" s="12">
        <v>22842767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>
        <f t="shared" si="6"/>
        <v>3111842767</v>
      </c>
      <c r="AG63" s="18"/>
      <c r="AH63" s="12">
        <v>3200000000</v>
      </c>
      <c r="AI63" s="19"/>
      <c r="AJ63" s="12">
        <f t="shared" si="7"/>
        <v>88157233</v>
      </c>
    </row>
    <row r="64" spans="1:36" s="6" customFormat="1" ht="69" x14ac:dyDescent="0.3">
      <c r="A64" s="33" t="str">
        <f t="shared" si="5"/>
        <v>SI.PY.6</v>
      </c>
      <c r="B64" s="35" t="s">
        <v>154</v>
      </c>
      <c r="C64" s="16" t="s">
        <v>40</v>
      </c>
      <c r="D64" s="54" t="s">
        <v>318</v>
      </c>
      <c r="E64" s="38">
        <v>13</v>
      </c>
      <c r="F64" s="12"/>
      <c r="G64" s="12"/>
      <c r="H64" s="12"/>
      <c r="I64" s="12"/>
      <c r="J64" s="12"/>
      <c r="K64" s="12">
        <v>79570000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57">
        <v>21100000</v>
      </c>
      <c r="W64" s="12">
        <v>8000000</v>
      </c>
      <c r="X64" s="12"/>
      <c r="Y64" s="12"/>
      <c r="Z64" s="12"/>
      <c r="AA64" s="12"/>
      <c r="AB64" s="12"/>
      <c r="AC64" s="12"/>
      <c r="AD64" s="12"/>
      <c r="AE64" s="12"/>
      <c r="AF64" s="12">
        <f t="shared" si="6"/>
        <v>108670000</v>
      </c>
      <c r="AG64" s="18">
        <f t="shared" si="8"/>
        <v>0.77173820413032979</v>
      </c>
      <c r="AH64" s="12">
        <v>140812000</v>
      </c>
      <c r="AI64" s="19">
        <f t="shared" si="9"/>
        <v>0.22826179586967019</v>
      </c>
      <c r="AJ64" s="12">
        <f t="shared" si="7"/>
        <v>32142000</v>
      </c>
    </row>
    <row r="65" spans="1:38" s="6" customFormat="1" ht="82.8" x14ac:dyDescent="0.3">
      <c r="A65" s="33" t="str">
        <f t="shared" si="5"/>
        <v>SI.PY.6</v>
      </c>
      <c r="B65" s="35" t="s">
        <v>155</v>
      </c>
      <c r="C65" s="16" t="s">
        <v>40</v>
      </c>
      <c r="D65" s="54" t="s">
        <v>156</v>
      </c>
      <c r="E65" s="38">
        <v>8</v>
      </c>
      <c r="F65" s="12"/>
      <c r="G65" s="12"/>
      <c r="H65" s="12"/>
      <c r="I65" s="12"/>
      <c r="J65" s="12"/>
      <c r="K65" s="12">
        <v>87200000</v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58">
        <v>8000000</v>
      </c>
      <c r="Y65" s="12"/>
      <c r="Z65" s="12"/>
      <c r="AA65" s="58">
        <v>33713000</v>
      </c>
      <c r="AB65" s="12"/>
      <c r="AC65" s="12"/>
      <c r="AD65" s="12"/>
      <c r="AE65" s="12"/>
      <c r="AF65" s="12">
        <f t="shared" si="6"/>
        <v>128913000</v>
      </c>
      <c r="AG65" s="18">
        <f t="shared" si="8"/>
        <v>0.70227057298192475</v>
      </c>
      <c r="AH65" s="12">
        <v>183566000</v>
      </c>
      <c r="AI65" s="19">
        <f t="shared" si="9"/>
        <v>0.29772942701807525</v>
      </c>
      <c r="AJ65" s="12">
        <f t="shared" si="7"/>
        <v>54653000</v>
      </c>
    </row>
    <row r="66" spans="1:38" s="6" customFormat="1" ht="41.4" x14ac:dyDescent="0.3">
      <c r="A66" s="33" t="str">
        <f t="shared" si="5"/>
        <v>SI.PY.6</v>
      </c>
      <c r="B66" s="35" t="s">
        <v>155</v>
      </c>
      <c r="C66" s="16" t="s">
        <v>40</v>
      </c>
      <c r="D66" s="54" t="s">
        <v>319</v>
      </c>
      <c r="E66" s="38">
        <v>10</v>
      </c>
      <c r="F66" s="12"/>
      <c r="G66" s="12"/>
      <c r="H66" s="12"/>
      <c r="I66" s="12"/>
      <c r="J66" s="12"/>
      <c r="K66" s="55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>
        <f t="shared" si="6"/>
        <v>0</v>
      </c>
      <c r="AG66" s="18">
        <f t="shared" si="8"/>
        <v>0</v>
      </c>
      <c r="AH66" s="12">
        <v>40000000</v>
      </c>
      <c r="AI66" s="19">
        <f t="shared" si="9"/>
        <v>1</v>
      </c>
      <c r="AJ66" s="12">
        <f t="shared" si="7"/>
        <v>40000000</v>
      </c>
    </row>
    <row r="67" spans="1:38" s="6" customFormat="1" ht="30" customHeight="1" x14ac:dyDescent="0.3">
      <c r="A67" s="33" t="str">
        <f t="shared" si="5"/>
        <v>SI.PY.6</v>
      </c>
      <c r="B67" s="35" t="s">
        <v>155</v>
      </c>
      <c r="C67" s="16" t="s">
        <v>40</v>
      </c>
      <c r="D67" s="54" t="s">
        <v>320</v>
      </c>
      <c r="E67" s="38">
        <v>2</v>
      </c>
      <c r="F67" s="12"/>
      <c r="G67" s="12"/>
      <c r="H67" s="12"/>
      <c r="I67" s="12"/>
      <c r="J67" s="12"/>
      <c r="K67" s="55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>
        <f t="shared" si="6"/>
        <v>0</v>
      </c>
      <c r="AG67" s="18">
        <f t="shared" si="8"/>
        <v>0</v>
      </c>
      <c r="AH67" s="12">
        <v>40000000</v>
      </c>
      <c r="AI67" s="19">
        <f t="shared" si="9"/>
        <v>1</v>
      </c>
      <c r="AJ67" s="12">
        <f t="shared" si="7"/>
        <v>40000000</v>
      </c>
    </row>
    <row r="68" spans="1:38" s="6" customFormat="1" ht="30" customHeight="1" x14ac:dyDescent="0.3">
      <c r="A68" s="33" t="str">
        <f t="shared" si="5"/>
        <v>SI.PY.6</v>
      </c>
      <c r="B68" s="35" t="s">
        <v>157</v>
      </c>
      <c r="C68" s="16" t="s">
        <v>40</v>
      </c>
      <c r="D68" s="54" t="s">
        <v>321</v>
      </c>
      <c r="E68" s="38">
        <v>12</v>
      </c>
      <c r="F68" s="12"/>
      <c r="G68" s="12"/>
      <c r="H68" s="12"/>
      <c r="I68" s="12"/>
      <c r="J68" s="12"/>
      <c r="K68" s="12">
        <v>11784156</v>
      </c>
      <c r="L68" s="12"/>
      <c r="M68" s="12"/>
      <c r="N68" s="12"/>
      <c r="O68" s="12">
        <v>47291076</v>
      </c>
      <c r="P68" s="12"/>
      <c r="Q68" s="12"/>
      <c r="R68" s="12"/>
      <c r="S68" s="12"/>
      <c r="T68" s="12"/>
      <c r="U68" s="12">
        <v>158924768</v>
      </c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>
        <f t="shared" si="6"/>
        <v>218000000</v>
      </c>
      <c r="AG68" s="18">
        <f t="shared" si="8"/>
        <v>0.64117647058823535</v>
      </c>
      <c r="AH68" s="12">
        <v>340000000</v>
      </c>
      <c r="AI68" s="19">
        <f t="shared" si="9"/>
        <v>0.35882352941176471</v>
      </c>
      <c r="AJ68" s="12">
        <f t="shared" si="7"/>
        <v>122000000</v>
      </c>
    </row>
    <row r="69" spans="1:38" s="6" customFormat="1" ht="42.6" customHeight="1" x14ac:dyDescent="0.3">
      <c r="A69" s="33" t="str">
        <f t="shared" si="5"/>
        <v>SI.PY.6</v>
      </c>
      <c r="B69" s="35" t="s">
        <v>158</v>
      </c>
      <c r="C69" s="16" t="s">
        <v>40</v>
      </c>
      <c r="D69" s="54" t="s">
        <v>322</v>
      </c>
      <c r="E69" s="38">
        <v>12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>
        <v>54500000</v>
      </c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>
        <f t="shared" si="6"/>
        <v>54500000</v>
      </c>
      <c r="AG69" s="18">
        <f t="shared" si="8"/>
        <v>0.68125000000000002</v>
      </c>
      <c r="AH69" s="12">
        <v>80000000</v>
      </c>
      <c r="AI69" s="19">
        <f t="shared" si="9"/>
        <v>0.31874999999999998</v>
      </c>
      <c r="AJ69" s="12">
        <f t="shared" si="7"/>
        <v>25500000</v>
      </c>
    </row>
    <row r="70" spans="1:38" s="6" customFormat="1" ht="42.6" customHeight="1" x14ac:dyDescent="0.3">
      <c r="A70" s="33" t="str">
        <f t="shared" si="5"/>
        <v>SI.PY.6</v>
      </c>
      <c r="B70" s="35" t="s">
        <v>158</v>
      </c>
      <c r="C70" s="16" t="s">
        <v>40</v>
      </c>
      <c r="D70" s="54" t="s">
        <v>159</v>
      </c>
      <c r="E70" s="38">
        <v>600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>
        <f t="shared" si="6"/>
        <v>0</v>
      </c>
      <c r="AG70" s="18"/>
      <c r="AH70" s="12">
        <v>0</v>
      </c>
      <c r="AI70" s="19"/>
      <c r="AJ70" s="12">
        <f t="shared" si="7"/>
        <v>0</v>
      </c>
    </row>
    <row r="71" spans="1:38" s="6" customFormat="1" x14ac:dyDescent="0.3">
      <c r="A71" s="33"/>
      <c r="B71" s="35" t="s">
        <v>236</v>
      </c>
      <c r="C71" s="22"/>
      <c r="D71" s="17"/>
      <c r="E71" s="14"/>
      <c r="F71" s="12">
        <f t="shared" ref="F71:AF71" si="10">SUM(F2:F70)</f>
        <v>3000000000</v>
      </c>
      <c r="G71" s="12">
        <f t="shared" si="10"/>
        <v>0</v>
      </c>
      <c r="H71" s="12">
        <f t="shared" si="10"/>
        <v>0</v>
      </c>
      <c r="I71" s="12">
        <f t="shared" si="10"/>
        <v>0</v>
      </c>
      <c r="J71" s="12">
        <f t="shared" si="10"/>
        <v>0</v>
      </c>
      <c r="K71" s="12">
        <f t="shared" si="10"/>
        <v>2216215924</v>
      </c>
      <c r="L71" s="12">
        <f t="shared" si="10"/>
        <v>30000000</v>
      </c>
      <c r="M71" s="12">
        <f t="shared" si="10"/>
        <v>30000000</v>
      </c>
      <c r="N71" s="12">
        <f t="shared" si="10"/>
        <v>30000000</v>
      </c>
      <c r="O71" s="12">
        <f t="shared" si="10"/>
        <v>693784076</v>
      </c>
      <c r="P71" s="12">
        <f t="shared" si="10"/>
        <v>0</v>
      </c>
      <c r="Q71" s="12">
        <f t="shared" si="10"/>
        <v>0</v>
      </c>
      <c r="R71" s="12">
        <f t="shared" si="10"/>
        <v>0</v>
      </c>
      <c r="S71" s="12">
        <f t="shared" si="10"/>
        <v>1215482662</v>
      </c>
      <c r="T71" s="12">
        <f t="shared" si="10"/>
        <v>0</v>
      </c>
      <c r="U71" s="12">
        <f t="shared" si="10"/>
        <v>799933467</v>
      </c>
      <c r="V71" s="12">
        <f t="shared" si="10"/>
        <v>51100000</v>
      </c>
      <c r="W71" s="12">
        <f t="shared" si="10"/>
        <v>18000000</v>
      </c>
      <c r="X71" s="12">
        <f t="shared" si="10"/>
        <v>98802392</v>
      </c>
      <c r="Y71" s="12">
        <f t="shared" si="10"/>
        <v>2504833</v>
      </c>
      <c r="Z71" s="12">
        <f t="shared" si="10"/>
        <v>15693567</v>
      </c>
      <c r="AA71" s="12">
        <f t="shared" si="10"/>
        <v>33713000</v>
      </c>
      <c r="AB71" s="12">
        <f t="shared" si="10"/>
        <v>35711081</v>
      </c>
      <c r="AC71" s="12">
        <f t="shared" si="10"/>
        <v>0</v>
      </c>
      <c r="AD71" s="12">
        <f t="shared" si="10"/>
        <v>0</v>
      </c>
      <c r="AE71" s="12">
        <f t="shared" si="10"/>
        <v>0</v>
      </c>
      <c r="AF71" s="12">
        <f t="shared" si="10"/>
        <v>8270941002</v>
      </c>
      <c r="AG71" s="18">
        <f t="shared" ref="AG71" si="11">+AF71/AH71</f>
        <v>0.57375984867782481</v>
      </c>
      <c r="AH71" s="12">
        <f>SUM(AH2:AH70)</f>
        <v>14415336000</v>
      </c>
      <c r="AI71" s="18">
        <f>+AJ71/AH71</f>
        <v>0.42624015132217524</v>
      </c>
      <c r="AJ71" s="20">
        <f t="shared" ref="AJ71:AJ78" si="12">+AH71-AF71</f>
        <v>6144394998</v>
      </c>
    </row>
    <row r="72" spans="1:38" x14ac:dyDescent="0.3">
      <c r="A72" s="24"/>
      <c r="B72" s="36"/>
      <c r="C72" s="15"/>
      <c r="D72" s="24"/>
      <c r="F72" s="24"/>
      <c r="G72" s="24"/>
      <c r="H72" s="25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5"/>
      <c r="V72" s="24"/>
      <c r="W72" s="24"/>
      <c r="X72" s="24"/>
      <c r="Y72" s="24"/>
      <c r="Z72" s="24"/>
      <c r="AA72" s="24"/>
      <c r="AB72" s="24"/>
      <c r="AC72" s="24"/>
      <c r="AD72" s="24"/>
      <c r="AE72" s="25"/>
      <c r="AF72" s="25"/>
      <c r="AG72" s="25"/>
      <c r="AH72" s="24"/>
      <c r="AI72" s="24"/>
      <c r="AJ72" s="26"/>
    </row>
    <row r="73" spans="1:38" ht="27.6" x14ac:dyDescent="0.3">
      <c r="A73" s="24"/>
      <c r="B73" s="39" t="s">
        <v>244</v>
      </c>
      <c r="C73" s="44"/>
      <c r="D73" s="45"/>
      <c r="E73" s="46"/>
      <c r="F73" s="40">
        <f t="shared" ref="F73:AF73" si="13">SUMIF($B$2:$B$70,"SI.PY.1"&amp;"*",F$2:F$70)</f>
        <v>0</v>
      </c>
      <c r="G73" s="12">
        <f t="shared" si="13"/>
        <v>0</v>
      </c>
      <c r="H73" s="12">
        <f t="shared" si="13"/>
        <v>0</v>
      </c>
      <c r="I73" s="12">
        <f t="shared" si="13"/>
        <v>0</v>
      </c>
      <c r="J73" s="12">
        <f t="shared" si="13"/>
        <v>0</v>
      </c>
      <c r="K73" s="12">
        <f t="shared" si="13"/>
        <v>11102000</v>
      </c>
      <c r="L73" s="12">
        <f t="shared" si="13"/>
        <v>5450000</v>
      </c>
      <c r="M73" s="12">
        <f t="shared" si="13"/>
        <v>5450000</v>
      </c>
      <c r="N73" s="12">
        <f t="shared" si="13"/>
        <v>5450000</v>
      </c>
      <c r="O73" s="12">
        <f t="shared" si="13"/>
        <v>0</v>
      </c>
      <c r="P73" s="12">
        <f t="shared" si="13"/>
        <v>0</v>
      </c>
      <c r="Q73" s="12">
        <f t="shared" si="13"/>
        <v>0</v>
      </c>
      <c r="R73" s="12">
        <f t="shared" si="13"/>
        <v>0</v>
      </c>
      <c r="S73" s="12">
        <f t="shared" si="13"/>
        <v>0</v>
      </c>
      <c r="T73" s="12">
        <f t="shared" si="13"/>
        <v>0</v>
      </c>
      <c r="U73" s="12">
        <f t="shared" si="13"/>
        <v>79866208</v>
      </c>
      <c r="V73" s="12">
        <f t="shared" si="13"/>
        <v>0</v>
      </c>
      <c r="W73" s="12">
        <f t="shared" si="13"/>
        <v>0</v>
      </c>
      <c r="X73" s="12">
        <f t="shared" si="13"/>
        <v>0</v>
      </c>
      <c r="Y73" s="12">
        <f t="shared" si="13"/>
        <v>0</v>
      </c>
      <c r="Z73" s="12">
        <f t="shared" si="13"/>
        <v>9000000</v>
      </c>
      <c r="AA73" s="12">
        <f t="shared" si="13"/>
        <v>0</v>
      </c>
      <c r="AB73" s="12">
        <f t="shared" si="13"/>
        <v>0</v>
      </c>
      <c r="AC73" s="12">
        <f t="shared" si="13"/>
        <v>0</v>
      </c>
      <c r="AD73" s="12">
        <f t="shared" si="13"/>
        <v>0</v>
      </c>
      <c r="AE73" s="12">
        <f t="shared" si="13"/>
        <v>0</v>
      </c>
      <c r="AF73" s="12">
        <f t="shared" si="13"/>
        <v>116318208</v>
      </c>
      <c r="AG73" s="18">
        <f t="shared" ref="AG73:AG78" si="14">+AF73/AH73</f>
        <v>0.27907439539347406</v>
      </c>
      <c r="AH73" s="12">
        <f>SUMIF($B$2:$B$70,"SI.PY.1"&amp;"*",AH$2:AH$70)</f>
        <v>416800000</v>
      </c>
      <c r="AI73" s="18">
        <f t="shared" ref="AI73:AI78" si="15">+AJ73/AH73</f>
        <v>0.72092560460652588</v>
      </c>
      <c r="AJ73" s="20">
        <f t="shared" si="12"/>
        <v>300481792</v>
      </c>
    </row>
    <row r="74" spans="1:38" ht="27.6" x14ac:dyDescent="0.3">
      <c r="A74" s="24"/>
      <c r="B74" s="39" t="s">
        <v>245</v>
      </c>
      <c r="C74" s="47"/>
      <c r="D74" s="43"/>
      <c r="E74" s="48"/>
      <c r="F74" s="40">
        <f t="shared" ref="F74:AF74" si="16">SUMIF($B$2:$B$70,"SI.PY.2"&amp;"*",F$2:F$70)</f>
        <v>0</v>
      </c>
      <c r="G74" s="12">
        <f t="shared" si="16"/>
        <v>0</v>
      </c>
      <c r="H74" s="12">
        <f t="shared" si="16"/>
        <v>0</v>
      </c>
      <c r="I74" s="12">
        <f t="shared" si="16"/>
        <v>0</v>
      </c>
      <c r="J74" s="12">
        <f t="shared" si="16"/>
        <v>0</v>
      </c>
      <c r="K74" s="12">
        <f t="shared" si="16"/>
        <v>1246253000</v>
      </c>
      <c r="L74" s="12">
        <f t="shared" si="16"/>
        <v>24550000</v>
      </c>
      <c r="M74" s="12">
        <f t="shared" si="16"/>
        <v>24550000</v>
      </c>
      <c r="N74" s="12">
        <f t="shared" si="16"/>
        <v>24550000</v>
      </c>
      <c r="O74" s="12">
        <f t="shared" si="16"/>
        <v>118293000</v>
      </c>
      <c r="P74" s="12">
        <f t="shared" si="16"/>
        <v>0</v>
      </c>
      <c r="Q74" s="12">
        <f t="shared" si="16"/>
        <v>0</v>
      </c>
      <c r="R74" s="12">
        <f t="shared" si="16"/>
        <v>0</v>
      </c>
      <c r="S74" s="12">
        <f t="shared" si="16"/>
        <v>0</v>
      </c>
      <c r="T74" s="12">
        <f t="shared" si="16"/>
        <v>0</v>
      </c>
      <c r="U74" s="12">
        <f t="shared" si="16"/>
        <v>308200000</v>
      </c>
      <c r="V74" s="12">
        <f t="shared" si="16"/>
        <v>0</v>
      </c>
      <c r="W74" s="12">
        <f t="shared" si="16"/>
        <v>2000000</v>
      </c>
      <c r="X74" s="12">
        <f t="shared" si="16"/>
        <v>10000000</v>
      </c>
      <c r="Y74" s="12">
        <f t="shared" si="16"/>
        <v>2504833</v>
      </c>
      <c r="Z74" s="12">
        <f t="shared" si="16"/>
        <v>0</v>
      </c>
      <c r="AA74" s="12">
        <f t="shared" si="16"/>
        <v>0</v>
      </c>
      <c r="AB74" s="12">
        <f t="shared" si="16"/>
        <v>10711081</v>
      </c>
      <c r="AC74" s="12">
        <f t="shared" si="16"/>
        <v>0</v>
      </c>
      <c r="AD74" s="12">
        <f t="shared" si="16"/>
        <v>0</v>
      </c>
      <c r="AE74" s="12">
        <f t="shared" si="16"/>
        <v>0</v>
      </c>
      <c r="AF74" s="12">
        <f t="shared" si="16"/>
        <v>1771611914</v>
      </c>
      <c r="AG74" s="18">
        <f t="shared" si="14"/>
        <v>0.40611095080121329</v>
      </c>
      <c r="AH74" s="12">
        <f>SUMIF($B$2:$B$70,"SI.PY.2"&amp;"*",AH$2:AH$70)</f>
        <v>4362384000</v>
      </c>
      <c r="AI74" s="18">
        <f t="shared" si="15"/>
        <v>0.59388904919878671</v>
      </c>
      <c r="AJ74" s="20">
        <f t="shared" si="12"/>
        <v>2590772086</v>
      </c>
    </row>
    <row r="75" spans="1:38" ht="27.6" x14ac:dyDescent="0.3">
      <c r="A75" s="24"/>
      <c r="B75" s="39" t="s">
        <v>246</v>
      </c>
      <c r="C75" s="47"/>
      <c r="D75" s="43"/>
      <c r="E75" s="48"/>
      <c r="F75" s="40">
        <f t="shared" ref="F75:AF75" si="17">SUMIF($B$2:$B$70,"SI.PY.3"&amp;"*",F$2:F$70)</f>
        <v>0</v>
      </c>
      <c r="G75" s="12">
        <f t="shared" si="17"/>
        <v>0</v>
      </c>
      <c r="H75" s="12">
        <f t="shared" si="17"/>
        <v>0</v>
      </c>
      <c r="I75" s="12">
        <f t="shared" si="17"/>
        <v>0</v>
      </c>
      <c r="J75" s="12">
        <f t="shared" si="17"/>
        <v>0</v>
      </c>
      <c r="K75" s="12">
        <f t="shared" si="17"/>
        <v>582066768</v>
      </c>
      <c r="L75" s="12">
        <f t="shared" si="17"/>
        <v>0</v>
      </c>
      <c r="M75" s="12">
        <f t="shared" si="17"/>
        <v>0</v>
      </c>
      <c r="N75" s="12">
        <f t="shared" si="17"/>
        <v>0</v>
      </c>
      <c r="O75" s="12">
        <f t="shared" si="17"/>
        <v>528200000</v>
      </c>
      <c r="P75" s="12">
        <f t="shared" si="17"/>
        <v>0</v>
      </c>
      <c r="Q75" s="12">
        <f t="shared" si="17"/>
        <v>0</v>
      </c>
      <c r="R75" s="12">
        <f t="shared" si="17"/>
        <v>0</v>
      </c>
      <c r="S75" s="12">
        <f t="shared" si="17"/>
        <v>1215482662</v>
      </c>
      <c r="T75" s="12">
        <f t="shared" si="17"/>
        <v>0</v>
      </c>
      <c r="U75" s="12">
        <f t="shared" si="17"/>
        <v>175599724</v>
      </c>
      <c r="V75" s="12">
        <f t="shared" si="17"/>
        <v>30000000</v>
      </c>
      <c r="W75" s="12">
        <f t="shared" si="17"/>
        <v>8000000</v>
      </c>
      <c r="X75" s="12">
        <f t="shared" si="17"/>
        <v>80802392</v>
      </c>
      <c r="Y75" s="12">
        <f t="shared" si="17"/>
        <v>0</v>
      </c>
      <c r="Z75" s="12">
        <f t="shared" si="17"/>
        <v>6693567</v>
      </c>
      <c r="AA75" s="12">
        <f t="shared" si="17"/>
        <v>0</v>
      </c>
      <c r="AB75" s="12">
        <f t="shared" si="17"/>
        <v>25000000</v>
      </c>
      <c r="AC75" s="12">
        <f t="shared" si="17"/>
        <v>0</v>
      </c>
      <c r="AD75" s="12">
        <f t="shared" si="17"/>
        <v>0</v>
      </c>
      <c r="AE75" s="12">
        <f t="shared" si="17"/>
        <v>0</v>
      </c>
      <c r="AF75" s="12">
        <f t="shared" si="17"/>
        <v>2651845113</v>
      </c>
      <c r="AG75" s="18">
        <f t="shared" si="14"/>
        <v>0.4855281659402238</v>
      </c>
      <c r="AH75" s="12">
        <f>SUMIF($B$2:$B$70,"SI.PY.3"&amp;"*",AH$2:AH$70)</f>
        <v>5461774000</v>
      </c>
      <c r="AI75" s="18">
        <f t="shared" si="15"/>
        <v>0.51447183405977615</v>
      </c>
      <c r="AJ75" s="20">
        <f t="shared" si="12"/>
        <v>2809928887</v>
      </c>
    </row>
    <row r="76" spans="1:38" x14ac:dyDescent="0.3">
      <c r="A76" s="24"/>
      <c r="B76" s="39" t="s">
        <v>247</v>
      </c>
      <c r="C76" s="47"/>
      <c r="D76" s="43"/>
      <c r="E76" s="48"/>
      <c r="F76" s="40">
        <f t="shared" ref="F76:AF76" si="18">SUMIF($B$2:$B$70,"SI.PY.4"&amp;"*",F$2:F$70)</f>
        <v>0</v>
      </c>
      <c r="G76" s="12">
        <f t="shared" si="18"/>
        <v>0</v>
      </c>
      <c r="H76" s="12">
        <f t="shared" si="18"/>
        <v>0</v>
      </c>
      <c r="I76" s="12">
        <f t="shared" si="18"/>
        <v>0</v>
      </c>
      <c r="J76" s="12">
        <f t="shared" si="18"/>
        <v>0</v>
      </c>
      <c r="K76" s="12">
        <f t="shared" si="18"/>
        <v>109240000</v>
      </c>
      <c r="L76" s="12">
        <f t="shared" si="18"/>
        <v>0</v>
      </c>
      <c r="M76" s="12">
        <f t="shared" si="18"/>
        <v>0</v>
      </c>
      <c r="N76" s="12">
        <f t="shared" si="18"/>
        <v>0</v>
      </c>
      <c r="O76" s="12">
        <f t="shared" si="18"/>
        <v>0</v>
      </c>
      <c r="P76" s="12">
        <f t="shared" si="18"/>
        <v>0</v>
      </c>
      <c r="Q76" s="12">
        <f t="shared" si="18"/>
        <v>0</v>
      </c>
      <c r="R76" s="12">
        <f t="shared" si="18"/>
        <v>0</v>
      </c>
      <c r="S76" s="12">
        <f t="shared" si="18"/>
        <v>0</v>
      </c>
      <c r="T76" s="12">
        <f t="shared" si="18"/>
        <v>0</v>
      </c>
      <c r="U76" s="12">
        <f t="shared" si="18"/>
        <v>0</v>
      </c>
      <c r="V76" s="12">
        <f t="shared" si="18"/>
        <v>0</v>
      </c>
      <c r="W76" s="12">
        <f t="shared" si="18"/>
        <v>0</v>
      </c>
      <c r="X76" s="12">
        <f t="shared" si="18"/>
        <v>0</v>
      </c>
      <c r="Y76" s="12">
        <f t="shared" si="18"/>
        <v>0</v>
      </c>
      <c r="Z76" s="12">
        <f t="shared" si="18"/>
        <v>0</v>
      </c>
      <c r="AA76" s="12">
        <f t="shared" si="18"/>
        <v>0</v>
      </c>
      <c r="AB76" s="12">
        <f t="shared" si="18"/>
        <v>0</v>
      </c>
      <c r="AC76" s="12">
        <f t="shared" si="18"/>
        <v>0</v>
      </c>
      <c r="AD76" s="12">
        <f t="shared" si="18"/>
        <v>0</v>
      </c>
      <c r="AE76" s="12">
        <f t="shared" si="18"/>
        <v>0</v>
      </c>
      <c r="AF76" s="12">
        <f t="shared" si="18"/>
        <v>109240000</v>
      </c>
      <c r="AG76" s="18">
        <f t="shared" si="14"/>
        <v>0.72826666666666662</v>
      </c>
      <c r="AH76" s="12">
        <f>SUMIF($B$2:$B$70,"SI.PY.4"&amp;"*",AH$2:AH$70)</f>
        <v>150000000</v>
      </c>
      <c r="AI76" s="18">
        <f t="shared" si="15"/>
        <v>0.27173333333333333</v>
      </c>
      <c r="AJ76" s="20">
        <f t="shared" si="12"/>
        <v>40760000</v>
      </c>
    </row>
    <row r="77" spans="1:38" ht="27.6" x14ac:dyDescent="0.3">
      <c r="A77" s="24"/>
      <c r="B77" s="39" t="s">
        <v>248</v>
      </c>
      <c r="C77" s="47"/>
      <c r="D77" s="43"/>
      <c r="E77" s="48"/>
      <c r="F77" s="40">
        <f t="shared" ref="F77:AF77" si="19">SUMIF($B$2:$B$70,"SI.PY.5"&amp;"*",F$2:F$70)</f>
        <v>3000000000</v>
      </c>
      <c r="G77" s="12">
        <f t="shared" si="19"/>
        <v>0</v>
      </c>
      <c r="H77" s="12">
        <f t="shared" si="19"/>
        <v>0</v>
      </c>
      <c r="I77" s="12">
        <f t="shared" si="19"/>
        <v>0</v>
      </c>
      <c r="J77" s="12">
        <f t="shared" si="19"/>
        <v>0</v>
      </c>
      <c r="K77" s="12">
        <f t="shared" si="19"/>
        <v>89000000</v>
      </c>
      <c r="L77" s="12">
        <f t="shared" si="19"/>
        <v>0</v>
      </c>
      <c r="M77" s="12">
        <f t="shared" si="19"/>
        <v>0</v>
      </c>
      <c r="N77" s="12">
        <f t="shared" si="19"/>
        <v>0</v>
      </c>
      <c r="O77" s="12">
        <f t="shared" si="19"/>
        <v>0</v>
      </c>
      <c r="P77" s="12">
        <f t="shared" si="19"/>
        <v>0</v>
      </c>
      <c r="Q77" s="12">
        <f t="shared" si="19"/>
        <v>0</v>
      </c>
      <c r="R77" s="12">
        <f t="shared" si="19"/>
        <v>0</v>
      </c>
      <c r="S77" s="12">
        <f t="shared" si="19"/>
        <v>0</v>
      </c>
      <c r="T77" s="12">
        <f t="shared" si="19"/>
        <v>0</v>
      </c>
      <c r="U77" s="12">
        <f t="shared" si="19"/>
        <v>22842767</v>
      </c>
      <c r="V77" s="12">
        <f t="shared" si="19"/>
        <v>0</v>
      </c>
      <c r="W77" s="12">
        <f t="shared" si="19"/>
        <v>0</v>
      </c>
      <c r="X77" s="12">
        <f t="shared" si="19"/>
        <v>0</v>
      </c>
      <c r="Y77" s="12">
        <f t="shared" si="19"/>
        <v>0</v>
      </c>
      <c r="Z77" s="12">
        <f t="shared" si="19"/>
        <v>0</v>
      </c>
      <c r="AA77" s="12">
        <f t="shared" si="19"/>
        <v>0</v>
      </c>
      <c r="AB77" s="12">
        <f t="shared" si="19"/>
        <v>0</v>
      </c>
      <c r="AC77" s="12">
        <f t="shared" si="19"/>
        <v>0</v>
      </c>
      <c r="AD77" s="12">
        <f t="shared" si="19"/>
        <v>0</v>
      </c>
      <c r="AE77" s="12">
        <f t="shared" si="19"/>
        <v>0</v>
      </c>
      <c r="AF77" s="12">
        <f t="shared" si="19"/>
        <v>3111842767</v>
      </c>
      <c r="AG77" s="18">
        <f t="shared" si="14"/>
        <v>0.97245086468749997</v>
      </c>
      <c r="AH77" s="12">
        <f>SUMIF($B$2:$B$70,"SI.PY.5"&amp;"*",AH$2:AH$70)</f>
        <v>3200000000</v>
      </c>
      <c r="AI77" s="18">
        <f t="shared" si="15"/>
        <v>2.75491353125E-2</v>
      </c>
      <c r="AJ77" s="20">
        <f t="shared" si="12"/>
        <v>88157233</v>
      </c>
    </row>
    <row r="78" spans="1:38" ht="27.6" x14ac:dyDescent="0.3">
      <c r="A78" s="24"/>
      <c r="B78" s="39" t="s">
        <v>249</v>
      </c>
      <c r="C78" s="49"/>
      <c r="D78" s="50"/>
      <c r="E78" s="51"/>
      <c r="F78" s="40">
        <f t="shared" ref="F78:AF78" si="20">SUMIF($B$2:$B$70,"SI.PY.6"&amp;"*",F$2:F$70)</f>
        <v>0</v>
      </c>
      <c r="G78" s="12">
        <f t="shared" si="20"/>
        <v>0</v>
      </c>
      <c r="H78" s="12">
        <f t="shared" si="20"/>
        <v>0</v>
      </c>
      <c r="I78" s="12">
        <f t="shared" si="20"/>
        <v>0</v>
      </c>
      <c r="J78" s="12">
        <f t="shared" si="20"/>
        <v>0</v>
      </c>
      <c r="K78" s="12">
        <f t="shared" si="20"/>
        <v>178554156</v>
      </c>
      <c r="L78" s="12">
        <f t="shared" si="20"/>
        <v>0</v>
      </c>
      <c r="M78" s="12">
        <f t="shared" si="20"/>
        <v>0</v>
      </c>
      <c r="N78" s="12">
        <f t="shared" si="20"/>
        <v>0</v>
      </c>
      <c r="O78" s="12">
        <f t="shared" si="20"/>
        <v>47291076</v>
      </c>
      <c r="P78" s="12">
        <f t="shared" si="20"/>
        <v>0</v>
      </c>
      <c r="Q78" s="12">
        <f t="shared" si="20"/>
        <v>0</v>
      </c>
      <c r="R78" s="12">
        <f t="shared" si="20"/>
        <v>0</v>
      </c>
      <c r="S78" s="12">
        <f t="shared" si="20"/>
        <v>0</v>
      </c>
      <c r="T78" s="12">
        <f t="shared" si="20"/>
        <v>0</v>
      </c>
      <c r="U78" s="12">
        <f t="shared" si="20"/>
        <v>213424768</v>
      </c>
      <c r="V78" s="12">
        <f t="shared" si="20"/>
        <v>21100000</v>
      </c>
      <c r="W78" s="12">
        <f t="shared" si="20"/>
        <v>8000000</v>
      </c>
      <c r="X78" s="12">
        <f t="shared" si="20"/>
        <v>8000000</v>
      </c>
      <c r="Y78" s="12">
        <f t="shared" si="20"/>
        <v>0</v>
      </c>
      <c r="Z78" s="12">
        <f t="shared" si="20"/>
        <v>0</v>
      </c>
      <c r="AA78" s="12">
        <f t="shared" si="20"/>
        <v>33713000</v>
      </c>
      <c r="AB78" s="12">
        <f t="shared" si="20"/>
        <v>0</v>
      </c>
      <c r="AC78" s="12">
        <f t="shared" si="20"/>
        <v>0</v>
      </c>
      <c r="AD78" s="12">
        <f t="shared" si="20"/>
        <v>0</v>
      </c>
      <c r="AE78" s="12">
        <f t="shared" si="20"/>
        <v>0</v>
      </c>
      <c r="AF78" s="12">
        <f t="shared" si="20"/>
        <v>510083000</v>
      </c>
      <c r="AG78" s="18">
        <f t="shared" si="14"/>
        <v>0.61874892343075627</v>
      </c>
      <c r="AH78" s="12">
        <f>SUMIF($B$2:$B$70,"SI.PY.6"&amp;"*",AH$2:AH$70)</f>
        <v>824378000</v>
      </c>
      <c r="AI78" s="18">
        <f t="shared" si="15"/>
        <v>0.38125107656924373</v>
      </c>
      <c r="AJ78" s="20">
        <f t="shared" si="12"/>
        <v>314295000</v>
      </c>
    </row>
    <row r="79" spans="1:38" x14ac:dyDescent="0.3">
      <c r="A79" s="24"/>
      <c r="B79" s="37" t="s">
        <v>250</v>
      </c>
      <c r="C79" s="52"/>
      <c r="D79" s="53"/>
      <c r="E79" s="53"/>
      <c r="F79" s="27">
        <f>SUM(F73:F78)</f>
        <v>3000000000</v>
      </c>
      <c r="G79" s="27">
        <f t="shared" ref="G79:AH79" si="21">SUM(G73:G78)</f>
        <v>0</v>
      </c>
      <c r="H79" s="27">
        <f t="shared" si="21"/>
        <v>0</v>
      </c>
      <c r="I79" s="27">
        <f t="shared" si="21"/>
        <v>0</v>
      </c>
      <c r="J79" s="27">
        <f t="shared" si="21"/>
        <v>0</v>
      </c>
      <c r="K79" s="27">
        <f t="shared" si="21"/>
        <v>2216215924</v>
      </c>
      <c r="L79" s="27">
        <f t="shared" si="21"/>
        <v>30000000</v>
      </c>
      <c r="M79" s="27">
        <f t="shared" si="21"/>
        <v>30000000</v>
      </c>
      <c r="N79" s="27">
        <f t="shared" si="21"/>
        <v>30000000</v>
      </c>
      <c r="O79" s="27">
        <f t="shared" si="21"/>
        <v>693784076</v>
      </c>
      <c r="P79" s="27">
        <f t="shared" si="21"/>
        <v>0</v>
      </c>
      <c r="Q79" s="27">
        <f t="shared" si="21"/>
        <v>0</v>
      </c>
      <c r="R79" s="27">
        <f t="shared" si="21"/>
        <v>0</v>
      </c>
      <c r="S79" s="27">
        <f t="shared" si="21"/>
        <v>1215482662</v>
      </c>
      <c r="T79" s="27">
        <f t="shared" si="21"/>
        <v>0</v>
      </c>
      <c r="U79" s="27">
        <f t="shared" si="21"/>
        <v>799933467</v>
      </c>
      <c r="V79" s="27">
        <f t="shared" si="21"/>
        <v>51100000</v>
      </c>
      <c r="W79" s="27">
        <f t="shared" si="21"/>
        <v>18000000</v>
      </c>
      <c r="X79" s="27">
        <f t="shared" si="21"/>
        <v>98802392</v>
      </c>
      <c r="Y79" s="27">
        <f t="shared" si="21"/>
        <v>2504833</v>
      </c>
      <c r="Z79" s="27">
        <f t="shared" si="21"/>
        <v>15693567</v>
      </c>
      <c r="AA79" s="27">
        <f t="shared" si="21"/>
        <v>33713000</v>
      </c>
      <c r="AB79" s="27">
        <f t="shared" si="21"/>
        <v>35711081</v>
      </c>
      <c r="AC79" s="27">
        <f t="shared" si="21"/>
        <v>0</v>
      </c>
      <c r="AD79" s="27">
        <f t="shared" si="21"/>
        <v>0</v>
      </c>
      <c r="AE79" s="27">
        <f t="shared" si="21"/>
        <v>0</v>
      </c>
      <c r="AF79" s="27">
        <f t="shared" si="21"/>
        <v>8270941002</v>
      </c>
      <c r="AG79" s="28">
        <f>+AF79/AH79</f>
        <v>0.57375984867782481</v>
      </c>
      <c r="AH79" s="27">
        <f t="shared" si="21"/>
        <v>14415336000</v>
      </c>
      <c r="AI79" s="28">
        <f>+AJ79/AH79</f>
        <v>0.42624015132217524</v>
      </c>
      <c r="AJ79" s="27">
        <f>SUM(AJ73:AJ78)</f>
        <v>6144394998</v>
      </c>
      <c r="AK79" s="11"/>
      <c r="AL79" s="11"/>
    </row>
    <row r="80" spans="1:38" x14ac:dyDescent="0.3">
      <c r="A80" s="24"/>
      <c r="B80" s="36"/>
      <c r="C80" s="15"/>
      <c r="D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6"/>
    </row>
    <row r="81" spans="1:36" x14ac:dyDescent="0.3">
      <c r="A81" s="24"/>
      <c r="B81" s="36"/>
      <c r="C81" s="15"/>
      <c r="D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6"/>
    </row>
    <row r="82" spans="1:36" x14ac:dyDescent="0.3">
      <c r="A82" s="24"/>
      <c r="B82" s="36"/>
      <c r="C82" s="15"/>
      <c r="D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6"/>
    </row>
    <row r="83" spans="1:36" x14ac:dyDescent="0.3">
      <c r="A83" s="24"/>
      <c r="C83" s="15"/>
      <c r="D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6"/>
    </row>
    <row r="84" spans="1:36" x14ac:dyDescent="0.3">
      <c r="A84" s="24"/>
      <c r="C84" s="15"/>
      <c r="D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6"/>
    </row>
    <row r="85" spans="1:36" x14ac:dyDescent="0.3">
      <c r="A85" s="24"/>
      <c r="C85" s="15"/>
      <c r="D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6"/>
    </row>
    <row r="86" spans="1:36" x14ac:dyDescent="0.3">
      <c r="A86" s="24"/>
      <c r="C86" s="15"/>
      <c r="D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6"/>
    </row>
    <row r="87" spans="1:36" x14ac:dyDescent="0.3">
      <c r="A87" s="24"/>
      <c r="C87" s="15"/>
      <c r="D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6"/>
    </row>
    <row r="88" spans="1:36" x14ac:dyDescent="0.3">
      <c r="A88" s="24"/>
      <c r="C88" s="15"/>
      <c r="D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6"/>
    </row>
    <row r="89" spans="1:36" x14ac:dyDescent="0.3">
      <c r="A89" s="24"/>
      <c r="C89" s="15"/>
      <c r="D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6"/>
    </row>
    <row r="90" spans="1:36" x14ac:dyDescent="0.3">
      <c r="A90" s="24"/>
      <c r="C90" s="15"/>
      <c r="D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6"/>
    </row>
    <row r="91" spans="1:36" x14ac:dyDescent="0.3">
      <c r="A91" s="24"/>
      <c r="C91" s="15"/>
      <c r="D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6"/>
    </row>
    <row r="92" spans="1:36" x14ac:dyDescent="0.3">
      <c r="A92" s="24"/>
      <c r="C92" s="15"/>
      <c r="D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6"/>
    </row>
    <row r="93" spans="1:36" x14ac:dyDescent="0.3">
      <c r="A93" s="24"/>
      <c r="C93" s="15"/>
      <c r="D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6"/>
    </row>
    <row r="94" spans="1:36" x14ac:dyDescent="0.3">
      <c r="A94" s="24"/>
      <c r="C94" s="15"/>
      <c r="D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6"/>
    </row>
    <row r="95" spans="1:36" x14ac:dyDescent="0.3">
      <c r="A95" s="24"/>
      <c r="C95" s="15"/>
      <c r="D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6"/>
    </row>
    <row r="96" spans="1:36" x14ac:dyDescent="0.3">
      <c r="A96" s="24"/>
      <c r="C96" s="15"/>
      <c r="D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6"/>
    </row>
    <row r="97" spans="1:36" x14ac:dyDescent="0.3">
      <c r="A97" s="24"/>
      <c r="C97" s="15"/>
      <c r="D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6"/>
    </row>
    <row r="98" spans="1:36" x14ac:dyDescent="0.3">
      <c r="A98" s="24"/>
      <c r="C98" s="15"/>
      <c r="D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6"/>
    </row>
    <row r="99" spans="1:36" x14ac:dyDescent="0.3">
      <c r="A99" s="24"/>
      <c r="C99" s="15"/>
      <c r="D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6"/>
    </row>
    <row r="100" spans="1:36" x14ac:dyDescent="0.3">
      <c r="A100" s="24"/>
      <c r="C100" s="15"/>
      <c r="D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6"/>
    </row>
    <row r="101" spans="1:36" x14ac:dyDescent="0.3">
      <c r="A101" s="24"/>
      <c r="C101" s="15"/>
      <c r="D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6"/>
    </row>
    <row r="102" spans="1:36" x14ac:dyDescent="0.3">
      <c r="A102" s="24"/>
      <c r="C102" s="15"/>
      <c r="D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6"/>
    </row>
    <row r="103" spans="1:36" x14ac:dyDescent="0.3">
      <c r="A103" s="24"/>
      <c r="C103" s="15"/>
      <c r="D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6"/>
    </row>
    <row r="104" spans="1:36" x14ac:dyDescent="0.3">
      <c r="A104" s="24"/>
      <c r="C104" s="15"/>
      <c r="D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6"/>
    </row>
    <row r="105" spans="1:36" x14ac:dyDescent="0.3">
      <c r="A105" s="24"/>
      <c r="C105" s="15"/>
      <c r="D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6"/>
    </row>
    <row r="106" spans="1:36" x14ac:dyDescent="0.3">
      <c r="A106" s="24"/>
      <c r="C106" s="15"/>
      <c r="D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6"/>
    </row>
    <row r="107" spans="1:36" x14ac:dyDescent="0.3">
      <c r="A107" s="24"/>
      <c r="C107" s="15"/>
      <c r="D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6"/>
    </row>
    <row r="108" spans="1:36" x14ac:dyDescent="0.3">
      <c r="A108" s="24"/>
      <c r="C108" s="15"/>
      <c r="D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6"/>
    </row>
    <row r="109" spans="1:36" x14ac:dyDescent="0.3">
      <c r="A109" s="24"/>
      <c r="C109" s="15"/>
      <c r="D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6"/>
    </row>
    <row r="110" spans="1:36" x14ac:dyDescent="0.3">
      <c r="A110" s="24"/>
      <c r="C110" s="15"/>
      <c r="D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6"/>
    </row>
    <row r="111" spans="1:36" x14ac:dyDescent="0.3">
      <c r="A111" s="24"/>
      <c r="C111" s="15"/>
      <c r="D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6"/>
    </row>
    <row r="112" spans="1:36" x14ac:dyDescent="0.3">
      <c r="A112" s="24"/>
      <c r="C112" s="15"/>
      <c r="D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6"/>
    </row>
    <row r="113" spans="1:36" x14ac:dyDescent="0.3">
      <c r="A113" s="24"/>
      <c r="C113" s="15"/>
      <c r="D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6"/>
    </row>
    <row r="114" spans="1:36" x14ac:dyDescent="0.3">
      <c r="A114" s="24"/>
      <c r="C114" s="15"/>
      <c r="D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6"/>
    </row>
    <row r="115" spans="1:36" x14ac:dyDescent="0.3">
      <c r="A115" s="24"/>
      <c r="C115" s="15"/>
      <c r="D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6"/>
    </row>
    <row r="116" spans="1:36" x14ac:dyDescent="0.3">
      <c r="A116" s="24"/>
      <c r="C116" s="15"/>
      <c r="D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6"/>
    </row>
    <row r="117" spans="1:36" x14ac:dyDescent="0.3">
      <c r="A117" s="24"/>
      <c r="C117" s="15"/>
      <c r="D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6"/>
    </row>
    <row r="118" spans="1:36" x14ac:dyDescent="0.3">
      <c r="A118" s="24"/>
      <c r="C118" s="15"/>
      <c r="D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6"/>
    </row>
    <row r="119" spans="1:36" x14ac:dyDescent="0.3">
      <c r="A119" s="24"/>
      <c r="C119" s="15"/>
      <c r="D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6"/>
    </row>
    <row r="120" spans="1:36" x14ac:dyDescent="0.3">
      <c r="A120" s="24"/>
      <c r="C120" s="15"/>
      <c r="D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6"/>
    </row>
    <row r="121" spans="1:36" x14ac:dyDescent="0.3">
      <c r="A121" s="24"/>
      <c r="C121" s="15"/>
      <c r="D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6"/>
    </row>
    <row r="122" spans="1:36" x14ac:dyDescent="0.3">
      <c r="A122" s="24"/>
      <c r="C122" s="15"/>
      <c r="D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6"/>
    </row>
    <row r="123" spans="1:36" x14ac:dyDescent="0.3">
      <c r="A123" s="24"/>
      <c r="C123" s="15"/>
      <c r="D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6"/>
    </row>
    <row r="124" spans="1:36" x14ac:dyDescent="0.3">
      <c r="A124" s="24"/>
      <c r="C124" s="15"/>
      <c r="D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6"/>
    </row>
    <row r="125" spans="1:36" x14ac:dyDescent="0.3">
      <c r="A125" s="24"/>
      <c r="C125" s="15"/>
      <c r="D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6"/>
    </row>
    <row r="126" spans="1:36" x14ac:dyDescent="0.3">
      <c r="A126" s="24"/>
      <c r="C126" s="15"/>
      <c r="D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6"/>
    </row>
    <row r="127" spans="1:36" x14ac:dyDescent="0.3">
      <c r="A127" s="24"/>
      <c r="C127" s="15"/>
      <c r="D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6"/>
    </row>
    <row r="128" spans="1:36" x14ac:dyDescent="0.3">
      <c r="A128" s="24"/>
      <c r="C128" s="15"/>
      <c r="D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6"/>
    </row>
    <row r="129" spans="1:36" x14ac:dyDescent="0.3">
      <c r="A129" s="24"/>
      <c r="C129" s="15"/>
      <c r="D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6"/>
    </row>
    <row r="130" spans="1:36" x14ac:dyDescent="0.3">
      <c r="A130" s="24"/>
      <c r="C130" s="15"/>
      <c r="D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6"/>
    </row>
    <row r="131" spans="1:36" x14ac:dyDescent="0.3">
      <c r="A131" s="24"/>
      <c r="C131" s="15"/>
      <c r="D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6"/>
    </row>
    <row r="132" spans="1:36" x14ac:dyDescent="0.3">
      <c r="A132" s="24"/>
      <c r="C132" s="15"/>
      <c r="D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6"/>
    </row>
    <row r="133" spans="1:36" x14ac:dyDescent="0.3">
      <c r="A133" s="24"/>
      <c r="C133" s="15"/>
      <c r="D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6"/>
    </row>
    <row r="134" spans="1:36" x14ac:dyDescent="0.3">
      <c r="A134" s="24"/>
      <c r="C134" s="15"/>
      <c r="D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6"/>
    </row>
    <row r="135" spans="1:36" x14ac:dyDescent="0.3">
      <c r="A135" s="24"/>
      <c r="C135" s="15"/>
      <c r="D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6"/>
    </row>
    <row r="136" spans="1:36" x14ac:dyDescent="0.3">
      <c r="A136" s="24"/>
      <c r="C136" s="15"/>
      <c r="D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6"/>
    </row>
    <row r="137" spans="1:36" x14ac:dyDescent="0.3">
      <c r="A137" s="24"/>
      <c r="C137" s="15"/>
      <c r="D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6"/>
    </row>
    <row r="138" spans="1:36" x14ac:dyDescent="0.3">
      <c r="A138" s="24"/>
      <c r="C138" s="15"/>
      <c r="D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6"/>
    </row>
    <row r="139" spans="1:36" x14ac:dyDescent="0.3">
      <c r="A139" s="24"/>
      <c r="C139" s="15"/>
      <c r="D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6"/>
    </row>
    <row r="140" spans="1:36" x14ac:dyDescent="0.3">
      <c r="A140" s="24"/>
      <c r="C140" s="15"/>
      <c r="D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6"/>
    </row>
    <row r="141" spans="1:36" ht="14.4" customHeight="1" x14ac:dyDescent="0.3">
      <c r="A141" s="24"/>
      <c r="C141" s="15"/>
      <c r="D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6"/>
    </row>
    <row r="142" spans="1:36" ht="14.4" customHeight="1" x14ac:dyDescent="0.3">
      <c r="A142" s="24"/>
      <c r="C142" s="15"/>
      <c r="D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6"/>
    </row>
    <row r="143" spans="1:36" ht="14.4" customHeight="1" x14ac:dyDescent="0.3">
      <c r="A143" s="24"/>
      <c r="C143" s="15"/>
      <c r="D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6"/>
    </row>
    <row r="144" spans="1:36" ht="14.4" customHeight="1" x14ac:dyDescent="0.3">
      <c r="A144" s="24"/>
      <c r="C144" s="15"/>
      <c r="D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6"/>
    </row>
    <row r="145" spans="1:36" ht="14.4" customHeight="1" x14ac:dyDescent="0.3">
      <c r="A145" s="24"/>
      <c r="C145" s="15"/>
      <c r="D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6"/>
    </row>
    <row r="146" spans="1:36" ht="14.4" customHeight="1" x14ac:dyDescent="0.3">
      <c r="A146" s="24"/>
      <c r="C146" s="15"/>
      <c r="D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6"/>
    </row>
    <row r="147" spans="1:36" ht="14.4" customHeight="1" x14ac:dyDescent="0.3">
      <c r="A147" s="24"/>
      <c r="C147" s="15"/>
      <c r="D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6"/>
    </row>
    <row r="148" spans="1:36" ht="14.4" customHeight="1" x14ac:dyDescent="0.3">
      <c r="A148" s="24"/>
      <c r="C148" s="15"/>
      <c r="D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6"/>
    </row>
    <row r="149" spans="1:36" ht="14.4" customHeight="1" x14ac:dyDescent="0.3">
      <c r="A149" s="24"/>
      <c r="C149" s="15"/>
      <c r="D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6"/>
    </row>
    <row r="150" spans="1:36" ht="14.4" customHeight="1" x14ac:dyDescent="0.3">
      <c r="A150" s="24"/>
      <c r="C150" s="15"/>
      <c r="D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6"/>
    </row>
    <row r="151" spans="1:36" ht="14.4" customHeight="1" x14ac:dyDescent="0.3">
      <c r="A151" s="24"/>
      <c r="C151" s="15"/>
      <c r="D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6"/>
    </row>
    <row r="152" spans="1:36" ht="14.4" customHeight="1" x14ac:dyDescent="0.3">
      <c r="A152" s="24"/>
      <c r="C152" s="15"/>
      <c r="D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6"/>
    </row>
    <row r="153" spans="1:36" ht="14.4" customHeight="1" x14ac:dyDescent="0.3">
      <c r="A153" s="24"/>
      <c r="C153" s="15"/>
      <c r="D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6"/>
    </row>
    <row r="154" spans="1:36" ht="14.4" customHeight="1" x14ac:dyDescent="0.3">
      <c r="A154" s="24"/>
      <c r="C154" s="15"/>
      <c r="D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6"/>
    </row>
    <row r="155" spans="1:36" ht="14.4" customHeight="1" x14ac:dyDescent="0.3">
      <c r="A155" s="24"/>
      <c r="C155" s="15"/>
      <c r="D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6"/>
    </row>
    <row r="156" spans="1:36" ht="14.4" customHeight="1" x14ac:dyDescent="0.3">
      <c r="A156" s="24"/>
      <c r="C156" s="15"/>
      <c r="D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6"/>
    </row>
    <row r="157" spans="1:36" ht="14.4" customHeight="1" x14ac:dyDescent="0.3">
      <c r="A157" s="24"/>
      <c r="C157" s="15"/>
      <c r="D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6"/>
    </row>
    <row r="158" spans="1:36" ht="14.4" customHeight="1" x14ac:dyDescent="0.3">
      <c r="A158" s="24"/>
      <c r="C158" s="15"/>
      <c r="D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6"/>
    </row>
    <row r="159" spans="1:36" ht="14.4" customHeight="1" x14ac:dyDescent="0.3">
      <c r="A159" s="24"/>
      <c r="C159" s="15"/>
      <c r="D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6"/>
    </row>
    <row r="160" spans="1:36" ht="14.4" customHeight="1" x14ac:dyDescent="0.3">
      <c r="A160" s="24"/>
      <c r="C160" s="15"/>
      <c r="D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6"/>
    </row>
    <row r="161" spans="1:36" ht="14.4" customHeight="1" x14ac:dyDescent="0.3">
      <c r="A161" s="24"/>
      <c r="C161" s="15"/>
      <c r="D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6"/>
    </row>
    <row r="162" spans="1:36" ht="14.4" customHeight="1" x14ac:dyDescent="0.3">
      <c r="A162" s="24"/>
      <c r="C162" s="15"/>
      <c r="D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6"/>
    </row>
    <row r="163" spans="1:36" ht="14.4" customHeight="1" x14ac:dyDescent="0.3">
      <c r="A163" s="24"/>
      <c r="C163" s="15"/>
      <c r="D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6"/>
    </row>
    <row r="164" spans="1:36" ht="14.4" customHeight="1" x14ac:dyDescent="0.3">
      <c r="A164" s="24"/>
      <c r="C164" s="15"/>
      <c r="D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6"/>
    </row>
    <row r="165" spans="1:36" ht="14.4" customHeight="1" x14ac:dyDescent="0.3">
      <c r="A165" s="24"/>
      <c r="C165" s="15"/>
      <c r="D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6"/>
    </row>
    <row r="166" spans="1:36" ht="14.4" customHeight="1" x14ac:dyDescent="0.3">
      <c r="A166" s="24"/>
      <c r="C166" s="15"/>
      <c r="D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6"/>
    </row>
    <row r="167" spans="1:36" ht="14.4" customHeight="1" x14ac:dyDescent="0.3">
      <c r="A167" s="24"/>
      <c r="C167" s="15"/>
      <c r="D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6"/>
    </row>
    <row r="168" spans="1:36" ht="14.4" customHeight="1" x14ac:dyDescent="0.3">
      <c r="A168" s="24"/>
      <c r="C168" s="15"/>
      <c r="D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6"/>
    </row>
    <row r="169" spans="1:36" ht="14.4" customHeight="1" x14ac:dyDescent="0.3">
      <c r="A169" s="24"/>
      <c r="C169" s="15"/>
      <c r="D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6"/>
    </row>
    <row r="170" spans="1:36" ht="14.4" customHeight="1" x14ac:dyDescent="0.3">
      <c r="A170" s="24"/>
      <c r="C170" s="15"/>
      <c r="D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6"/>
    </row>
    <row r="171" spans="1:36" ht="14.4" customHeight="1" x14ac:dyDescent="0.3">
      <c r="A171" s="24"/>
      <c r="C171" s="15"/>
      <c r="D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6"/>
    </row>
    <row r="172" spans="1:36" ht="14.4" customHeight="1" x14ac:dyDescent="0.3">
      <c r="A172" s="24"/>
      <c r="C172" s="15"/>
      <c r="D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6"/>
    </row>
    <row r="173" spans="1:36" ht="14.4" customHeight="1" x14ac:dyDescent="0.3">
      <c r="A173" s="24"/>
      <c r="C173" s="15"/>
      <c r="D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6"/>
    </row>
    <row r="174" spans="1:36" ht="14.4" customHeight="1" x14ac:dyDescent="0.3">
      <c r="A174" s="24"/>
      <c r="C174" s="15"/>
      <c r="D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6"/>
    </row>
    <row r="175" spans="1:36" ht="14.4" customHeight="1" x14ac:dyDescent="0.3">
      <c r="A175" s="24"/>
      <c r="C175" s="15"/>
      <c r="D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6"/>
    </row>
    <row r="176" spans="1:36" ht="14.4" customHeight="1" x14ac:dyDescent="0.3">
      <c r="A176" s="24"/>
      <c r="C176" s="15"/>
      <c r="D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6"/>
    </row>
    <row r="177" spans="1:36" ht="14.4" customHeight="1" x14ac:dyDescent="0.3">
      <c r="A177" s="24"/>
      <c r="C177" s="15"/>
      <c r="D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6"/>
    </row>
    <row r="178" spans="1:36" ht="14.4" customHeight="1" x14ac:dyDescent="0.3">
      <c r="A178" s="24"/>
      <c r="C178" s="15"/>
      <c r="D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6"/>
    </row>
    <row r="179" spans="1:36" ht="14.4" customHeight="1" x14ac:dyDescent="0.3">
      <c r="A179" s="24"/>
      <c r="C179" s="15"/>
      <c r="D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6"/>
    </row>
    <row r="180" spans="1:36" ht="14.4" customHeight="1" x14ac:dyDescent="0.3">
      <c r="A180" s="24"/>
      <c r="C180" s="15"/>
      <c r="D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6"/>
    </row>
    <row r="181" spans="1:36" ht="14.4" customHeight="1" x14ac:dyDescent="0.3">
      <c r="A181" s="24"/>
      <c r="C181" s="15"/>
      <c r="D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6"/>
    </row>
    <row r="182" spans="1:36" ht="14.4" customHeight="1" x14ac:dyDescent="0.3">
      <c r="A182" s="24"/>
      <c r="C182" s="15"/>
      <c r="D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6"/>
    </row>
    <row r="183" spans="1:36" ht="14.4" customHeight="1" x14ac:dyDescent="0.3">
      <c r="A183" s="24"/>
      <c r="C183" s="15"/>
      <c r="D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6"/>
    </row>
    <row r="184" spans="1:36" ht="14.4" customHeight="1" x14ac:dyDescent="0.3">
      <c r="A184" s="24"/>
      <c r="C184" s="15"/>
      <c r="D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6"/>
    </row>
    <row r="185" spans="1:36" ht="14.4" customHeight="1" x14ac:dyDescent="0.3">
      <c r="A185" s="24"/>
      <c r="C185" s="15"/>
      <c r="D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6"/>
    </row>
    <row r="186" spans="1:36" ht="14.4" customHeight="1" x14ac:dyDescent="0.3">
      <c r="A186" s="24"/>
      <c r="C186" s="15"/>
      <c r="D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6"/>
    </row>
    <row r="187" spans="1:36" ht="14.4" customHeight="1" x14ac:dyDescent="0.3">
      <c r="A187" s="24"/>
      <c r="C187" s="15"/>
      <c r="D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6"/>
    </row>
    <row r="188" spans="1:36" ht="14.4" customHeight="1" x14ac:dyDescent="0.3">
      <c r="A188" s="24"/>
      <c r="C188" s="15"/>
      <c r="D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6"/>
    </row>
    <row r="189" spans="1:36" ht="14.4" customHeight="1" x14ac:dyDescent="0.3">
      <c r="A189" s="24"/>
      <c r="C189" s="15"/>
      <c r="D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6"/>
    </row>
    <row r="190" spans="1:36" ht="14.4" customHeight="1" x14ac:dyDescent="0.3">
      <c r="A190" s="24"/>
      <c r="C190" s="15"/>
      <c r="D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6"/>
    </row>
    <row r="191" spans="1:36" ht="14.4" customHeight="1" x14ac:dyDescent="0.3">
      <c r="A191" s="24"/>
      <c r="C191" s="15"/>
      <c r="D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6"/>
    </row>
    <row r="192" spans="1:36" ht="14.4" customHeight="1" x14ac:dyDescent="0.3">
      <c r="A192" s="24"/>
      <c r="C192" s="15"/>
      <c r="D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6"/>
    </row>
    <row r="193" spans="1:36" ht="14.4" customHeight="1" x14ac:dyDescent="0.3">
      <c r="A193" s="24"/>
      <c r="C193" s="15"/>
      <c r="D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6"/>
    </row>
    <row r="194" spans="1:36" ht="14.4" customHeight="1" x14ac:dyDescent="0.3">
      <c r="A194" s="24"/>
      <c r="C194" s="15"/>
      <c r="D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6"/>
    </row>
    <row r="195" spans="1:36" ht="14.4" customHeight="1" x14ac:dyDescent="0.3">
      <c r="A195" s="24"/>
      <c r="C195" s="15"/>
      <c r="D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6"/>
    </row>
    <row r="196" spans="1:36" ht="14.4" customHeight="1" x14ac:dyDescent="0.3">
      <c r="A196" s="24"/>
      <c r="C196" s="15"/>
      <c r="D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6"/>
    </row>
    <row r="197" spans="1:36" ht="14.4" customHeight="1" x14ac:dyDescent="0.3">
      <c r="A197" s="24"/>
      <c r="C197" s="15"/>
      <c r="D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6"/>
    </row>
    <row r="198" spans="1:36" ht="14.4" customHeight="1" x14ac:dyDescent="0.3">
      <c r="A198" s="24"/>
      <c r="C198" s="15"/>
      <c r="D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6"/>
    </row>
    <row r="199" spans="1:36" ht="14.4" customHeight="1" x14ac:dyDescent="0.3">
      <c r="A199" s="24"/>
      <c r="C199" s="15"/>
      <c r="D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6"/>
    </row>
    <row r="200" spans="1:36" ht="14.4" customHeight="1" x14ac:dyDescent="0.3">
      <c r="A200" s="24"/>
      <c r="C200" s="15"/>
      <c r="D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6"/>
    </row>
    <row r="201" spans="1:36" ht="14.4" customHeight="1" x14ac:dyDescent="0.3">
      <c r="A201" s="24"/>
      <c r="C201" s="15"/>
      <c r="D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6"/>
    </row>
    <row r="202" spans="1:36" ht="14.4" customHeight="1" x14ac:dyDescent="0.3">
      <c r="A202" s="24"/>
      <c r="C202" s="15"/>
      <c r="D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6"/>
    </row>
    <row r="203" spans="1:36" ht="14.4" customHeight="1" x14ac:dyDescent="0.3">
      <c r="A203" s="24"/>
      <c r="C203" s="15"/>
      <c r="D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6"/>
    </row>
    <row r="204" spans="1:36" ht="14.4" customHeight="1" x14ac:dyDescent="0.3">
      <c r="A204" s="24"/>
      <c r="C204" s="15"/>
      <c r="D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6"/>
    </row>
    <row r="205" spans="1:36" ht="14.4" customHeight="1" x14ac:dyDescent="0.3">
      <c r="A205" s="24"/>
      <c r="C205" s="15"/>
      <c r="D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6"/>
    </row>
    <row r="206" spans="1:36" ht="14.4" customHeight="1" x14ac:dyDescent="0.3">
      <c r="A206" s="24"/>
      <c r="C206" s="15"/>
      <c r="D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6"/>
    </row>
    <row r="207" spans="1:36" ht="14.4" customHeight="1" x14ac:dyDescent="0.3">
      <c r="A207" s="24"/>
      <c r="C207" s="15"/>
      <c r="D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6"/>
    </row>
    <row r="208" spans="1:36" ht="14.4" customHeight="1" x14ac:dyDescent="0.3">
      <c r="A208" s="24"/>
      <c r="C208" s="15"/>
      <c r="D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6"/>
    </row>
    <row r="209" spans="1:36" ht="14.4" customHeight="1" x14ac:dyDescent="0.3">
      <c r="A209" s="24"/>
      <c r="C209" s="15"/>
      <c r="D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6"/>
    </row>
    <row r="210" spans="1:36" ht="14.4" customHeight="1" x14ac:dyDescent="0.3">
      <c r="A210" s="24"/>
      <c r="C210" s="15"/>
      <c r="D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6"/>
    </row>
    <row r="211" spans="1:36" ht="14.4" customHeight="1" x14ac:dyDescent="0.3">
      <c r="A211" s="24"/>
      <c r="C211" s="15"/>
      <c r="D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6"/>
    </row>
    <row r="212" spans="1:36" ht="14.4" customHeight="1" x14ac:dyDescent="0.3">
      <c r="A212" s="24"/>
      <c r="C212" s="15"/>
      <c r="D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6"/>
    </row>
    <row r="213" spans="1:36" ht="14.4" customHeight="1" x14ac:dyDescent="0.3">
      <c r="A213" s="24"/>
      <c r="C213" s="15"/>
      <c r="D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6"/>
    </row>
    <row r="214" spans="1:36" ht="14.4" customHeight="1" x14ac:dyDescent="0.3">
      <c r="A214" s="24"/>
      <c r="C214" s="15"/>
      <c r="D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6"/>
    </row>
    <row r="215" spans="1:36" ht="14.4" customHeight="1" x14ac:dyDescent="0.3">
      <c r="A215" s="24"/>
      <c r="C215" s="15"/>
      <c r="D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6"/>
    </row>
    <row r="216" spans="1:36" ht="14.4" customHeight="1" x14ac:dyDescent="0.3">
      <c r="A216" s="24"/>
      <c r="C216" s="15"/>
      <c r="D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6"/>
    </row>
    <row r="217" spans="1:36" ht="14.4" customHeight="1" x14ac:dyDescent="0.3">
      <c r="A217" s="24"/>
      <c r="C217" s="15"/>
      <c r="D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6"/>
    </row>
    <row r="218" spans="1:36" ht="14.4" customHeight="1" x14ac:dyDescent="0.3">
      <c r="A218" s="24"/>
      <c r="C218" s="15"/>
      <c r="D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6"/>
    </row>
    <row r="219" spans="1:36" ht="14.4" customHeight="1" x14ac:dyDescent="0.3">
      <c r="A219" s="24"/>
      <c r="C219" s="15"/>
      <c r="D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6"/>
    </row>
    <row r="220" spans="1:36" ht="14.4" customHeight="1" x14ac:dyDescent="0.3">
      <c r="A220" s="24"/>
      <c r="C220" s="15"/>
      <c r="D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6"/>
    </row>
    <row r="221" spans="1:36" ht="14.4" customHeight="1" x14ac:dyDescent="0.3">
      <c r="A221" s="24"/>
      <c r="C221" s="15"/>
      <c r="D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6"/>
    </row>
    <row r="222" spans="1:36" ht="14.4" customHeight="1" x14ac:dyDescent="0.3">
      <c r="A222" s="24"/>
      <c r="C222" s="15"/>
      <c r="D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6"/>
    </row>
    <row r="223" spans="1:36" ht="14.4" customHeight="1" x14ac:dyDescent="0.3">
      <c r="A223" s="24"/>
      <c r="C223" s="15"/>
      <c r="D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6"/>
    </row>
    <row r="224" spans="1:36" ht="14.4" customHeight="1" x14ac:dyDescent="0.3">
      <c r="A224" s="24"/>
      <c r="C224" s="15"/>
      <c r="D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6"/>
    </row>
    <row r="225" spans="1:36" ht="14.4" customHeight="1" x14ac:dyDescent="0.3">
      <c r="A225" s="24"/>
      <c r="C225" s="15"/>
      <c r="D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6"/>
    </row>
    <row r="226" spans="1:36" ht="14.4" customHeight="1" x14ac:dyDescent="0.3">
      <c r="A226" s="24"/>
      <c r="C226" s="15"/>
      <c r="D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6"/>
    </row>
    <row r="227" spans="1:36" ht="14.4" customHeight="1" x14ac:dyDescent="0.3">
      <c r="A227" s="24"/>
      <c r="C227" s="15"/>
      <c r="D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6"/>
    </row>
    <row r="228" spans="1:36" ht="14.4" customHeight="1" x14ac:dyDescent="0.3">
      <c r="A228" s="24"/>
      <c r="C228" s="15"/>
      <c r="D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6"/>
    </row>
    <row r="229" spans="1:36" ht="14.4" customHeight="1" x14ac:dyDescent="0.3">
      <c r="A229" s="24"/>
      <c r="C229" s="15"/>
      <c r="D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6"/>
    </row>
    <row r="230" spans="1:36" ht="14.4" customHeight="1" x14ac:dyDescent="0.3">
      <c r="A230" s="24"/>
      <c r="C230" s="15"/>
      <c r="D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6"/>
    </row>
    <row r="231" spans="1:36" ht="14.4" customHeight="1" x14ac:dyDescent="0.3">
      <c r="A231" s="24"/>
      <c r="C231" s="15"/>
      <c r="D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6"/>
    </row>
    <row r="232" spans="1:36" ht="14.4" customHeight="1" x14ac:dyDescent="0.3">
      <c r="A232" s="24"/>
      <c r="C232" s="15"/>
      <c r="D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6"/>
    </row>
    <row r="233" spans="1:36" ht="14.4" customHeight="1" x14ac:dyDescent="0.3">
      <c r="A233" s="24"/>
      <c r="C233" s="15"/>
      <c r="D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6"/>
    </row>
    <row r="234" spans="1:36" ht="14.4" customHeight="1" x14ac:dyDescent="0.3">
      <c r="A234" s="24"/>
      <c r="C234" s="15"/>
      <c r="D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6"/>
    </row>
    <row r="235" spans="1:36" ht="14.4" customHeight="1" x14ac:dyDescent="0.3">
      <c r="A235" s="24"/>
      <c r="C235" s="15"/>
      <c r="D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6"/>
    </row>
    <row r="236" spans="1:36" ht="14.4" customHeight="1" x14ac:dyDescent="0.3">
      <c r="A236" s="24"/>
      <c r="C236" s="15"/>
      <c r="D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6"/>
    </row>
    <row r="237" spans="1:36" ht="14.4" customHeight="1" x14ac:dyDescent="0.3">
      <c r="A237" s="24"/>
      <c r="C237" s="15"/>
      <c r="D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6"/>
    </row>
    <row r="238" spans="1:36" ht="14.4" customHeight="1" x14ac:dyDescent="0.3">
      <c r="A238" s="24"/>
      <c r="C238" s="15"/>
      <c r="D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6"/>
    </row>
    <row r="239" spans="1:36" ht="14.4" customHeight="1" x14ac:dyDescent="0.3">
      <c r="A239" s="24"/>
      <c r="C239" s="15"/>
      <c r="D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6"/>
    </row>
    <row r="240" spans="1:36" ht="14.4" customHeight="1" x14ac:dyDescent="0.3">
      <c r="A240" s="24"/>
      <c r="C240" s="15"/>
      <c r="D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6"/>
    </row>
    <row r="241" spans="1:36" ht="14.4" customHeight="1" x14ac:dyDescent="0.3">
      <c r="A241" s="24"/>
      <c r="C241" s="15"/>
      <c r="D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6"/>
    </row>
    <row r="242" spans="1:36" ht="14.4" customHeight="1" x14ac:dyDescent="0.3">
      <c r="A242" s="24"/>
      <c r="C242" s="15"/>
      <c r="D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6"/>
    </row>
    <row r="243" spans="1:36" ht="14.4" customHeight="1" x14ac:dyDescent="0.3">
      <c r="A243" s="24"/>
      <c r="C243" s="15"/>
      <c r="D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6"/>
    </row>
    <row r="244" spans="1:36" ht="14.4" customHeight="1" x14ac:dyDescent="0.3">
      <c r="A244" s="24"/>
      <c r="C244" s="15"/>
      <c r="D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6"/>
    </row>
    <row r="245" spans="1:36" ht="14.4" customHeight="1" x14ac:dyDescent="0.3">
      <c r="A245" s="24"/>
      <c r="C245" s="15"/>
      <c r="D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6"/>
    </row>
    <row r="246" spans="1:36" ht="14.4" customHeight="1" x14ac:dyDescent="0.3">
      <c r="A246" s="24"/>
      <c r="C246" s="15"/>
      <c r="D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6"/>
    </row>
    <row r="247" spans="1:36" ht="14.4" customHeight="1" x14ac:dyDescent="0.3">
      <c r="A247" s="24"/>
      <c r="C247" s="15"/>
      <c r="D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6"/>
    </row>
    <row r="248" spans="1:36" ht="14.4" customHeight="1" x14ac:dyDescent="0.3">
      <c r="A248" s="24"/>
      <c r="C248" s="15"/>
      <c r="D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6"/>
    </row>
    <row r="249" spans="1:36" ht="14.4" customHeight="1" x14ac:dyDescent="0.3">
      <c r="A249" s="24"/>
      <c r="C249" s="15"/>
      <c r="D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6"/>
    </row>
    <row r="250" spans="1:36" ht="14.4" customHeight="1" x14ac:dyDescent="0.3">
      <c r="A250" s="24"/>
      <c r="C250" s="15"/>
      <c r="D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6"/>
    </row>
    <row r="251" spans="1:36" ht="14.4" customHeight="1" x14ac:dyDescent="0.3">
      <c r="A251" s="24"/>
      <c r="C251" s="15"/>
      <c r="D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6"/>
    </row>
    <row r="252" spans="1:36" ht="14.4" customHeight="1" x14ac:dyDescent="0.3">
      <c r="A252" s="24"/>
      <c r="C252" s="15"/>
      <c r="D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6"/>
    </row>
    <row r="253" spans="1:36" ht="14.4" customHeight="1" x14ac:dyDescent="0.3">
      <c r="A253" s="24"/>
      <c r="C253" s="15"/>
      <c r="D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6"/>
    </row>
    <row r="254" spans="1:36" ht="14.4" customHeight="1" x14ac:dyDescent="0.3">
      <c r="A254" s="24"/>
      <c r="C254" s="15"/>
      <c r="D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6"/>
    </row>
    <row r="255" spans="1:36" ht="14.4" customHeight="1" x14ac:dyDescent="0.3">
      <c r="A255" s="24"/>
      <c r="C255" s="15"/>
      <c r="D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6"/>
    </row>
    <row r="256" spans="1:36" ht="14.4" customHeight="1" x14ac:dyDescent="0.3">
      <c r="A256" s="24"/>
      <c r="C256" s="15"/>
      <c r="D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6"/>
    </row>
    <row r="257" spans="1:36" ht="14.4" customHeight="1" x14ac:dyDescent="0.3">
      <c r="A257" s="24"/>
      <c r="C257" s="15"/>
      <c r="D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6"/>
    </row>
    <row r="258" spans="1:36" ht="14.4" customHeight="1" x14ac:dyDescent="0.3">
      <c r="A258" s="24"/>
      <c r="C258" s="15"/>
      <c r="D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6"/>
    </row>
    <row r="259" spans="1:36" ht="14.4" customHeight="1" x14ac:dyDescent="0.3">
      <c r="A259" s="24"/>
      <c r="C259" s="15"/>
      <c r="D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6"/>
    </row>
    <row r="260" spans="1:36" ht="14.4" customHeight="1" x14ac:dyDescent="0.3">
      <c r="A260" s="24"/>
      <c r="C260" s="15"/>
      <c r="D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6"/>
    </row>
    <row r="261" spans="1:36" ht="14.4" customHeight="1" x14ac:dyDescent="0.3">
      <c r="A261" s="24"/>
      <c r="C261" s="15"/>
      <c r="D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6"/>
    </row>
    <row r="262" spans="1:36" ht="14.4" customHeight="1" x14ac:dyDescent="0.3">
      <c r="A262" s="24"/>
      <c r="C262" s="15"/>
      <c r="D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6"/>
    </row>
    <row r="263" spans="1:36" ht="14.4" customHeight="1" x14ac:dyDescent="0.3">
      <c r="A263" s="24"/>
      <c r="C263" s="15"/>
      <c r="D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6"/>
    </row>
    <row r="264" spans="1:36" ht="14.4" customHeight="1" x14ac:dyDescent="0.3">
      <c r="A264" s="24"/>
      <c r="C264" s="15"/>
      <c r="D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6"/>
    </row>
    <row r="265" spans="1:36" ht="14.4" customHeight="1" x14ac:dyDescent="0.3">
      <c r="A265" s="24"/>
      <c r="C265" s="15"/>
      <c r="D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6"/>
    </row>
    <row r="266" spans="1:36" ht="14.4" customHeight="1" x14ac:dyDescent="0.3">
      <c r="A266" s="24"/>
      <c r="C266" s="15"/>
      <c r="D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6"/>
    </row>
    <row r="267" spans="1:36" ht="14.4" customHeight="1" x14ac:dyDescent="0.3">
      <c r="A267" s="24"/>
      <c r="C267" s="15"/>
      <c r="D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6"/>
    </row>
    <row r="268" spans="1:36" ht="14.4" customHeight="1" x14ac:dyDescent="0.3">
      <c r="A268" s="24"/>
      <c r="C268" s="15"/>
      <c r="D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6"/>
    </row>
    <row r="269" spans="1:36" ht="14.4" customHeight="1" x14ac:dyDescent="0.3"/>
    <row r="270" spans="1:36" ht="14.4" customHeight="1" x14ac:dyDescent="0.3"/>
    <row r="271" spans="1:36" ht="14.4" customHeight="1" x14ac:dyDescent="0.3"/>
    <row r="272" spans="1:36" ht="14.4" customHeight="1" x14ac:dyDescent="0.3"/>
    <row r="273" ht="14.4" customHeight="1" x14ac:dyDescent="0.3"/>
    <row r="274" ht="14.4" customHeight="1" x14ac:dyDescent="0.3"/>
    <row r="275" ht="14.4" customHeight="1" x14ac:dyDescent="0.3"/>
    <row r="276" ht="14.4" customHeight="1" x14ac:dyDescent="0.3"/>
    <row r="277" ht="14.4" customHeight="1" x14ac:dyDescent="0.3"/>
    <row r="278" ht="14.4" customHeight="1" x14ac:dyDescent="0.3"/>
    <row r="279" ht="14.4" customHeight="1" x14ac:dyDescent="0.3"/>
    <row r="280" ht="14.4" customHeight="1" x14ac:dyDescent="0.3"/>
    <row r="281" ht="14.4" customHeight="1" x14ac:dyDescent="0.3"/>
    <row r="282" ht="14.4" customHeight="1" x14ac:dyDescent="0.3"/>
    <row r="283" ht="14.4" customHeight="1" x14ac:dyDescent="0.3"/>
    <row r="284" ht="14.4" customHeight="1" x14ac:dyDescent="0.3"/>
    <row r="285" ht="14.4" customHeight="1" x14ac:dyDescent="0.3"/>
    <row r="286" ht="14.4" customHeight="1" x14ac:dyDescent="0.3"/>
    <row r="287" ht="14.4" customHeight="1" x14ac:dyDescent="0.3"/>
    <row r="288" ht="14.4" customHeight="1" x14ac:dyDescent="0.3"/>
    <row r="289" ht="14.4" customHeight="1" x14ac:dyDescent="0.3"/>
    <row r="290" ht="14.4" customHeight="1" x14ac:dyDescent="0.3"/>
    <row r="291" ht="14.4" customHeight="1" x14ac:dyDescent="0.3"/>
    <row r="292" ht="14.4" customHeight="1" x14ac:dyDescent="0.3"/>
    <row r="293" ht="14.4" customHeight="1" x14ac:dyDescent="0.3"/>
    <row r="294" ht="14.4" customHeight="1" x14ac:dyDescent="0.3"/>
    <row r="295" ht="14.4" customHeight="1" x14ac:dyDescent="0.3"/>
    <row r="296" ht="14.4" customHeight="1" x14ac:dyDescent="0.3"/>
    <row r="297" ht="14.4" customHeight="1" x14ac:dyDescent="0.3"/>
    <row r="298" ht="14.4" customHeight="1" x14ac:dyDescent="0.3"/>
    <row r="299" ht="14.4" customHeight="1" x14ac:dyDescent="0.3"/>
    <row r="300" ht="14.4" customHeight="1" x14ac:dyDescent="0.3"/>
    <row r="301" ht="14.4" customHeight="1" x14ac:dyDescent="0.3"/>
    <row r="302" ht="14.4" customHeight="1" x14ac:dyDescent="0.3"/>
    <row r="303" ht="14.4" customHeight="1" x14ac:dyDescent="0.3"/>
    <row r="304" ht="14.4" customHeight="1" x14ac:dyDescent="0.3"/>
    <row r="305" ht="14.4" customHeight="1" x14ac:dyDescent="0.3"/>
    <row r="306" ht="14.4" customHeight="1" x14ac:dyDescent="0.3"/>
    <row r="307" ht="14.4" customHeight="1" x14ac:dyDescent="0.3"/>
    <row r="308" ht="14.4" customHeight="1" x14ac:dyDescent="0.3"/>
    <row r="309" ht="14.4" customHeight="1" x14ac:dyDescent="0.3"/>
    <row r="310" ht="14.4" customHeight="1" x14ac:dyDescent="0.3"/>
    <row r="311" ht="14.4" customHeight="1" x14ac:dyDescent="0.3"/>
    <row r="312" ht="14.4" customHeight="1" x14ac:dyDescent="0.3"/>
    <row r="313" ht="14.4" customHeight="1" x14ac:dyDescent="0.3"/>
    <row r="314" ht="14.4" customHeight="1" x14ac:dyDescent="0.3"/>
    <row r="315" ht="14.4" customHeight="1" x14ac:dyDescent="0.3"/>
    <row r="316" ht="14.4" customHeight="1" x14ac:dyDescent="0.3"/>
    <row r="317" ht="14.4" customHeight="1" x14ac:dyDescent="0.3"/>
    <row r="318" ht="14.4" customHeight="1" x14ac:dyDescent="0.3"/>
    <row r="319" ht="14.4" customHeight="1" x14ac:dyDescent="0.3"/>
    <row r="320" ht="14.4" customHeight="1" x14ac:dyDescent="0.3"/>
    <row r="321" ht="14.4" customHeight="1" x14ac:dyDescent="0.3"/>
    <row r="322" ht="14.4" customHeight="1" x14ac:dyDescent="0.3"/>
    <row r="323" ht="14.4" customHeight="1" x14ac:dyDescent="0.3"/>
    <row r="324" ht="14.4" customHeight="1" x14ac:dyDescent="0.3"/>
    <row r="325" ht="14.4" customHeight="1" x14ac:dyDescent="0.3"/>
    <row r="326" ht="14.4" customHeight="1" x14ac:dyDescent="0.3"/>
    <row r="327" ht="14.4" customHeight="1" x14ac:dyDescent="0.3"/>
    <row r="328" ht="14.4" customHeight="1" x14ac:dyDescent="0.3"/>
    <row r="329" ht="14.4" customHeight="1" x14ac:dyDescent="0.3"/>
    <row r="330" ht="14.4" customHeight="1" x14ac:dyDescent="0.3"/>
    <row r="331" ht="14.4" customHeight="1" x14ac:dyDescent="0.3"/>
    <row r="332" ht="14.4" customHeight="1" x14ac:dyDescent="0.3"/>
    <row r="333" ht="14.4" customHeight="1" x14ac:dyDescent="0.3"/>
    <row r="334" ht="14.4" customHeight="1" x14ac:dyDescent="0.3"/>
    <row r="335" ht="14.4" customHeight="1" x14ac:dyDescent="0.3"/>
    <row r="336" ht="14.4" customHeight="1" x14ac:dyDescent="0.3"/>
    <row r="337" ht="14.4" customHeight="1" x14ac:dyDescent="0.3"/>
    <row r="338" ht="14.4" customHeight="1" x14ac:dyDescent="0.3"/>
    <row r="339" ht="14.4" customHeight="1" x14ac:dyDescent="0.3"/>
    <row r="340" ht="14.4" customHeight="1" x14ac:dyDescent="0.3"/>
    <row r="341" ht="14.4" customHeight="1" x14ac:dyDescent="0.3"/>
    <row r="342" ht="14.4" customHeight="1" x14ac:dyDescent="0.3"/>
    <row r="343" ht="14.4" customHeight="1" x14ac:dyDescent="0.3"/>
    <row r="344" ht="14.4" customHeight="1" x14ac:dyDescent="0.3"/>
    <row r="345" ht="14.4" customHeight="1" x14ac:dyDescent="0.3"/>
    <row r="346" ht="14.4" customHeight="1" x14ac:dyDescent="0.3"/>
    <row r="347" ht="14.4" customHeight="1" x14ac:dyDescent="0.3"/>
    <row r="348" ht="14.4" customHeight="1" x14ac:dyDescent="0.3"/>
    <row r="349" ht="14.4" customHeight="1" x14ac:dyDescent="0.3"/>
    <row r="350" ht="14.4" customHeight="1" x14ac:dyDescent="0.3"/>
    <row r="351" ht="14.4" customHeight="1" x14ac:dyDescent="0.3"/>
    <row r="352" ht="14.4" customHeight="1" x14ac:dyDescent="0.3"/>
    <row r="353" ht="14.4" customHeight="1" x14ac:dyDescent="0.3"/>
    <row r="354" ht="14.4" customHeight="1" x14ac:dyDescent="0.3"/>
    <row r="355" ht="14.4" customHeight="1" x14ac:dyDescent="0.3"/>
    <row r="356" ht="14.4" customHeight="1" x14ac:dyDescent="0.3"/>
    <row r="357" ht="14.4" customHeight="1" x14ac:dyDescent="0.3"/>
    <row r="358" ht="14.4" customHeight="1" x14ac:dyDescent="0.3"/>
    <row r="359" ht="14.4" customHeight="1" x14ac:dyDescent="0.3"/>
    <row r="360" ht="14.4" customHeight="1" x14ac:dyDescent="0.3"/>
    <row r="361" ht="14.4" customHeight="1" x14ac:dyDescent="0.3"/>
    <row r="362" ht="14.4" customHeight="1" x14ac:dyDescent="0.3"/>
    <row r="363" ht="14.4" customHeight="1" x14ac:dyDescent="0.3"/>
    <row r="364" ht="14.4" customHeight="1" x14ac:dyDescent="0.3"/>
    <row r="365" ht="14.4" customHeight="1" x14ac:dyDescent="0.3"/>
    <row r="366" ht="14.4" customHeight="1" x14ac:dyDescent="0.3"/>
    <row r="367" ht="14.4" customHeight="1" x14ac:dyDescent="0.3"/>
    <row r="368" ht="14.4" customHeight="1" x14ac:dyDescent="0.3"/>
    <row r="369" ht="14.4" customHeight="1" x14ac:dyDescent="0.3"/>
    <row r="370" ht="14.4" customHeight="1" x14ac:dyDescent="0.3"/>
    <row r="371" ht="14.4" customHeight="1" x14ac:dyDescent="0.3"/>
    <row r="372" ht="14.4" customHeight="1" x14ac:dyDescent="0.3"/>
    <row r="373" ht="14.4" customHeight="1" x14ac:dyDescent="0.3"/>
    <row r="374" ht="14.4" customHeight="1" x14ac:dyDescent="0.3"/>
    <row r="375" ht="14.4" customHeight="1" x14ac:dyDescent="0.3"/>
    <row r="376" ht="14.4" customHeight="1" x14ac:dyDescent="0.3"/>
    <row r="377" ht="14.4" customHeight="1" x14ac:dyDescent="0.3"/>
    <row r="378" ht="14.4" customHeight="1" x14ac:dyDescent="0.3"/>
    <row r="379" ht="14.4" customHeight="1" x14ac:dyDescent="0.3"/>
    <row r="380" ht="14.4" customHeight="1" x14ac:dyDescent="0.3"/>
    <row r="381" ht="14.4" customHeight="1" x14ac:dyDescent="0.3"/>
    <row r="382" ht="14.4" customHeight="1" x14ac:dyDescent="0.3"/>
    <row r="383" ht="14.4" customHeight="1" x14ac:dyDescent="0.3"/>
    <row r="384" ht="14.4" customHeight="1" x14ac:dyDescent="0.3"/>
    <row r="385" ht="14.4" customHeight="1" x14ac:dyDescent="0.3"/>
    <row r="386" ht="14.4" customHeight="1" x14ac:dyDescent="0.3"/>
    <row r="387" ht="14.4" customHeight="1" x14ac:dyDescent="0.3"/>
    <row r="388" ht="14.4" customHeight="1" x14ac:dyDescent="0.3"/>
    <row r="389" ht="14.4" customHeight="1" x14ac:dyDescent="0.3"/>
    <row r="390" ht="14.4" customHeight="1" x14ac:dyDescent="0.3"/>
    <row r="391" ht="14.4" customHeight="1" x14ac:dyDescent="0.3"/>
    <row r="392" ht="14.4" customHeight="1" x14ac:dyDescent="0.3"/>
    <row r="393" ht="14.4" customHeight="1" x14ac:dyDescent="0.3"/>
    <row r="394" ht="14.4" customHeight="1" x14ac:dyDescent="0.3"/>
    <row r="395" ht="14.4" customHeight="1" x14ac:dyDescent="0.3"/>
    <row r="396" ht="14.4" customHeight="1" x14ac:dyDescent="0.3"/>
    <row r="397" ht="14.4" customHeight="1" x14ac:dyDescent="0.3"/>
    <row r="398" ht="14.4" customHeight="1" x14ac:dyDescent="0.3"/>
    <row r="399" ht="14.4" customHeight="1" x14ac:dyDescent="0.3"/>
    <row r="400" ht="14.4" customHeight="1" x14ac:dyDescent="0.3"/>
    <row r="401" ht="14.4" customHeight="1" x14ac:dyDescent="0.3"/>
    <row r="402" ht="14.4" customHeight="1" x14ac:dyDescent="0.3"/>
    <row r="403" ht="14.4" customHeight="1" x14ac:dyDescent="0.3"/>
    <row r="404" ht="14.4" customHeight="1" x14ac:dyDescent="0.3"/>
    <row r="405" ht="14.4" customHeight="1" x14ac:dyDescent="0.3"/>
    <row r="406" ht="14.4" customHeight="1" x14ac:dyDescent="0.3"/>
    <row r="407" ht="14.4" customHeight="1" x14ac:dyDescent="0.3"/>
    <row r="408" ht="14.4" customHeight="1" x14ac:dyDescent="0.3"/>
    <row r="409" ht="14.4" customHeight="1" x14ac:dyDescent="0.3"/>
    <row r="410" ht="14.4" customHeight="1" x14ac:dyDescent="0.3"/>
    <row r="411" ht="14.4" customHeight="1" x14ac:dyDescent="0.3"/>
    <row r="412" ht="14.4" customHeight="1" x14ac:dyDescent="0.3"/>
    <row r="413" ht="14.4" customHeight="1" x14ac:dyDescent="0.3"/>
    <row r="414" ht="14.4" customHeight="1" x14ac:dyDescent="0.3"/>
    <row r="415" ht="14.4" customHeight="1" x14ac:dyDescent="0.3"/>
    <row r="416" ht="14.4" customHeight="1" x14ac:dyDescent="0.3"/>
    <row r="417" ht="14.4" customHeight="1" x14ac:dyDescent="0.3"/>
    <row r="418" ht="14.4" customHeight="1" x14ac:dyDescent="0.3"/>
    <row r="419" ht="14.4" customHeight="1" x14ac:dyDescent="0.3"/>
    <row r="420" ht="14.4" customHeight="1" x14ac:dyDescent="0.3"/>
    <row r="421" ht="14.4" customHeight="1" x14ac:dyDescent="0.3"/>
    <row r="422" ht="14.4" customHeight="1" x14ac:dyDescent="0.3"/>
    <row r="423" ht="14.4" customHeight="1" x14ac:dyDescent="0.3"/>
    <row r="424" ht="14.4" customHeight="1" x14ac:dyDescent="0.3"/>
    <row r="425" ht="14.4" customHeight="1" x14ac:dyDescent="0.3"/>
    <row r="426" ht="14.4" customHeight="1" x14ac:dyDescent="0.3"/>
    <row r="427" ht="14.4" customHeight="1" x14ac:dyDescent="0.3"/>
    <row r="428" ht="14.4" customHeight="1" x14ac:dyDescent="0.3"/>
    <row r="429" ht="14.4" customHeight="1" x14ac:dyDescent="0.3"/>
    <row r="430" ht="14.4" customHeight="1" x14ac:dyDescent="0.3"/>
    <row r="431" ht="14.4" customHeight="1" x14ac:dyDescent="0.3"/>
    <row r="432" ht="14.4" customHeight="1" x14ac:dyDescent="0.3"/>
    <row r="433" ht="14.4" customHeight="1" x14ac:dyDescent="0.3"/>
    <row r="434" ht="14.4" customHeight="1" x14ac:dyDescent="0.3"/>
    <row r="435" ht="14.4" customHeight="1" x14ac:dyDescent="0.3"/>
    <row r="436" ht="14.4" customHeight="1" x14ac:dyDescent="0.3"/>
    <row r="437" ht="14.4" customHeight="1" x14ac:dyDescent="0.3"/>
    <row r="438" ht="14.4" customHeight="1" x14ac:dyDescent="0.3"/>
    <row r="439" ht="14.4" customHeight="1" x14ac:dyDescent="0.3"/>
    <row r="440" ht="14.4" customHeight="1" x14ac:dyDescent="0.3"/>
    <row r="441" ht="14.4" customHeight="1" x14ac:dyDescent="0.3"/>
    <row r="442" ht="14.4" customHeight="1" x14ac:dyDescent="0.3"/>
    <row r="443" ht="14.4" customHeight="1" x14ac:dyDescent="0.3"/>
    <row r="444" ht="14.4" customHeight="1" x14ac:dyDescent="0.3"/>
    <row r="445" ht="14.4" customHeight="1" x14ac:dyDescent="0.3"/>
    <row r="446" ht="14.4" customHeight="1" x14ac:dyDescent="0.3"/>
    <row r="447" ht="14.4" customHeight="1" x14ac:dyDescent="0.3"/>
    <row r="448" ht="14.4" customHeight="1" x14ac:dyDescent="0.3"/>
    <row r="449" ht="14.4" customHeight="1" x14ac:dyDescent="0.3"/>
    <row r="450" ht="14.4" customHeight="1" x14ac:dyDescent="0.3"/>
    <row r="451" ht="14.4" customHeight="1" x14ac:dyDescent="0.3"/>
    <row r="452" ht="14.4" customHeight="1" x14ac:dyDescent="0.3"/>
    <row r="453" ht="14.4" customHeight="1" x14ac:dyDescent="0.3"/>
    <row r="454" ht="14.4" customHeight="1" x14ac:dyDescent="0.3"/>
    <row r="455" ht="14.4" customHeight="1" x14ac:dyDescent="0.3"/>
    <row r="456" ht="14.4" customHeight="1" x14ac:dyDescent="0.3"/>
    <row r="457" ht="14.4" customHeight="1" x14ac:dyDescent="0.3"/>
    <row r="458" ht="14.4" customHeight="1" x14ac:dyDescent="0.3"/>
    <row r="459" ht="14.4" customHeight="1" x14ac:dyDescent="0.3"/>
    <row r="460" ht="14.4" customHeight="1" x14ac:dyDescent="0.3"/>
    <row r="461" ht="14.4" customHeight="1" x14ac:dyDescent="0.3"/>
    <row r="462" ht="14.4" customHeight="1" x14ac:dyDescent="0.3"/>
    <row r="463" ht="14.4" customHeight="1" x14ac:dyDescent="0.3"/>
    <row r="464" ht="14.4" customHeight="1" x14ac:dyDescent="0.3"/>
    <row r="465" ht="14.4" customHeight="1" x14ac:dyDescent="0.3"/>
    <row r="466" ht="14.4" customHeight="1" x14ac:dyDescent="0.3"/>
    <row r="467" ht="14.4" customHeight="1" x14ac:dyDescent="0.3"/>
    <row r="468" ht="14.4" customHeight="1" x14ac:dyDescent="0.3"/>
    <row r="469" ht="14.4" customHeight="1" x14ac:dyDescent="0.3"/>
    <row r="470" ht="14.4" customHeight="1" x14ac:dyDescent="0.3"/>
    <row r="471" ht="14.4" customHeight="1" x14ac:dyDescent="0.3"/>
    <row r="472" ht="14.4" customHeight="1" x14ac:dyDescent="0.3"/>
    <row r="473" ht="14.4" customHeight="1" x14ac:dyDescent="0.3"/>
    <row r="474" ht="14.4" customHeight="1" x14ac:dyDescent="0.3"/>
    <row r="475" ht="14.4" customHeight="1" x14ac:dyDescent="0.3"/>
    <row r="476" ht="14.4" customHeight="1" x14ac:dyDescent="0.3"/>
    <row r="477" ht="14.4" customHeight="1" x14ac:dyDescent="0.3"/>
    <row r="478" ht="14.4" customHeight="1" x14ac:dyDescent="0.3"/>
    <row r="479" ht="14.4" customHeight="1" x14ac:dyDescent="0.3"/>
    <row r="480" ht="14.4" customHeight="1" x14ac:dyDescent="0.3"/>
    <row r="481" ht="14.4" customHeight="1" x14ac:dyDescent="0.3"/>
    <row r="482" ht="14.4" customHeight="1" x14ac:dyDescent="0.3"/>
    <row r="483" ht="14.4" customHeight="1" x14ac:dyDescent="0.3"/>
    <row r="484" ht="14.4" customHeight="1" x14ac:dyDescent="0.3"/>
    <row r="485" ht="14.4" customHeight="1" x14ac:dyDescent="0.3"/>
    <row r="486" ht="14.4" customHeight="1" x14ac:dyDescent="0.3"/>
    <row r="487" ht="14.4" customHeight="1" x14ac:dyDescent="0.3"/>
    <row r="488" ht="14.4" customHeight="1" x14ac:dyDescent="0.3"/>
    <row r="489" ht="14.4" customHeight="1" x14ac:dyDescent="0.3"/>
    <row r="490" ht="14.4" customHeight="1" x14ac:dyDescent="0.3"/>
    <row r="491" ht="14.4" customHeight="1" x14ac:dyDescent="0.3"/>
    <row r="492" ht="14.4" customHeight="1" x14ac:dyDescent="0.3"/>
    <row r="493" ht="14.4" customHeight="1" x14ac:dyDescent="0.3"/>
    <row r="494" ht="14.4" customHeight="1" x14ac:dyDescent="0.3"/>
    <row r="495" ht="14.4" customHeight="1" x14ac:dyDescent="0.3"/>
    <row r="496" ht="14.4" customHeight="1" x14ac:dyDescent="0.3"/>
    <row r="497" ht="14.4" customHeight="1" x14ac:dyDescent="0.3"/>
    <row r="498" ht="14.4" customHeight="1" x14ac:dyDescent="0.3"/>
    <row r="499" ht="14.4" customHeight="1" x14ac:dyDescent="0.3"/>
    <row r="500" ht="14.4" customHeight="1" x14ac:dyDescent="0.3"/>
    <row r="501" ht="14.4" customHeight="1" x14ac:dyDescent="0.3"/>
    <row r="502" ht="14.4" customHeight="1" x14ac:dyDescent="0.3"/>
    <row r="503" ht="14.4" customHeight="1" x14ac:dyDescent="0.3"/>
    <row r="504" ht="14.4" customHeight="1" x14ac:dyDescent="0.3"/>
    <row r="505" ht="14.4" customHeight="1" x14ac:dyDescent="0.3"/>
    <row r="506" ht="14.4" customHeight="1" x14ac:dyDescent="0.3"/>
    <row r="507" ht="14.4" customHeight="1" x14ac:dyDescent="0.3"/>
    <row r="508" ht="14.4" customHeight="1" x14ac:dyDescent="0.3"/>
    <row r="509" ht="14.4" customHeight="1" x14ac:dyDescent="0.3"/>
    <row r="510" ht="14.4" customHeight="1" x14ac:dyDescent="0.3"/>
    <row r="511" ht="14.4" customHeight="1" x14ac:dyDescent="0.3"/>
    <row r="512" ht="14.4" customHeight="1" x14ac:dyDescent="0.3"/>
    <row r="513" ht="14.4" customHeight="1" x14ac:dyDescent="0.3"/>
    <row r="514" ht="14.4" customHeight="1" x14ac:dyDescent="0.3"/>
    <row r="515" ht="14.4" customHeight="1" x14ac:dyDescent="0.3"/>
    <row r="516" ht="14.4" customHeight="1" x14ac:dyDescent="0.3"/>
    <row r="517" ht="14.4" customHeight="1" x14ac:dyDescent="0.3"/>
    <row r="518" ht="14.4" customHeight="1" x14ac:dyDescent="0.3"/>
    <row r="519" ht="14.4" customHeight="1" x14ac:dyDescent="0.3"/>
    <row r="520" ht="14.4" customHeight="1" x14ac:dyDescent="0.3"/>
    <row r="521" ht="14.4" customHeight="1" x14ac:dyDescent="0.3"/>
    <row r="522" ht="14.4" customHeight="1" x14ac:dyDescent="0.3"/>
    <row r="523" ht="14.4" customHeight="1" x14ac:dyDescent="0.3"/>
    <row r="524" ht="14.4" customHeight="1" x14ac:dyDescent="0.3"/>
    <row r="525" ht="14.4" customHeight="1" x14ac:dyDescent="0.3"/>
    <row r="526" ht="14.4" customHeight="1" x14ac:dyDescent="0.3"/>
    <row r="527" ht="14.4" customHeight="1" x14ac:dyDescent="0.3"/>
    <row r="528" ht="14.4" customHeight="1" x14ac:dyDescent="0.3"/>
    <row r="529" ht="14.4" customHeight="1" x14ac:dyDescent="0.3"/>
    <row r="530" ht="14.4" customHeight="1" x14ac:dyDescent="0.3"/>
    <row r="531" ht="14.4" customHeight="1" x14ac:dyDescent="0.3"/>
    <row r="532" ht="14.4" customHeight="1" x14ac:dyDescent="0.3"/>
    <row r="533" ht="14.4" customHeight="1" x14ac:dyDescent="0.3"/>
    <row r="534" ht="14.4" customHeight="1" x14ac:dyDescent="0.3"/>
    <row r="535" ht="14.4" customHeight="1" x14ac:dyDescent="0.3"/>
    <row r="536" ht="14.4" customHeight="1" x14ac:dyDescent="0.3"/>
    <row r="537" ht="14.4" customHeight="1" x14ac:dyDescent="0.3"/>
    <row r="538" ht="14.4" customHeight="1" x14ac:dyDescent="0.3"/>
    <row r="539" ht="14.4" customHeight="1" x14ac:dyDescent="0.3"/>
    <row r="540" ht="14.4" customHeight="1" x14ac:dyDescent="0.3"/>
    <row r="541" ht="14.4" customHeight="1" x14ac:dyDescent="0.3"/>
    <row r="542" ht="14.4" customHeight="1" x14ac:dyDescent="0.3"/>
    <row r="543" ht="14.4" customHeight="1" x14ac:dyDescent="0.3"/>
    <row r="544" ht="14.4" customHeight="1" x14ac:dyDescent="0.3"/>
    <row r="545" ht="14.4" customHeight="1" x14ac:dyDescent="0.3"/>
    <row r="546" ht="14.4" customHeight="1" x14ac:dyDescent="0.3"/>
    <row r="547" ht="14.4" customHeight="1" x14ac:dyDescent="0.3"/>
    <row r="548" ht="14.4" customHeight="1" x14ac:dyDescent="0.3"/>
    <row r="549" ht="14.4" customHeight="1" x14ac:dyDescent="0.3"/>
    <row r="550" ht="14.4" customHeight="1" x14ac:dyDescent="0.3"/>
    <row r="551" ht="14.4" customHeight="1" x14ac:dyDescent="0.3"/>
    <row r="552" ht="14.4" customHeight="1" x14ac:dyDescent="0.3"/>
    <row r="553" ht="14.4" customHeight="1" x14ac:dyDescent="0.3"/>
    <row r="554" ht="14.4" customHeight="1" x14ac:dyDescent="0.3"/>
    <row r="555" ht="14.4" customHeight="1" x14ac:dyDescent="0.3"/>
    <row r="556" ht="14.4" customHeight="1" x14ac:dyDescent="0.3"/>
    <row r="557" ht="14.4" customHeight="1" x14ac:dyDescent="0.3"/>
    <row r="558" ht="14.4" customHeight="1" x14ac:dyDescent="0.3"/>
    <row r="559" ht="14.4" customHeight="1" x14ac:dyDescent="0.3"/>
    <row r="560" ht="14.4" customHeight="1" x14ac:dyDescent="0.3"/>
    <row r="561" ht="14.4" customHeight="1" x14ac:dyDescent="0.3"/>
    <row r="562" ht="14.4" customHeight="1" x14ac:dyDescent="0.3"/>
    <row r="563" ht="14.4" customHeight="1" x14ac:dyDescent="0.3"/>
    <row r="564" ht="14.4" customHeight="1" x14ac:dyDescent="0.3"/>
    <row r="565" ht="14.4" customHeight="1" x14ac:dyDescent="0.3"/>
    <row r="566" ht="14.4" customHeight="1" x14ac:dyDescent="0.3"/>
    <row r="567" ht="14.4" customHeight="1" x14ac:dyDescent="0.3"/>
    <row r="568" ht="14.4" customHeight="1" x14ac:dyDescent="0.3"/>
    <row r="569" ht="14.4" customHeight="1" x14ac:dyDescent="0.3"/>
    <row r="570" ht="14.4" customHeight="1" x14ac:dyDescent="0.3"/>
    <row r="571" ht="14.4" customHeight="1" x14ac:dyDescent="0.3"/>
    <row r="572" ht="14.4" customHeight="1" x14ac:dyDescent="0.3"/>
    <row r="573" ht="14.4" customHeight="1" x14ac:dyDescent="0.3"/>
    <row r="574" ht="14.4" customHeight="1" x14ac:dyDescent="0.3"/>
    <row r="575" ht="14.4" customHeight="1" x14ac:dyDescent="0.3"/>
    <row r="576" ht="14.4" customHeight="1" x14ac:dyDescent="0.3"/>
    <row r="577" ht="14.4" customHeight="1" x14ac:dyDescent="0.3"/>
    <row r="578" ht="14.4" customHeight="1" x14ac:dyDescent="0.3"/>
    <row r="579" ht="14.4" customHeight="1" x14ac:dyDescent="0.3"/>
    <row r="580" ht="14.4" customHeight="1" x14ac:dyDescent="0.3"/>
    <row r="581" ht="14.4" customHeight="1" x14ac:dyDescent="0.3"/>
    <row r="582" ht="14.4" customHeight="1" x14ac:dyDescent="0.3"/>
    <row r="583" ht="14.4" customHeight="1" x14ac:dyDescent="0.3"/>
    <row r="584" ht="14.4" customHeight="1" x14ac:dyDescent="0.3"/>
    <row r="585" ht="14.4" customHeight="1" x14ac:dyDescent="0.3"/>
    <row r="586" ht="14.4" customHeight="1" x14ac:dyDescent="0.3"/>
    <row r="587" ht="14.4" customHeight="1" x14ac:dyDescent="0.3"/>
    <row r="588" ht="14.4" customHeight="1" x14ac:dyDescent="0.3"/>
    <row r="589" ht="14.4" customHeight="1" x14ac:dyDescent="0.3"/>
    <row r="590" ht="14.4" customHeight="1" x14ac:dyDescent="0.3"/>
    <row r="591" ht="14.4" customHeight="1" x14ac:dyDescent="0.3"/>
    <row r="592" ht="14.4" customHeight="1" x14ac:dyDescent="0.3"/>
    <row r="593" ht="14.4" customHeight="1" x14ac:dyDescent="0.3"/>
    <row r="594" ht="14.4" customHeight="1" x14ac:dyDescent="0.3"/>
    <row r="595" ht="14.4" customHeight="1" x14ac:dyDescent="0.3"/>
    <row r="596" ht="14.4" customHeight="1" x14ac:dyDescent="0.3"/>
    <row r="597" ht="14.4" customHeight="1" x14ac:dyDescent="0.3"/>
    <row r="598" ht="14.4" customHeight="1" x14ac:dyDescent="0.3"/>
    <row r="599" ht="14.4" customHeight="1" x14ac:dyDescent="0.3"/>
    <row r="600" ht="14.4" customHeight="1" x14ac:dyDescent="0.3"/>
    <row r="601" ht="14.4" customHeight="1" x14ac:dyDescent="0.3"/>
    <row r="602" ht="14.4" customHeight="1" x14ac:dyDescent="0.3"/>
    <row r="603" ht="14.4" customHeight="1" x14ac:dyDescent="0.3"/>
    <row r="604" ht="14.4" customHeight="1" x14ac:dyDescent="0.3"/>
    <row r="605" ht="14.4" customHeight="1" x14ac:dyDescent="0.3"/>
    <row r="606" ht="14.4" customHeight="1" x14ac:dyDescent="0.3"/>
    <row r="607" ht="14.4" customHeight="1" x14ac:dyDescent="0.3"/>
    <row r="608" ht="14.4" customHeight="1" x14ac:dyDescent="0.3"/>
    <row r="609" ht="14.4" customHeight="1" x14ac:dyDescent="0.3"/>
    <row r="610" ht="14.4" customHeight="1" x14ac:dyDescent="0.3"/>
    <row r="611" ht="14.4" customHeight="1" x14ac:dyDescent="0.3"/>
    <row r="612" ht="14.4" customHeight="1" x14ac:dyDescent="0.3"/>
    <row r="613" ht="14.4" customHeight="1" x14ac:dyDescent="0.3"/>
    <row r="614" ht="14.4" customHeight="1" x14ac:dyDescent="0.3"/>
    <row r="615" ht="14.4" customHeight="1" x14ac:dyDescent="0.3"/>
    <row r="616" ht="14.4" customHeight="1" x14ac:dyDescent="0.3"/>
    <row r="617" ht="14.4" customHeight="1" x14ac:dyDescent="0.3"/>
    <row r="618" ht="14.4" customHeight="1" x14ac:dyDescent="0.3"/>
    <row r="619" ht="14.4" customHeight="1" x14ac:dyDescent="0.3"/>
    <row r="620" ht="14.4" customHeight="1" x14ac:dyDescent="0.3"/>
    <row r="621" ht="14.4" customHeight="1" x14ac:dyDescent="0.3"/>
    <row r="622" ht="14.4" customHeight="1" x14ac:dyDescent="0.3"/>
    <row r="623" ht="14.4" customHeight="1" x14ac:dyDescent="0.3"/>
    <row r="624" ht="14.4" customHeight="1" x14ac:dyDescent="0.3"/>
    <row r="625" ht="14.4" customHeight="1" x14ac:dyDescent="0.3"/>
    <row r="626" ht="14.4" customHeight="1" x14ac:dyDescent="0.3"/>
    <row r="627" ht="14.4" customHeight="1" x14ac:dyDescent="0.3"/>
    <row r="628" ht="14.4" customHeight="1" x14ac:dyDescent="0.3"/>
    <row r="629" ht="14.4" customHeight="1" x14ac:dyDescent="0.3"/>
    <row r="630" ht="14.4" customHeight="1" x14ac:dyDescent="0.3"/>
    <row r="631" ht="14.4" customHeight="1" x14ac:dyDescent="0.3"/>
    <row r="632" ht="14.4" customHeight="1" x14ac:dyDescent="0.3"/>
    <row r="633" ht="14.4" customHeight="1" x14ac:dyDescent="0.3"/>
    <row r="634" ht="14.4" customHeight="1" x14ac:dyDescent="0.3"/>
    <row r="635" ht="14.4" customHeight="1" x14ac:dyDescent="0.3"/>
    <row r="636" ht="14.4" customHeight="1" x14ac:dyDescent="0.3"/>
    <row r="637" ht="14.4" customHeight="1" x14ac:dyDescent="0.3"/>
    <row r="638" ht="14.4" customHeight="1" x14ac:dyDescent="0.3"/>
    <row r="639" ht="14.4" customHeight="1" x14ac:dyDescent="0.3"/>
    <row r="640" ht="14.4" customHeight="1" x14ac:dyDescent="0.3"/>
    <row r="641" ht="14.4" customHeight="1" x14ac:dyDescent="0.3"/>
    <row r="642" ht="14.4" customHeight="1" x14ac:dyDescent="0.3"/>
    <row r="643" ht="14.4" customHeight="1" x14ac:dyDescent="0.3"/>
    <row r="644" ht="14.4" customHeight="1" x14ac:dyDescent="0.3"/>
    <row r="645" ht="14.4" customHeight="1" x14ac:dyDescent="0.3"/>
    <row r="646" ht="14.4" customHeight="1" x14ac:dyDescent="0.3"/>
    <row r="647" ht="14.4" customHeight="1" x14ac:dyDescent="0.3"/>
    <row r="648" ht="14.4" customHeight="1" x14ac:dyDescent="0.3"/>
    <row r="649" ht="14.4" customHeight="1" x14ac:dyDescent="0.3"/>
    <row r="650" ht="14.4" customHeight="1" x14ac:dyDescent="0.3"/>
    <row r="651" ht="14.4" customHeight="1" x14ac:dyDescent="0.3"/>
    <row r="652" ht="14.4" customHeight="1" x14ac:dyDescent="0.3"/>
    <row r="653" ht="14.4" customHeight="1" x14ac:dyDescent="0.3"/>
    <row r="654" ht="14.4" customHeight="1" x14ac:dyDescent="0.3"/>
    <row r="655" ht="14.4" customHeight="1" x14ac:dyDescent="0.3"/>
    <row r="65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</sheetData>
  <autoFilter ref="A1:AK71"/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87"/>
  <sheetViews>
    <sheetView topLeftCell="A3" workbookViewId="0">
      <pane xSplit="1" ySplit="2" topLeftCell="B79" activePane="bottomRight" state="frozen"/>
      <selection activeCell="A3" sqref="A3"/>
      <selection pane="topRight" activeCell="B3" sqref="B3"/>
      <selection pane="bottomLeft" activeCell="A5" sqref="A5"/>
      <selection pane="bottomRight" activeCell="A82" sqref="A82"/>
    </sheetView>
  </sheetViews>
  <sheetFormatPr baseColWidth="10" defaultRowHeight="14.4" x14ac:dyDescent="0.3"/>
  <cols>
    <col min="1" max="1" width="34.77734375" bestFit="1" customWidth="1"/>
    <col min="2" max="2" width="13.6640625" bestFit="1" customWidth="1"/>
    <col min="3" max="3" width="12.109375" bestFit="1" customWidth="1"/>
    <col min="4" max="4" width="11.109375" bestFit="1" customWidth="1"/>
    <col min="5" max="5" width="12.109375" bestFit="1" customWidth="1"/>
    <col min="6" max="6" width="11.21875" bestFit="1" customWidth="1"/>
    <col min="7" max="8" width="13.5546875" bestFit="1" customWidth="1"/>
    <col min="9" max="12" width="13.6640625" bestFit="1" customWidth="1"/>
  </cols>
  <sheetData>
    <row r="4" spans="1:12" ht="43.2" x14ac:dyDescent="0.3">
      <c r="A4" s="127" t="s">
        <v>0</v>
      </c>
      <c r="B4" s="118" t="s">
        <v>493</v>
      </c>
      <c r="C4" s="118" t="s">
        <v>480</v>
      </c>
      <c r="D4" s="118" t="s">
        <v>481</v>
      </c>
      <c r="E4" s="118" t="s">
        <v>482</v>
      </c>
      <c r="F4" s="118" t="s">
        <v>483</v>
      </c>
      <c r="G4" s="118" t="s">
        <v>484</v>
      </c>
      <c r="H4" s="118" t="s">
        <v>485</v>
      </c>
      <c r="I4" s="118" t="s">
        <v>486</v>
      </c>
      <c r="J4" s="118" t="s">
        <v>487</v>
      </c>
      <c r="K4" s="118" t="s">
        <v>488</v>
      </c>
      <c r="L4" s="118" t="s">
        <v>449</v>
      </c>
    </row>
    <row r="5" spans="1:12" ht="28.8" x14ac:dyDescent="0.3">
      <c r="A5" s="119" t="s">
        <v>160</v>
      </c>
      <c r="B5" s="10"/>
      <c r="C5" s="10"/>
      <c r="D5" s="10"/>
      <c r="E5" s="10"/>
      <c r="F5" s="10"/>
      <c r="G5" s="10"/>
      <c r="H5" s="10"/>
      <c r="I5" s="10">
        <v>12250000</v>
      </c>
      <c r="J5" s="10">
        <v>12250000</v>
      </c>
      <c r="K5" s="10">
        <v>96000000</v>
      </c>
      <c r="L5" s="10">
        <v>83750000</v>
      </c>
    </row>
    <row r="6" spans="1:12" x14ac:dyDescent="0.3">
      <c r="A6" s="119" t="s">
        <v>40</v>
      </c>
      <c r="B6" s="10"/>
      <c r="C6" s="10"/>
      <c r="D6" s="10"/>
      <c r="E6" s="10"/>
      <c r="F6" s="10"/>
      <c r="G6" s="10"/>
      <c r="H6" s="10"/>
      <c r="I6" s="10">
        <v>12250000</v>
      </c>
      <c r="J6" s="10">
        <v>12250000</v>
      </c>
      <c r="K6" s="10">
        <v>96000000</v>
      </c>
      <c r="L6" s="10">
        <v>83750000</v>
      </c>
    </row>
    <row r="7" spans="1:12" ht="28.8" x14ac:dyDescent="0.3">
      <c r="A7" s="119" t="s">
        <v>162</v>
      </c>
      <c r="B7" s="10"/>
      <c r="C7" s="10"/>
      <c r="D7" s="10"/>
      <c r="E7" s="10"/>
      <c r="F7" s="10"/>
      <c r="G7" s="10"/>
      <c r="H7" s="10"/>
      <c r="I7" s="10">
        <v>8350000</v>
      </c>
      <c r="J7" s="10">
        <v>8350000</v>
      </c>
      <c r="K7" s="10">
        <v>100712250</v>
      </c>
      <c r="L7" s="10">
        <v>92362250</v>
      </c>
    </row>
    <row r="8" spans="1:12" x14ac:dyDescent="0.3">
      <c r="A8" s="119" t="s">
        <v>40</v>
      </c>
      <c r="B8" s="10"/>
      <c r="C8" s="10"/>
      <c r="D8" s="10"/>
      <c r="E8" s="10"/>
      <c r="F8" s="10"/>
      <c r="G8" s="10"/>
      <c r="H8" s="10"/>
      <c r="I8" s="10">
        <v>8350000</v>
      </c>
      <c r="J8" s="10">
        <v>8350000</v>
      </c>
      <c r="K8" s="10">
        <v>100712250</v>
      </c>
      <c r="L8" s="10">
        <v>92362250</v>
      </c>
    </row>
    <row r="9" spans="1:12" ht="28.8" x14ac:dyDescent="0.3">
      <c r="A9" s="119" t="s">
        <v>163</v>
      </c>
      <c r="B9" s="10"/>
      <c r="C9" s="10"/>
      <c r="D9" s="10"/>
      <c r="E9" s="10"/>
      <c r="F9" s="10"/>
      <c r="G9" s="10"/>
      <c r="H9" s="10"/>
      <c r="I9" s="10">
        <v>8350000</v>
      </c>
      <c r="J9" s="10">
        <v>8350000</v>
      </c>
      <c r="K9" s="10">
        <v>90000000</v>
      </c>
      <c r="L9" s="10">
        <v>81650000</v>
      </c>
    </row>
    <row r="10" spans="1:12" x14ac:dyDescent="0.3">
      <c r="A10" s="119" t="s">
        <v>40</v>
      </c>
      <c r="B10" s="10"/>
      <c r="C10" s="10"/>
      <c r="D10" s="10"/>
      <c r="E10" s="10"/>
      <c r="F10" s="10"/>
      <c r="G10" s="10"/>
      <c r="H10" s="10"/>
      <c r="I10" s="10">
        <v>8350000</v>
      </c>
      <c r="J10" s="10">
        <v>8350000</v>
      </c>
      <c r="K10" s="10">
        <v>90000000</v>
      </c>
      <c r="L10" s="10">
        <v>81650000</v>
      </c>
    </row>
    <row r="11" spans="1:12" ht="28.8" x14ac:dyDescent="0.3">
      <c r="A11" s="119" t="s">
        <v>164</v>
      </c>
      <c r="B11" s="10"/>
      <c r="C11" s="10"/>
      <c r="D11" s="10">
        <v>15000000</v>
      </c>
      <c r="E11" s="10">
        <v>30000000</v>
      </c>
      <c r="F11" s="10"/>
      <c r="G11" s="10">
        <v>11693567</v>
      </c>
      <c r="H11" s="10">
        <v>9209631</v>
      </c>
      <c r="I11" s="10">
        <v>32350000</v>
      </c>
      <c r="J11" s="10">
        <v>98253198</v>
      </c>
      <c r="K11" s="10">
        <v>487427350</v>
      </c>
      <c r="L11" s="10">
        <v>389174152</v>
      </c>
    </row>
    <row r="12" spans="1:12" x14ac:dyDescent="0.3">
      <c r="A12" s="119" t="s">
        <v>13</v>
      </c>
      <c r="B12" s="10"/>
      <c r="C12" s="10"/>
      <c r="D12" s="10"/>
      <c r="E12" s="10"/>
      <c r="F12" s="10"/>
      <c r="G12" s="10"/>
      <c r="H12" s="10"/>
      <c r="I12" s="10">
        <v>8000000</v>
      </c>
      <c r="J12" s="10">
        <v>8000000</v>
      </c>
      <c r="K12" s="10">
        <v>50000000</v>
      </c>
      <c r="L12" s="10">
        <v>42000000</v>
      </c>
    </row>
    <row r="13" spans="1:12" x14ac:dyDescent="0.3">
      <c r="A13" s="119" t="s">
        <v>14</v>
      </c>
      <c r="B13" s="10"/>
      <c r="C13" s="10"/>
      <c r="D13" s="10"/>
      <c r="E13" s="10"/>
      <c r="F13" s="10"/>
      <c r="G13" s="10"/>
      <c r="H13" s="10"/>
      <c r="I13" s="10">
        <v>8000000</v>
      </c>
      <c r="J13" s="10">
        <v>8000000</v>
      </c>
      <c r="K13" s="10">
        <v>30000000</v>
      </c>
      <c r="L13" s="10">
        <v>22000000</v>
      </c>
    </row>
    <row r="14" spans="1:12" x14ac:dyDescent="0.3">
      <c r="A14" s="119" t="s">
        <v>10</v>
      </c>
      <c r="B14" s="10"/>
      <c r="C14" s="10"/>
      <c r="D14" s="10">
        <v>15000000</v>
      </c>
      <c r="E14" s="10">
        <v>30000000</v>
      </c>
      <c r="F14" s="10"/>
      <c r="G14" s="10">
        <v>11693567</v>
      </c>
      <c r="H14" s="10">
        <v>9209631</v>
      </c>
      <c r="I14" s="10">
        <v>8350000</v>
      </c>
      <c r="J14" s="10">
        <v>74253198</v>
      </c>
      <c r="K14" s="10">
        <v>337427350</v>
      </c>
      <c r="L14" s="10">
        <v>263174152</v>
      </c>
    </row>
    <row r="15" spans="1:12" x14ac:dyDescent="0.3">
      <c r="A15" s="119" t="s">
        <v>12</v>
      </c>
      <c r="B15" s="10"/>
      <c r="C15" s="10"/>
      <c r="D15" s="10"/>
      <c r="E15" s="10"/>
      <c r="F15" s="10"/>
      <c r="G15" s="10"/>
      <c r="H15" s="10"/>
      <c r="I15" s="10">
        <v>8000000</v>
      </c>
      <c r="J15" s="10">
        <v>8000000</v>
      </c>
      <c r="K15" s="10">
        <v>70000000</v>
      </c>
      <c r="L15" s="10">
        <v>62000000</v>
      </c>
    </row>
    <row r="16" spans="1:12" ht="28.8" x14ac:dyDescent="0.3">
      <c r="A16" s="119" t="s">
        <v>166</v>
      </c>
      <c r="B16" s="10"/>
      <c r="C16" s="10"/>
      <c r="D16" s="10"/>
      <c r="E16" s="10"/>
      <c r="F16" s="10"/>
      <c r="G16" s="10"/>
      <c r="H16" s="10"/>
      <c r="I16" s="10">
        <v>81200000</v>
      </c>
      <c r="J16" s="10">
        <v>81200000</v>
      </c>
      <c r="K16" s="10">
        <v>406000000</v>
      </c>
      <c r="L16" s="10">
        <v>324800000</v>
      </c>
    </row>
    <row r="17" spans="1:12" x14ac:dyDescent="0.3">
      <c r="A17" s="119" t="s">
        <v>13</v>
      </c>
      <c r="B17" s="10"/>
      <c r="C17" s="10"/>
      <c r="D17" s="10"/>
      <c r="E17" s="10"/>
      <c r="F17" s="10"/>
      <c r="G17" s="10"/>
      <c r="H17" s="10"/>
      <c r="I17" s="10">
        <v>10900000</v>
      </c>
      <c r="J17" s="10">
        <v>10900000</v>
      </c>
      <c r="K17" s="10">
        <v>46000000</v>
      </c>
      <c r="L17" s="10">
        <v>35100000</v>
      </c>
    </row>
    <row r="18" spans="1:12" x14ac:dyDescent="0.3">
      <c r="A18" s="119" t="s">
        <v>40</v>
      </c>
      <c r="B18" s="10"/>
      <c r="C18" s="10"/>
      <c r="D18" s="10"/>
      <c r="E18" s="10"/>
      <c r="F18" s="10"/>
      <c r="G18" s="10"/>
      <c r="H18" s="10"/>
      <c r="I18" s="10">
        <v>10900000</v>
      </c>
      <c r="J18" s="10">
        <v>10900000</v>
      </c>
      <c r="K18" s="10">
        <v>55000000</v>
      </c>
      <c r="L18" s="10">
        <v>44100000</v>
      </c>
    </row>
    <row r="19" spans="1:12" x14ac:dyDescent="0.3">
      <c r="A19" s="119" t="s">
        <v>14</v>
      </c>
      <c r="B19" s="10"/>
      <c r="C19" s="10"/>
      <c r="D19" s="10"/>
      <c r="E19" s="10"/>
      <c r="F19" s="10"/>
      <c r="G19" s="10"/>
      <c r="H19" s="10"/>
      <c r="I19" s="10">
        <v>10900000</v>
      </c>
      <c r="J19" s="10">
        <v>10900000</v>
      </c>
      <c r="K19" s="10">
        <v>50000000</v>
      </c>
      <c r="L19" s="10">
        <v>39100000</v>
      </c>
    </row>
    <row r="20" spans="1:12" x14ac:dyDescent="0.3">
      <c r="A20" s="119" t="s">
        <v>10</v>
      </c>
      <c r="B20" s="10"/>
      <c r="C20" s="10"/>
      <c r="D20" s="10"/>
      <c r="E20" s="10"/>
      <c r="F20" s="10"/>
      <c r="G20" s="10"/>
      <c r="H20" s="10"/>
      <c r="I20" s="10">
        <v>37600000</v>
      </c>
      <c r="J20" s="10">
        <v>37600000</v>
      </c>
      <c r="K20" s="10">
        <v>200000000</v>
      </c>
      <c r="L20" s="10">
        <v>162400000</v>
      </c>
    </row>
    <row r="21" spans="1:12" x14ac:dyDescent="0.3">
      <c r="A21" s="119" t="s">
        <v>12</v>
      </c>
      <c r="B21" s="10"/>
      <c r="C21" s="10"/>
      <c r="D21" s="10"/>
      <c r="E21" s="10"/>
      <c r="F21" s="10"/>
      <c r="G21" s="10"/>
      <c r="H21" s="10"/>
      <c r="I21" s="10">
        <v>10900000</v>
      </c>
      <c r="J21" s="10">
        <v>10900000</v>
      </c>
      <c r="K21" s="10">
        <v>55000000</v>
      </c>
      <c r="L21" s="10">
        <v>44100000</v>
      </c>
    </row>
    <row r="22" spans="1:12" ht="28.8" x14ac:dyDescent="0.3">
      <c r="A22" s="119" t="s">
        <v>173</v>
      </c>
      <c r="B22" s="10"/>
      <c r="C22" s="10"/>
      <c r="D22" s="10"/>
      <c r="E22" s="10"/>
      <c r="F22" s="10"/>
      <c r="G22" s="10"/>
      <c r="H22" s="10"/>
      <c r="I22" s="10">
        <v>69950000</v>
      </c>
      <c r="J22" s="10">
        <v>69950000</v>
      </c>
      <c r="K22" s="10">
        <v>247608000</v>
      </c>
      <c r="L22" s="10">
        <v>177658000</v>
      </c>
    </row>
    <row r="23" spans="1:12" x14ac:dyDescent="0.3">
      <c r="A23" s="119" t="s">
        <v>13</v>
      </c>
      <c r="B23" s="10"/>
      <c r="C23" s="10"/>
      <c r="D23" s="10"/>
      <c r="E23" s="10"/>
      <c r="F23" s="10"/>
      <c r="G23" s="10"/>
      <c r="H23" s="10"/>
      <c r="I23" s="10">
        <v>20900000</v>
      </c>
      <c r="J23" s="10">
        <v>20900000</v>
      </c>
      <c r="K23" s="10">
        <v>58596000</v>
      </c>
      <c r="L23" s="10">
        <v>37696000</v>
      </c>
    </row>
    <row r="24" spans="1:12" x14ac:dyDescent="0.3">
      <c r="A24" s="119" t="s">
        <v>14</v>
      </c>
      <c r="B24" s="10"/>
      <c r="C24" s="10"/>
      <c r="D24" s="10"/>
      <c r="E24" s="10"/>
      <c r="F24" s="10"/>
      <c r="G24" s="10"/>
      <c r="H24" s="10"/>
      <c r="I24" s="10">
        <v>10900000</v>
      </c>
      <c r="J24" s="10">
        <v>10900000</v>
      </c>
      <c r="K24" s="10">
        <v>59736000</v>
      </c>
      <c r="L24" s="10">
        <v>48836000</v>
      </c>
    </row>
    <row r="25" spans="1:12" x14ac:dyDescent="0.3">
      <c r="A25" s="119" t="s">
        <v>10</v>
      </c>
      <c r="B25" s="10"/>
      <c r="C25" s="10"/>
      <c r="D25" s="10"/>
      <c r="E25" s="10"/>
      <c r="F25" s="10"/>
      <c r="G25" s="10"/>
      <c r="H25" s="10"/>
      <c r="I25" s="10">
        <v>27250000</v>
      </c>
      <c r="J25" s="10">
        <v>27250000</v>
      </c>
      <c r="K25" s="10">
        <v>74100000</v>
      </c>
      <c r="L25" s="10">
        <v>46850000</v>
      </c>
    </row>
    <row r="26" spans="1:12" x14ac:dyDescent="0.3">
      <c r="A26" s="119" t="s">
        <v>12</v>
      </c>
      <c r="B26" s="10"/>
      <c r="C26" s="10"/>
      <c r="D26" s="10"/>
      <c r="E26" s="10"/>
      <c r="F26" s="10"/>
      <c r="G26" s="10"/>
      <c r="H26" s="10"/>
      <c r="I26" s="10">
        <v>10900000</v>
      </c>
      <c r="J26" s="10">
        <v>10900000</v>
      </c>
      <c r="K26" s="10">
        <v>55176000</v>
      </c>
      <c r="L26" s="10">
        <v>44276000</v>
      </c>
    </row>
    <row r="27" spans="1:12" ht="43.2" x14ac:dyDescent="0.3">
      <c r="A27" s="119" t="s">
        <v>179</v>
      </c>
      <c r="B27" s="10"/>
      <c r="C27" s="10"/>
      <c r="D27" s="10"/>
      <c r="E27" s="10"/>
      <c r="F27" s="10"/>
      <c r="G27" s="10"/>
      <c r="H27" s="10"/>
      <c r="I27" s="10">
        <v>40500000</v>
      </c>
      <c r="J27" s="10">
        <v>40500000</v>
      </c>
      <c r="K27" s="10">
        <v>260000000</v>
      </c>
      <c r="L27" s="10">
        <v>219500000</v>
      </c>
    </row>
    <row r="28" spans="1:12" x14ac:dyDescent="0.3">
      <c r="A28" s="119" t="s">
        <v>10</v>
      </c>
      <c r="B28" s="10"/>
      <c r="C28" s="10"/>
      <c r="D28" s="10"/>
      <c r="E28" s="10"/>
      <c r="F28" s="10"/>
      <c r="G28" s="10"/>
      <c r="H28" s="10"/>
      <c r="I28" s="10">
        <v>40500000</v>
      </c>
      <c r="J28" s="10">
        <v>40500000</v>
      </c>
      <c r="K28" s="10">
        <v>260000000</v>
      </c>
      <c r="L28" s="10">
        <v>219500000</v>
      </c>
    </row>
    <row r="29" spans="1:12" ht="43.2" x14ac:dyDescent="0.3">
      <c r="A29" s="119" t="s">
        <v>181</v>
      </c>
      <c r="B29" s="10"/>
      <c r="C29" s="10"/>
      <c r="D29" s="10"/>
      <c r="E29" s="10"/>
      <c r="F29" s="10"/>
      <c r="G29" s="10"/>
      <c r="H29" s="10"/>
      <c r="I29" s="10"/>
      <c r="J29" s="10">
        <v>0</v>
      </c>
      <c r="K29" s="10"/>
      <c r="L29" s="10">
        <v>0</v>
      </c>
    </row>
    <row r="30" spans="1:12" x14ac:dyDescent="0.3">
      <c r="A30" s="119" t="s">
        <v>10</v>
      </c>
      <c r="B30" s="10"/>
      <c r="C30" s="10"/>
      <c r="D30" s="10"/>
      <c r="E30" s="10"/>
      <c r="F30" s="10"/>
      <c r="G30" s="10"/>
      <c r="H30" s="10"/>
      <c r="I30" s="10"/>
      <c r="J30" s="10">
        <v>0</v>
      </c>
      <c r="K30" s="10"/>
      <c r="L30" s="10">
        <v>0</v>
      </c>
    </row>
    <row r="31" spans="1:12" ht="43.2" x14ac:dyDescent="0.3">
      <c r="A31" s="119" t="s">
        <v>182</v>
      </c>
      <c r="B31" s="10"/>
      <c r="C31" s="10"/>
      <c r="D31" s="10"/>
      <c r="E31" s="10"/>
      <c r="F31" s="10"/>
      <c r="G31" s="10"/>
      <c r="H31" s="10"/>
      <c r="I31" s="10">
        <v>21800000</v>
      </c>
      <c r="J31" s="10">
        <v>21800000</v>
      </c>
      <c r="K31" s="10">
        <v>240000000</v>
      </c>
      <c r="L31" s="10">
        <v>218200000</v>
      </c>
    </row>
    <row r="32" spans="1:12" x14ac:dyDescent="0.3">
      <c r="A32" s="119" t="s">
        <v>14</v>
      </c>
      <c r="B32" s="10"/>
      <c r="C32" s="10"/>
      <c r="D32" s="10"/>
      <c r="E32" s="10"/>
      <c r="F32" s="10"/>
      <c r="G32" s="10"/>
      <c r="H32" s="10"/>
      <c r="I32" s="10">
        <v>21800000</v>
      </c>
      <c r="J32" s="10">
        <v>21800000</v>
      </c>
      <c r="K32" s="10">
        <v>240000000</v>
      </c>
      <c r="L32" s="10">
        <v>218200000</v>
      </c>
    </row>
    <row r="33" spans="1:12" ht="28.8" x14ac:dyDescent="0.3">
      <c r="A33" s="119" t="s">
        <v>183</v>
      </c>
      <c r="B33" s="10"/>
      <c r="C33" s="10"/>
      <c r="D33" s="10"/>
      <c r="E33" s="10"/>
      <c r="F33" s="10"/>
      <c r="G33" s="10"/>
      <c r="H33" s="10"/>
      <c r="I33" s="10">
        <v>67000000</v>
      </c>
      <c r="J33" s="10">
        <v>67000000</v>
      </c>
      <c r="K33" s="10">
        <v>268000000</v>
      </c>
      <c r="L33" s="10">
        <v>201000000</v>
      </c>
    </row>
    <row r="34" spans="1:12" x14ac:dyDescent="0.3">
      <c r="A34" s="119" t="s">
        <v>10</v>
      </c>
      <c r="B34" s="10"/>
      <c r="C34" s="10"/>
      <c r="D34" s="10"/>
      <c r="E34" s="10"/>
      <c r="F34" s="10"/>
      <c r="G34" s="10"/>
      <c r="H34" s="10"/>
      <c r="I34" s="10">
        <v>41930000</v>
      </c>
      <c r="J34" s="10">
        <v>41930000</v>
      </c>
      <c r="K34" s="10">
        <v>160000000</v>
      </c>
      <c r="L34" s="10">
        <v>118070000</v>
      </c>
    </row>
    <row r="35" spans="1:12" x14ac:dyDescent="0.3">
      <c r="A35" s="119" t="s">
        <v>12</v>
      </c>
      <c r="B35" s="10"/>
      <c r="C35" s="10"/>
      <c r="D35" s="10"/>
      <c r="E35" s="10"/>
      <c r="F35" s="10"/>
      <c r="G35" s="10"/>
      <c r="H35" s="10"/>
      <c r="I35" s="10">
        <v>25070000</v>
      </c>
      <c r="J35" s="10">
        <v>25070000</v>
      </c>
      <c r="K35" s="10">
        <v>108000000</v>
      </c>
      <c r="L35" s="10">
        <v>82930000</v>
      </c>
    </row>
    <row r="36" spans="1:12" ht="28.8" x14ac:dyDescent="0.3">
      <c r="A36" s="119" t="s">
        <v>189</v>
      </c>
      <c r="B36" s="10"/>
      <c r="C36" s="10"/>
      <c r="D36" s="10"/>
      <c r="E36" s="10"/>
      <c r="F36" s="10"/>
      <c r="G36" s="10"/>
      <c r="H36" s="10"/>
      <c r="I36" s="10">
        <v>67000000</v>
      </c>
      <c r="J36" s="10">
        <v>67000000</v>
      </c>
      <c r="K36" s="10">
        <v>673000000</v>
      </c>
      <c r="L36" s="10">
        <v>606000000</v>
      </c>
    </row>
    <row r="37" spans="1:12" x14ac:dyDescent="0.3">
      <c r="A37" s="119" t="s">
        <v>13</v>
      </c>
      <c r="B37" s="10"/>
      <c r="C37" s="10"/>
      <c r="D37" s="10"/>
      <c r="E37" s="10"/>
      <c r="F37" s="10"/>
      <c r="G37" s="10"/>
      <c r="H37" s="10"/>
      <c r="I37" s="10">
        <v>15000000</v>
      </c>
      <c r="J37" s="10">
        <v>15000000</v>
      </c>
      <c r="K37" s="10">
        <v>206500000</v>
      </c>
      <c r="L37" s="10">
        <v>191500000</v>
      </c>
    </row>
    <row r="38" spans="1:12" x14ac:dyDescent="0.3">
      <c r="A38" s="119" t="s">
        <v>10</v>
      </c>
      <c r="B38" s="10"/>
      <c r="C38" s="10"/>
      <c r="D38" s="10"/>
      <c r="E38" s="10"/>
      <c r="F38" s="10"/>
      <c r="G38" s="10"/>
      <c r="H38" s="10"/>
      <c r="I38" s="10">
        <v>37000000</v>
      </c>
      <c r="J38" s="10">
        <v>37000000</v>
      </c>
      <c r="K38" s="10">
        <v>260000000</v>
      </c>
      <c r="L38" s="10">
        <v>223000000</v>
      </c>
    </row>
    <row r="39" spans="1:12" x14ac:dyDescent="0.3">
      <c r="A39" s="119" t="s">
        <v>12</v>
      </c>
      <c r="B39" s="10"/>
      <c r="C39" s="10"/>
      <c r="D39" s="10"/>
      <c r="E39" s="10"/>
      <c r="F39" s="10"/>
      <c r="G39" s="10"/>
      <c r="H39" s="10"/>
      <c r="I39" s="10">
        <v>15000000</v>
      </c>
      <c r="J39" s="10">
        <v>15000000</v>
      </c>
      <c r="K39" s="10">
        <v>206500000</v>
      </c>
      <c r="L39" s="10">
        <v>191500000</v>
      </c>
    </row>
    <row r="40" spans="1:12" ht="28.8" x14ac:dyDescent="0.3">
      <c r="A40" s="119" t="s">
        <v>193</v>
      </c>
      <c r="B40" s="10"/>
      <c r="C40" s="10"/>
      <c r="D40" s="10"/>
      <c r="E40" s="10"/>
      <c r="F40" s="10"/>
      <c r="G40" s="10"/>
      <c r="H40" s="10"/>
      <c r="I40" s="10">
        <v>52030000</v>
      </c>
      <c r="J40" s="10">
        <v>52030000</v>
      </c>
      <c r="K40" s="10">
        <v>183000000</v>
      </c>
      <c r="L40" s="10">
        <v>130970000</v>
      </c>
    </row>
    <row r="41" spans="1:12" x14ac:dyDescent="0.3">
      <c r="A41" s="119" t="s">
        <v>40</v>
      </c>
      <c r="B41" s="10"/>
      <c r="C41" s="10"/>
      <c r="D41" s="10"/>
      <c r="E41" s="10"/>
      <c r="F41" s="10"/>
      <c r="G41" s="10"/>
      <c r="H41" s="10"/>
      <c r="I41" s="10">
        <v>47030000</v>
      </c>
      <c r="J41" s="10">
        <v>47030000</v>
      </c>
      <c r="K41" s="10">
        <v>133000000</v>
      </c>
      <c r="L41" s="10">
        <v>85970000</v>
      </c>
    </row>
    <row r="42" spans="1:12" x14ac:dyDescent="0.3">
      <c r="A42" s="119" t="s">
        <v>10</v>
      </c>
      <c r="B42" s="10"/>
      <c r="C42" s="10"/>
      <c r="D42" s="10"/>
      <c r="E42" s="10"/>
      <c r="F42" s="10"/>
      <c r="G42" s="10"/>
      <c r="H42" s="10"/>
      <c r="I42" s="10">
        <v>5000000</v>
      </c>
      <c r="J42" s="10">
        <v>5000000</v>
      </c>
      <c r="K42" s="10">
        <v>50000000</v>
      </c>
      <c r="L42" s="10">
        <v>45000000</v>
      </c>
    </row>
    <row r="43" spans="1:12" ht="28.8" x14ac:dyDescent="0.3">
      <c r="A43" s="119" t="s">
        <v>198</v>
      </c>
      <c r="B43" s="10"/>
      <c r="C43" s="10">
        <v>14625000</v>
      </c>
      <c r="D43" s="10"/>
      <c r="E43" s="10"/>
      <c r="F43" s="10"/>
      <c r="G43" s="10"/>
      <c r="H43" s="10"/>
      <c r="I43" s="10">
        <v>272500000</v>
      </c>
      <c r="J43" s="10">
        <v>287125000</v>
      </c>
      <c r="K43" s="10">
        <v>600000000</v>
      </c>
      <c r="L43" s="10">
        <v>312875000</v>
      </c>
    </row>
    <row r="44" spans="1:12" x14ac:dyDescent="0.3">
      <c r="A44" s="119" t="s">
        <v>40</v>
      </c>
      <c r="B44" s="10"/>
      <c r="C44" s="10">
        <v>14625000</v>
      </c>
      <c r="D44" s="10"/>
      <c r="E44" s="10"/>
      <c r="F44" s="10"/>
      <c r="G44" s="10"/>
      <c r="H44" s="10"/>
      <c r="I44" s="10">
        <v>272500000</v>
      </c>
      <c r="J44" s="10">
        <v>287125000</v>
      </c>
      <c r="K44" s="10">
        <v>600000000</v>
      </c>
      <c r="L44" s="10">
        <v>312875000</v>
      </c>
    </row>
    <row r="45" spans="1:12" x14ac:dyDescent="0.3">
      <c r="A45" s="119" t="s">
        <v>200</v>
      </c>
      <c r="B45" s="10"/>
      <c r="C45" s="10"/>
      <c r="D45" s="10"/>
      <c r="E45" s="10"/>
      <c r="F45" s="10"/>
      <c r="G45" s="10"/>
      <c r="H45" s="10"/>
      <c r="I45" s="10">
        <v>212000000</v>
      </c>
      <c r="J45" s="10">
        <v>212000000</v>
      </c>
      <c r="K45" s="10">
        <v>450000000</v>
      </c>
      <c r="L45" s="10">
        <v>238000000</v>
      </c>
    </row>
    <row r="46" spans="1:12" x14ac:dyDescent="0.3">
      <c r="A46" s="119" t="s">
        <v>40</v>
      </c>
      <c r="B46" s="10"/>
      <c r="C46" s="10"/>
      <c r="D46" s="10"/>
      <c r="E46" s="10"/>
      <c r="F46" s="10"/>
      <c r="G46" s="10"/>
      <c r="H46" s="10"/>
      <c r="I46" s="10">
        <v>212000000</v>
      </c>
      <c r="J46" s="10">
        <v>212000000</v>
      </c>
      <c r="K46" s="10">
        <v>450000000</v>
      </c>
      <c r="L46" s="10">
        <v>238000000</v>
      </c>
    </row>
    <row r="47" spans="1:12" ht="28.8" x14ac:dyDescent="0.3">
      <c r="A47" s="119" t="s">
        <v>202</v>
      </c>
      <c r="B47" s="10"/>
      <c r="C47" s="10">
        <v>86840342</v>
      </c>
      <c r="D47" s="10">
        <v>22248010</v>
      </c>
      <c r="E47" s="10">
        <v>83000000</v>
      </c>
      <c r="F47" s="10">
        <v>59835707</v>
      </c>
      <c r="G47" s="10"/>
      <c r="H47" s="10">
        <v>3474652</v>
      </c>
      <c r="I47" s="10">
        <v>120000000</v>
      </c>
      <c r="J47" s="10">
        <v>375398711</v>
      </c>
      <c r="K47" s="10">
        <v>750000000</v>
      </c>
      <c r="L47" s="10">
        <v>374601289</v>
      </c>
    </row>
    <row r="48" spans="1:12" x14ac:dyDescent="0.3">
      <c r="A48" s="119" t="s">
        <v>13</v>
      </c>
      <c r="B48" s="10"/>
      <c r="C48" s="10"/>
      <c r="D48" s="10"/>
      <c r="E48" s="10"/>
      <c r="F48" s="10"/>
      <c r="G48" s="10"/>
      <c r="H48" s="10"/>
      <c r="I48" s="10"/>
      <c r="J48" s="10">
        <v>0</v>
      </c>
      <c r="K48" s="10">
        <v>100000000</v>
      </c>
      <c r="L48" s="10">
        <v>100000000</v>
      </c>
    </row>
    <row r="49" spans="1:12" x14ac:dyDescent="0.3">
      <c r="A49" s="119" t="s">
        <v>14</v>
      </c>
      <c r="B49" s="10"/>
      <c r="C49" s="10"/>
      <c r="D49" s="10"/>
      <c r="E49" s="10"/>
      <c r="F49" s="10"/>
      <c r="G49" s="10"/>
      <c r="H49" s="10"/>
      <c r="I49" s="10"/>
      <c r="J49" s="10">
        <v>0</v>
      </c>
      <c r="K49" s="10">
        <v>100000000</v>
      </c>
      <c r="L49" s="10">
        <v>100000000</v>
      </c>
    </row>
    <row r="50" spans="1:12" x14ac:dyDescent="0.3">
      <c r="A50" s="119" t="s">
        <v>10</v>
      </c>
      <c r="B50" s="10"/>
      <c r="C50" s="10">
        <v>86840342</v>
      </c>
      <c r="D50" s="10">
        <v>22248010</v>
      </c>
      <c r="E50" s="10">
        <v>83000000</v>
      </c>
      <c r="F50" s="10">
        <v>59835707</v>
      </c>
      <c r="G50" s="10"/>
      <c r="H50" s="10">
        <v>3474652</v>
      </c>
      <c r="I50" s="10">
        <v>120000000</v>
      </c>
      <c r="J50" s="10">
        <v>375398711</v>
      </c>
      <c r="K50" s="10">
        <v>450000000</v>
      </c>
      <c r="L50" s="10">
        <v>74601289</v>
      </c>
    </row>
    <row r="51" spans="1:12" x14ac:dyDescent="0.3">
      <c r="A51" s="119" t="s">
        <v>12</v>
      </c>
      <c r="B51" s="10"/>
      <c r="C51" s="10"/>
      <c r="D51" s="10"/>
      <c r="E51" s="10"/>
      <c r="F51" s="10"/>
      <c r="G51" s="10"/>
      <c r="H51" s="10"/>
      <c r="I51" s="10"/>
      <c r="J51" s="10">
        <v>0</v>
      </c>
      <c r="K51" s="10">
        <v>100000000</v>
      </c>
      <c r="L51" s="10">
        <v>100000000</v>
      </c>
    </row>
    <row r="52" spans="1:12" x14ac:dyDescent="0.3">
      <c r="A52" s="119" t="s">
        <v>204</v>
      </c>
      <c r="B52" s="10"/>
      <c r="C52" s="10"/>
      <c r="D52" s="10"/>
      <c r="E52" s="10"/>
      <c r="F52" s="10"/>
      <c r="G52" s="10"/>
      <c r="H52" s="10"/>
      <c r="I52" s="10"/>
      <c r="J52" s="10">
        <v>0</v>
      </c>
      <c r="K52" s="10">
        <v>222500000</v>
      </c>
      <c r="L52" s="10">
        <v>222500000</v>
      </c>
    </row>
    <row r="53" spans="1:12" x14ac:dyDescent="0.3">
      <c r="A53" s="119" t="s">
        <v>13</v>
      </c>
      <c r="B53" s="10"/>
      <c r="C53" s="10"/>
      <c r="D53" s="10"/>
      <c r="E53" s="10"/>
      <c r="F53" s="10"/>
      <c r="G53" s="10"/>
      <c r="H53" s="10"/>
      <c r="I53" s="10"/>
      <c r="J53" s="10">
        <v>0</v>
      </c>
      <c r="K53" s="10">
        <v>7500000</v>
      </c>
      <c r="L53" s="10">
        <v>7500000</v>
      </c>
    </row>
    <row r="54" spans="1:12" x14ac:dyDescent="0.3">
      <c r="A54" s="119" t="s">
        <v>14</v>
      </c>
      <c r="B54" s="10"/>
      <c r="C54" s="10"/>
      <c r="D54" s="10"/>
      <c r="E54" s="10"/>
      <c r="F54" s="10"/>
      <c r="G54" s="10"/>
      <c r="H54" s="10"/>
      <c r="I54" s="10"/>
      <c r="J54" s="10">
        <v>0</v>
      </c>
      <c r="K54" s="10">
        <v>7500000</v>
      </c>
      <c r="L54" s="10">
        <v>7500000</v>
      </c>
    </row>
    <row r="55" spans="1:12" x14ac:dyDescent="0.3">
      <c r="A55" s="119" t="s">
        <v>10</v>
      </c>
      <c r="B55" s="10"/>
      <c r="C55" s="10"/>
      <c r="D55" s="10"/>
      <c r="E55" s="10"/>
      <c r="F55" s="10"/>
      <c r="G55" s="10"/>
      <c r="H55" s="10"/>
      <c r="I55" s="10"/>
      <c r="J55" s="10">
        <v>0</v>
      </c>
      <c r="K55" s="10">
        <v>200000000</v>
      </c>
      <c r="L55" s="10">
        <v>200000000</v>
      </c>
    </row>
    <row r="56" spans="1:12" x14ac:dyDescent="0.3">
      <c r="A56" s="119" t="s">
        <v>12</v>
      </c>
      <c r="B56" s="10"/>
      <c r="C56" s="10"/>
      <c r="D56" s="10"/>
      <c r="E56" s="10"/>
      <c r="F56" s="10"/>
      <c r="G56" s="10"/>
      <c r="H56" s="10"/>
      <c r="I56" s="10"/>
      <c r="J56" s="10">
        <v>0</v>
      </c>
      <c r="K56" s="10">
        <v>7500000</v>
      </c>
      <c r="L56" s="10">
        <v>7500000</v>
      </c>
    </row>
    <row r="57" spans="1:12" x14ac:dyDescent="0.3">
      <c r="A57" s="119" t="s">
        <v>213</v>
      </c>
      <c r="B57" s="10"/>
      <c r="C57" s="10"/>
      <c r="D57" s="10"/>
      <c r="E57" s="10">
        <v>70000000</v>
      </c>
      <c r="F57" s="10"/>
      <c r="G57" s="10"/>
      <c r="H57" s="10">
        <v>8000000</v>
      </c>
      <c r="I57" s="10">
        <v>100000000</v>
      </c>
      <c r="J57" s="10">
        <v>178000000</v>
      </c>
      <c r="K57" s="10">
        <v>420000000</v>
      </c>
      <c r="L57" s="10">
        <v>242000000</v>
      </c>
    </row>
    <row r="58" spans="1:12" x14ac:dyDescent="0.3">
      <c r="A58" s="119" t="s">
        <v>40</v>
      </c>
      <c r="B58" s="10"/>
      <c r="C58" s="10"/>
      <c r="D58" s="10"/>
      <c r="E58" s="10">
        <v>70000000</v>
      </c>
      <c r="F58" s="10"/>
      <c r="G58" s="10"/>
      <c r="H58" s="10">
        <v>8000000</v>
      </c>
      <c r="I58" s="10">
        <v>100000000</v>
      </c>
      <c r="J58" s="10">
        <v>178000000</v>
      </c>
      <c r="K58" s="10">
        <v>420000000</v>
      </c>
      <c r="L58" s="10">
        <v>242000000</v>
      </c>
    </row>
    <row r="59" spans="1:12" x14ac:dyDescent="0.3">
      <c r="A59" s="119" t="s">
        <v>216</v>
      </c>
      <c r="B59" s="10">
        <v>1600000000</v>
      </c>
      <c r="C59" s="10"/>
      <c r="D59" s="10"/>
      <c r="E59" s="10"/>
      <c r="F59" s="10"/>
      <c r="G59" s="10"/>
      <c r="H59" s="10"/>
      <c r="I59" s="10"/>
      <c r="J59" s="10">
        <v>1600000000</v>
      </c>
      <c r="K59" s="10">
        <v>1600000000</v>
      </c>
      <c r="L59" s="10">
        <v>0</v>
      </c>
    </row>
    <row r="60" spans="1:12" x14ac:dyDescent="0.3">
      <c r="A60" s="119" t="s">
        <v>40</v>
      </c>
      <c r="B60" s="10">
        <v>1600000000</v>
      </c>
      <c r="C60" s="10"/>
      <c r="D60" s="10"/>
      <c r="E60" s="10"/>
      <c r="F60" s="10"/>
      <c r="G60" s="10"/>
      <c r="H60" s="10"/>
      <c r="I60" s="10"/>
      <c r="J60" s="10">
        <v>1600000000</v>
      </c>
      <c r="K60" s="10">
        <v>1600000000</v>
      </c>
      <c r="L60" s="10">
        <v>0</v>
      </c>
    </row>
    <row r="61" spans="1:12" ht="28.8" x14ac:dyDescent="0.3">
      <c r="A61" s="119" t="s">
        <v>217</v>
      </c>
      <c r="B61" s="10"/>
      <c r="C61" s="10"/>
      <c r="D61" s="10"/>
      <c r="E61" s="10"/>
      <c r="F61" s="10">
        <v>6131167</v>
      </c>
      <c r="G61" s="10"/>
      <c r="H61" s="10"/>
      <c r="I61" s="10">
        <v>166000000</v>
      </c>
      <c r="J61" s="10">
        <v>172131167</v>
      </c>
      <c r="K61" s="10">
        <v>229247366.40000001</v>
      </c>
      <c r="L61" s="10">
        <v>57116199.400000006</v>
      </c>
    </row>
    <row r="62" spans="1:12" x14ac:dyDescent="0.3">
      <c r="A62" s="119" t="s">
        <v>40</v>
      </c>
      <c r="B62" s="10"/>
      <c r="C62" s="10"/>
      <c r="D62" s="10"/>
      <c r="E62" s="10"/>
      <c r="F62" s="10">
        <v>6131167</v>
      </c>
      <c r="G62" s="10"/>
      <c r="H62" s="10"/>
      <c r="I62" s="10">
        <v>166000000</v>
      </c>
      <c r="J62" s="10">
        <v>172131167</v>
      </c>
      <c r="K62" s="10">
        <v>229247366.40000001</v>
      </c>
      <c r="L62" s="10">
        <v>57116199.400000006</v>
      </c>
    </row>
    <row r="63" spans="1:12" x14ac:dyDescent="0.3">
      <c r="A63" s="119" t="s">
        <v>219</v>
      </c>
      <c r="B63" s="10"/>
      <c r="C63" s="10"/>
      <c r="D63" s="10"/>
      <c r="E63" s="10"/>
      <c r="F63" s="10"/>
      <c r="G63" s="10"/>
      <c r="H63" s="10"/>
      <c r="I63" s="10">
        <v>104000000</v>
      </c>
      <c r="J63" s="10">
        <v>104000000</v>
      </c>
      <c r="K63" s="10">
        <v>370351997</v>
      </c>
      <c r="L63" s="10">
        <v>266351997</v>
      </c>
    </row>
    <row r="64" spans="1:12" x14ac:dyDescent="0.3">
      <c r="A64" s="119" t="s">
        <v>40</v>
      </c>
      <c r="B64" s="10"/>
      <c r="C64" s="10"/>
      <c r="D64" s="10"/>
      <c r="E64" s="10"/>
      <c r="F64" s="10"/>
      <c r="G64" s="10"/>
      <c r="H64" s="10"/>
      <c r="I64" s="10">
        <v>104000000</v>
      </c>
      <c r="J64" s="10">
        <v>104000000</v>
      </c>
      <c r="K64" s="10">
        <v>370351997</v>
      </c>
      <c r="L64" s="10">
        <v>266351997</v>
      </c>
    </row>
    <row r="65" spans="1:12" ht="28.8" x14ac:dyDescent="0.3">
      <c r="A65" s="119" t="s">
        <v>345</v>
      </c>
      <c r="B65" s="10"/>
      <c r="C65" s="10"/>
      <c r="D65" s="10"/>
      <c r="E65" s="10"/>
      <c r="F65" s="10"/>
      <c r="G65" s="10"/>
      <c r="H65" s="10"/>
      <c r="I65" s="10">
        <v>63000000</v>
      </c>
      <c r="J65" s="10">
        <v>63000000</v>
      </c>
      <c r="K65" s="10">
        <v>300000000</v>
      </c>
      <c r="L65" s="10">
        <v>237000000</v>
      </c>
    </row>
    <row r="66" spans="1:12" x14ac:dyDescent="0.3">
      <c r="A66" s="119" t="s">
        <v>40</v>
      </c>
      <c r="B66" s="10"/>
      <c r="C66" s="10"/>
      <c r="D66" s="10"/>
      <c r="E66" s="10"/>
      <c r="F66" s="10"/>
      <c r="G66" s="10"/>
      <c r="H66" s="10"/>
      <c r="I66" s="10">
        <v>63000000</v>
      </c>
      <c r="J66" s="10">
        <v>63000000</v>
      </c>
      <c r="K66" s="10">
        <v>300000000</v>
      </c>
      <c r="L66" s="10">
        <v>237000000</v>
      </c>
    </row>
    <row r="67" spans="1:12" x14ac:dyDescent="0.3">
      <c r="A67" s="119" t="s">
        <v>222</v>
      </c>
      <c r="B67" s="10"/>
      <c r="C67" s="10"/>
      <c r="D67" s="10"/>
      <c r="E67" s="10"/>
      <c r="F67" s="10"/>
      <c r="G67" s="10"/>
      <c r="H67" s="10"/>
      <c r="I67" s="10">
        <v>31500000</v>
      </c>
      <c r="J67" s="10">
        <v>31500000</v>
      </c>
      <c r="K67" s="10">
        <v>140000000</v>
      </c>
      <c r="L67" s="10">
        <v>108500000</v>
      </c>
    </row>
    <row r="68" spans="1:12" x14ac:dyDescent="0.3">
      <c r="A68" s="119" t="s">
        <v>40</v>
      </c>
      <c r="B68" s="10"/>
      <c r="C68" s="10"/>
      <c r="D68" s="10"/>
      <c r="E68" s="10"/>
      <c r="F68" s="10"/>
      <c r="G68" s="10"/>
      <c r="H68" s="10"/>
      <c r="I68" s="10">
        <v>31500000</v>
      </c>
      <c r="J68" s="10">
        <v>31500000</v>
      </c>
      <c r="K68" s="10">
        <v>140000000</v>
      </c>
      <c r="L68" s="10">
        <v>108500000</v>
      </c>
    </row>
    <row r="69" spans="1:12" ht="28.8" x14ac:dyDescent="0.3">
      <c r="A69" s="119" t="s">
        <v>224</v>
      </c>
      <c r="B69" s="10"/>
      <c r="C69" s="10"/>
      <c r="D69" s="10"/>
      <c r="E69" s="10"/>
      <c r="F69" s="10">
        <v>10546667</v>
      </c>
      <c r="G69" s="10"/>
      <c r="H69" s="10">
        <v>6000000</v>
      </c>
      <c r="I69" s="10">
        <v>31500000</v>
      </c>
      <c r="J69" s="10">
        <v>48046667</v>
      </c>
      <c r="K69" s="10">
        <v>353394133</v>
      </c>
      <c r="L69" s="10">
        <v>305347466</v>
      </c>
    </row>
    <row r="70" spans="1:12" x14ac:dyDescent="0.3">
      <c r="A70" s="119" t="s">
        <v>40</v>
      </c>
      <c r="B70" s="10"/>
      <c r="C70" s="10"/>
      <c r="D70" s="10"/>
      <c r="E70" s="10"/>
      <c r="F70" s="10">
        <v>10546667</v>
      </c>
      <c r="G70" s="10"/>
      <c r="H70" s="10">
        <v>6000000</v>
      </c>
      <c r="I70" s="10">
        <v>31500000</v>
      </c>
      <c r="J70" s="10">
        <v>48046667</v>
      </c>
      <c r="K70" s="10">
        <v>353394133</v>
      </c>
      <c r="L70" s="10">
        <v>305347466</v>
      </c>
    </row>
    <row r="71" spans="1:12" ht="72" x14ac:dyDescent="0.3">
      <c r="A71" s="119" t="s">
        <v>229</v>
      </c>
      <c r="B71" s="10"/>
      <c r="C71" s="10"/>
      <c r="D71" s="10"/>
      <c r="E71" s="10"/>
      <c r="F71" s="10"/>
      <c r="G71" s="10"/>
      <c r="H71" s="10"/>
      <c r="I71" s="10">
        <v>30000000</v>
      </c>
      <c r="J71" s="10">
        <v>30000000</v>
      </c>
      <c r="K71" s="10">
        <v>110000000</v>
      </c>
      <c r="L71" s="10">
        <v>80000000</v>
      </c>
    </row>
    <row r="72" spans="1:12" x14ac:dyDescent="0.3">
      <c r="A72" s="119" t="s">
        <v>40</v>
      </c>
      <c r="B72" s="10"/>
      <c r="C72" s="10"/>
      <c r="D72" s="10"/>
      <c r="E72" s="10"/>
      <c r="F72" s="10"/>
      <c r="G72" s="10"/>
      <c r="H72" s="10"/>
      <c r="I72" s="10">
        <v>30000000</v>
      </c>
      <c r="J72" s="10">
        <v>30000000</v>
      </c>
      <c r="K72" s="10">
        <v>110000000</v>
      </c>
      <c r="L72" s="10">
        <v>80000000</v>
      </c>
    </row>
    <row r="73" spans="1:12" ht="43.2" x14ac:dyDescent="0.3">
      <c r="A73" s="119" t="s">
        <v>231</v>
      </c>
      <c r="B73" s="10"/>
      <c r="C73" s="10"/>
      <c r="D73" s="10"/>
      <c r="E73" s="10"/>
      <c r="F73" s="10"/>
      <c r="G73" s="10"/>
      <c r="H73" s="10"/>
      <c r="I73" s="10">
        <v>4360000</v>
      </c>
      <c r="J73" s="10">
        <v>4360000</v>
      </c>
      <c r="K73" s="10">
        <v>60000000</v>
      </c>
      <c r="L73" s="10">
        <v>55640000</v>
      </c>
    </row>
    <row r="74" spans="1:12" x14ac:dyDescent="0.3">
      <c r="A74" s="119" t="s">
        <v>40</v>
      </c>
      <c r="B74" s="10"/>
      <c r="C74" s="10"/>
      <c r="D74" s="10"/>
      <c r="E74" s="10"/>
      <c r="F74" s="10"/>
      <c r="G74" s="10"/>
      <c r="H74" s="10"/>
      <c r="I74" s="10">
        <v>4360000</v>
      </c>
      <c r="J74" s="10">
        <v>4360000</v>
      </c>
      <c r="K74" s="10">
        <v>60000000</v>
      </c>
      <c r="L74" s="10">
        <v>55640000</v>
      </c>
    </row>
    <row r="75" spans="1:12" ht="43.2" x14ac:dyDescent="0.3">
      <c r="A75" s="119" t="s">
        <v>233</v>
      </c>
      <c r="B75" s="10"/>
      <c r="C75" s="10"/>
      <c r="D75" s="10"/>
      <c r="E75" s="10"/>
      <c r="F75" s="10"/>
      <c r="G75" s="10"/>
      <c r="H75" s="10"/>
      <c r="I75" s="10">
        <v>4360000</v>
      </c>
      <c r="J75" s="10">
        <v>4360000</v>
      </c>
      <c r="K75" s="10">
        <v>30000000</v>
      </c>
      <c r="L75" s="10">
        <v>25640000</v>
      </c>
    </row>
    <row r="76" spans="1:12" x14ac:dyDescent="0.3">
      <c r="A76" s="119" t="s">
        <v>40</v>
      </c>
      <c r="B76" s="10"/>
      <c r="C76" s="10"/>
      <c r="D76" s="10"/>
      <c r="E76" s="10"/>
      <c r="F76" s="10"/>
      <c r="G76" s="10"/>
      <c r="H76" s="10"/>
      <c r="I76" s="10">
        <v>4360000</v>
      </c>
      <c r="J76" s="10">
        <v>4360000</v>
      </c>
      <c r="K76" s="10">
        <v>30000000</v>
      </c>
      <c r="L76" s="10">
        <v>25640000</v>
      </c>
    </row>
    <row r="77" spans="1:12" ht="43.2" x14ac:dyDescent="0.3">
      <c r="A77" s="119" t="s">
        <v>515</v>
      </c>
      <c r="B77" s="10"/>
      <c r="C77" s="10"/>
      <c r="D77" s="10"/>
      <c r="E77" s="10"/>
      <c r="F77" s="10"/>
      <c r="G77" s="10"/>
      <c r="H77" s="10"/>
      <c r="I77" s="10"/>
      <c r="J77" s="10">
        <v>0</v>
      </c>
      <c r="K77" s="10">
        <v>25000000</v>
      </c>
      <c r="L77" s="10">
        <v>25000000</v>
      </c>
    </row>
    <row r="78" spans="1:12" x14ac:dyDescent="0.3">
      <c r="A78" s="117" t="s">
        <v>40</v>
      </c>
      <c r="B78" s="10"/>
      <c r="C78" s="10"/>
      <c r="D78" s="10"/>
      <c r="E78" s="10"/>
      <c r="F78" s="10"/>
      <c r="G78" s="10"/>
      <c r="H78" s="10"/>
      <c r="I78" s="10"/>
      <c r="J78" s="10">
        <v>0</v>
      </c>
      <c r="K78" s="10">
        <v>25000000</v>
      </c>
      <c r="L78" s="10">
        <v>25000000</v>
      </c>
    </row>
    <row r="79" spans="1:12" x14ac:dyDescent="0.3">
      <c r="A79" s="119" t="s">
        <v>498</v>
      </c>
      <c r="B79" s="10">
        <v>1600000000</v>
      </c>
      <c r="C79" s="10">
        <v>101465342</v>
      </c>
      <c r="D79" s="10">
        <v>37248010</v>
      </c>
      <c r="E79" s="10">
        <v>183000000</v>
      </c>
      <c r="F79" s="10">
        <v>76513541</v>
      </c>
      <c r="G79" s="10">
        <v>11693567</v>
      </c>
      <c r="H79" s="10">
        <v>26684283</v>
      </c>
      <c r="I79" s="10">
        <v>1600000000</v>
      </c>
      <c r="J79" s="10">
        <v>3636604743</v>
      </c>
      <c r="K79" s="10">
        <v>8712241096.3999996</v>
      </c>
      <c r="L79" s="10">
        <v>5075636353.3999996</v>
      </c>
    </row>
    <row r="80" spans="1:12" x14ac:dyDescent="0.3">
      <c r="A80" s="119"/>
      <c r="B80" s="10"/>
      <c r="C80" s="10"/>
      <c r="D80" s="10"/>
      <c r="E80" s="10"/>
      <c r="F80" s="10"/>
      <c r="G80" s="10"/>
      <c r="H80" s="10"/>
      <c r="I80" s="10"/>
      <c r="J80" s="129">
        <f>+GETPIVOTDATA(" POAI0 01",$A$3)/GETPIVOTDATA(" TOTAL REQUERIDO PDI 2024",$A$3)</f>
        <v>0.41741323532732444</v>
      </c>
      <c r="K80" s="129">
        <v>1</v>
      </c>
      <c r="L80" s="129">
        <f>+GETPIVOTDATA(" POR ASIGNAR",$A$3)/GETPIVOTDATA(" TOTAL REQUERIDO PDI 2024",$A$3)</f>
        <v>0.58258676467267556</v>
      </c>
    </row>
    <row r="81" spans="1:12" x14ac:dyDescent="0.3">
      <c r="A81" s="131" t="s">
        <v>490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ht="27.6" x14ac:dyDescent="0.3">
      <c r="A82" s="39" t="s">
        <v>353</v>
      </c>
      <c r="B82" s="120">
        <f>+'POAI SP'!F113</f>
        <v>0</v>
      </c>
      <c r="C82" s="120">
        <f>+'POAI SP'!V113</f>
        <v>0</v>
      </c>
      <c r="D82" s="120">
        <f>+'POAI SP'!W113</f>
        <v>15000000</v>
      </c>
      <c r="E82" s="120">
        <f>+'POAI SP'!X113</f>
        <v>30000000</v>
      </c>
      <c r="F82" s="120">
        <f>+'POAI SP'!Y113</f>
        <v>0</v>
      </c>
      <c r="G82" s="120">
        <f>+'POAI SP'!Z113</f>
        <v>11693567</v>
      </c>
      <c r="H82" s="120">
        <f>+'POAI SP'!AA113</f>
        <v>9209631</v>
      </c>
      <c r="I82" s="120">
        <f>+'POAI SP'!AE113</f>
        <v>61300000</v>
      </c>
      <c r="J82" s="120">
        <f>SUM(B82:I82)</f>
        <v>127203198</v>
      </c>
      <c r="K82" s="120">
        <f>+'POAI SP'!AH113</f>
        <v>774139600</v>
      </c>
      <c r="L82" s="120">
        <f>+'POAI SP'!AJ113</f>
        <v>646936402</v>
      </c>
    </row>
    <row r="83" spans="1:12" ht="41.4" x14ac:dyDescent="0.3">
      <c r="A83" s="39" t="s">
        <v>251</v>
      </c>
      <c r="B83" s="120">
        <f>+'POAI SP'!F114</f>
        <v>0</v>
      </c>
      <c r="C83" s="120">
        <f>+'POAI SP'!V114</f>
        <v>0</v>
      </c>
      <c r="D83" s="120">
        <f>+'POAI SP'!W114</f>
        <v>0</v>
      </c>
      <c r="E83" s="120">
        <f>+'POAI SP'!X114</f>
        <v>0</v>
      </c>
      <c r="F83" s="120">
        <f>+'POAI SP'!Y114</f>
        <v>0</v>
      </c>
      <c r="G83" s="120">
        <f>+'POAI SP'!Z114</f>
        <v>0</v>
      </c>
      <c r="H83" s="120">
        <f>+'POAI SP'!AA114</f>
        <v>0</v>
      </c>
      <c r="I83" s="120">
        <f>+'POAI SP'!AE114</f>
        <v>399480000</v>
      </c>
      <c r="J83" s="120">
        <f t="shared" ref="J83:J86" si="0">SUM(B83:I83)</f>
        <v>399480000</v>
      </c>
      <c r="K83" s="120">
        <f>+'POAI SP'!AH114</f>
        <v>2277608000</v>
      </c>
      <c r="L83" s="120">
        <f>+'POAI SP'!AJ114</f>
        <v>1878128000</v>
      </c>
    </row>
    <row r="84" spans="1:12" ht="41.4" x14ac:dyDescent="0.3">
      <c r="A84" s="39" t="s">
        <v>252</v>
      </c>
      <c r="B84" s="120">
        <f>+'POAI SP'!F115</f>
        <v>1600000000</v>
      </c>
      <c r="C84" s="120">
        <f>+'POAI SP'!V115</f>
        <v>101465342</v>
      </c>
      <c r="D84" s="120">
        <f>+'POAI SP'!W115</f>
        <v>22248010</v>
      </c>
      <c r="E84" s="120">
        <f>+'POAI SP'!X115</f>
        <v>153000000</v>
      </c>
      <c r="F84" s="120">
        <f>+'POAI SP'!Y115</f>
        <v>65966874</v>
      </c>
      <c r="G84" s="120">
        <f>+'POAI SP'!Z115</f>
        <v>0</v>
      </c>
      <c r="H84" s="120">
        <f>+'POAI SP'!AA115</f>
        <v>11474652</v>
      </c>
      <c r="I84" s="120">
        <f>+'POAI SP'!AE115</f>
        <v>870500000</v>
      </c>
      <c r="J84" s="120">
        <f t="shared" si="0"/>
        <v>2824654878</v>
      </c>
      <c r="K84" s="120">
        <f>+'POAI SP'!AH115</f>
        <v>4271747366.4000001</v>
      </c>
      <c r="L84" s="120">
        <f>+'POAI SP'!AJ115</f>
        <v>1447092488.4000001</v>
      </c>
    </row>
    <row r="85" spans="1:12" ht="27.6" x14ac:dyDescent="0.3">
      <c r="A85" s="39" t="s">
        <v>253</v>
      </c>
      <c r="B85" s="120">
        <f>+'POAI SP'!F116</f>
        <v>0</v>
      </c>
      <c r="C85" s="120">
        <f>+'POAI SP'!V116</f>
        <v>0</v>
      </c>
      <c r="D85" s="120">
        <f>+'POAI SP'!W116</f>
        <v>0</v>
      </c>
      <c r="E85" s="120">
        <f>+'POAI SP'!X116</f>
        <v>0</v>
      </c>
      <c r="F85" s="120">
        <f>+'POAI SP'!Y116</f>
        <v>10546667</v>
      </c>
      <c r="G85" s="120">
        <f>+'POAI SP'!Z116</f>
        <v>0</v>
      </c>
      <c r="H85" s="120">
        <f>+'POAI SP'!AA116</f>
        <v>6000000</v>
      </c>
      <c r="I85" s="120">
        <f>+'POAI SP'!AE116</f>
        <v>230000000</v>
      </c>
      <c r="J85" s="120">
        <f t="shared" si="0"/>
        <v>246546667</v>
      </c>
      <c r="K85" s="120">
        <f>+'POAI SP'!AH116</f>
        <v>1163746130</v>
      </c>
      <c r="L85" s="120">
        <f>+'POAI SP'!AJ116</f>
        <v>917199463</v>
      </c>
    </row>
    <row r="86" spans="1:12" ht="27.6" x14ac:dyDescent="0.3">
      <c r="A86" s="39" t="s">
        <v>254</v>
      </c>
      <c r="B86" s="120">
        <f>+'POAI SP'!F117</f>
        <v>0</v>
      </c>
      <c r="C86" s="120">
        <f>+'POAI SP'!V117</f>
        <v>0</v>
      </c>
      <c r="D86" s="120">
        <f>+'POAI SP'!W117</f>
        <v>0</v>
      </c>
      <c r="E86" s="120">
        <f>+'POAI SP'!X117</f>
        <v>0</v>
      </c>
      <c r="F86" s="120">
        <f>+'POAI SP'!Y117</f>
        <v>0</v>
      </c>
      <c r="G86" s="120">
        <f>+'POAI SP'!Z117</f>
        <v>0</v>
      </c>
      <c r="H86" s="120">
        <f>+'POAI SP'!AA117</f>
        <v>0</v>
      </c>
      <c r="I86" s="120">
        <f>+'POAI SP'!AE117</f>
        <v>38720000</v>
      </c>
      <c r="J86" s="120">
        <f t="shared" si="0"/>
        <v>38720000</v>
      </c>
      <c r="K86" s="120">
        <f>+'POAI SP'!AH117</f>
        <v>225000000</v>
      </c>
      <c r="L86" s="120">
        <f>+'POAI SP'!AJ117</f>
        <v>186280000</v>
      </c>
    </row>
    <row r="87" spans="1:12" x14ac:dyDescent="0.3">
      <c r="A87" s="124" t="s">
        <v>255</v>
      </c>
      <c r="B87" s="125">
        <f>SUM(B82:B86)</f>
        <v>1600000000</v>
      </c>
      <c r="C87" s="125">
        <f t="shared" ref="C87:L87" si="1">SUM(C82:C86)</f>
        <v>101465342</v>
      </c>
      <c r="D87" s="125">
        <f t="shared" si="1"/>
        <v>37248010</v>
      </c>
      <c r="E87" s="125">
        <f t="shared" si="1"/>
        <v>183000000</v>
      </c>
      <c r="F87" s="125">
        <f t="shared" si="1"/>
        <v>76513541</v>
      </c>
      <c r="G87" s="125">
        <f t="shared" si="1"/>
        <v>11693567</v>
      </c>
      <c r="H87" s="125">
        <f t="shared" si="1"/>
        <v>26684283</v>
      </c>
      <c r="I87" s="125">
        <f t="shared" si="1"/>
        <v>1600000000</v>
      </c>
      <c r="J87" s="125">
        <f t="shared" si="1"/>
        <v>3636604743</v>
      </c>
      <c r="K87" s="125">
        <f t="shared" si="1"/>
        <v>8712241096.3999996</v>
      </c>
      <c r="L87" s="125">
        <f t="shared" si="1"/>
        <v>5075636353.3999996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689"/>
  <sheetViews>
    <sheetView showGridLines="0" zoomScale="120" zoomScaleNormal="120" workbookViewId="0">
      <pane xSplit="5" ySplit="1" topLeftCell="AF2" activePane="bottomRight" state="frozen"/>
      <selection pane="topRight" activeCell="F1" sqref="F1"/>
      <selection pane="bottomLeft" activeCell="A2" sqref="A2"/>
      <selection pane="bottomRight" activeCell="B111" sqref="B111"/>
    </sheetView>
  </sheetViews>
  <sheetFormatPr baseColWidth="10" defaultColWidth="11.5546875" defaultRowHeight="14.4" customHeight="1" zeroHeight="1" x14ac:dyDescent="0.3"/>
  <cols>
    <col min="1" max="1" width="3.109375" customWidth="1"/>
    <col min="2" max="2" width="38.6640625" style="23" customWidth="1"/>
    <col min="3" max="3" width="11.5546875" style="8" customWidth="1"/>
    <col min="4" max="4" width="10.6640625" customWidth="1"/>
    <col min="5" max="5" width="12.21875" style="15" customWidth="1"/>
    <col min="6" max="6" width="17.33203125" customWidth="1"/>
    <col min="7" max="7" width="16.44140625" customWidth="1"/>
    <col min="8" max="8" width="17.33203125" customWidth="1"/>
    <col min="9" max="9" width="17.109375" customWidth="1"/>
    <col min="10" max="10" width="18" customWidth="1"/>
    <col min="11" max="11" width="17.77734375" customWidth="1"/>
    <col min="12" max="12" width="16.5546875" customWidth="1"/>
    <col min="13" max="13" width="16.109375" customWidth="1"/>
    <col min="14" max="14" width="16.44140625" customWidth="1"/>
    <col min="15" max="15" width="15.88671875" customWidth="1"/>
    <col min="16" max="16" width="15.44140625" customWidth="1"/>
    <col min="17" max="17" width="14.6640625" customWidth="1"/>
    <col min="18" max="18" width="16.21875" customWidth="1"/>
    <col min="19" max="19" width="17.88671875" customWidth="1"/>
    <col min="20" max="20" width="17.44140625" customWidth="1"/>
    <col min="21" max="21" width="16.6640625" customWidth="1"/>
    <col min="22" max="22" width="15.44140625" customWidth="1"/>
    <col min="23" max="23" width="16.5546875" customWidth="1"/>
    <col min="24" max="24" width="16.6640625" customWidth="1"/>
    <col min="25" max="29" width="15.44140625" customWidth="1"/>
    <col min="30" max="30" width="18" customWidth="1"/>
    <col min="31" max="31" width="17.44140625" customWidth="1"/>
    <col min="32" max="32" width="18" customWidth="1"/>
    <col min="33" max="33" width="10.44140625" customWidth="1"/>
    <col min="34" max="34" width="19" customWidth="1"/>
    <col min="35" max="35" width="10.44140625" customWidth="1"/>
    <col min="36" max="36" width="19.21875" style="10" customWidth="1"/>
    <col min="37" max="37" width="13.5546875" customWidth="1"/>
  </cols>
  <sheetData>
    <row r="1" spans="1:36" ht="40.200000000000003" customHeight="1" x14ac:dyDescent="0.3">
      <c r="B1" s="34" t="s">
        <v>0</v>
      </c>
      <c r="C1" s="2" t="s">
        <v>1</v>
      </c>
      <c r="D1" s="2" t="s">
        <v>2</v>
      </c>
      <c r="E1" s="3" t="s">
        <v>3</v>
      </c>
      <c r="F1" s="1" t="s">
        <v>271</v>
      </c>
      <c r="G1" s="1" t="s">
        <v>272</v>
      </c>
      <c r="H1" s="1" t="s">
        <v>273</v>
      </c>
      <c r="I1" s="1" t="s">
        <v>274</v>
      </c>
      <c r="J1" s="1" t="s">
        <v>275</v>
      </c>
      <c r="K1" s="1" t="s">
        <v>276</v>
      </c>
      <c r="L1" s="1" t="s">
        <v>277</v>
      </c>
      <c r="M1" s="1" t="s">
        <v>278</v>
      </c>
      <c r="N1" s="1" t="s">
        <v>279</v>
      </c>
      <c r="O1" s="1" t="s">
        <v>280</v>
      </c>
      <c r="P1" s="1" t="s">
        <v>281</v>
      </c>
      <c r="Q1" s="1" t="s">
        <v>282</v>
      </c>
      <c r="R1" s="1" t="s">
        <v>283</v>
      </c>
      <c r="S1" s="1" t="s">
        <v>284</v>
      </c>
      <c r="T1" s="1" t="s">
        <v>285</v>
      </c>
      <c r="U1" s="1" t="s">
        <v>286</v>
      </c>
      <c r="V1" s="1" t="s">
        <v>287</v>
      </c>
      <c r="W1" s="1" t="s">
        <v>288</v>
      </c>
      <c r="X1" s="1" t="s">
        <v>289</v>
      </c>
      <c r="Y1" s="1" t="s">
        <v>290</v>
      </c>
      <c r="Z1" s="1" t="s">
        <v>291</v>
      </c>
      <c r="AA1" s="1" t="s">
        <v>292</v>
      </c>
      <c r="AB1" s="1" t="s">
        <v>293</v>
      </c>
      <c r="AC1" s="1" t="s">
        <v>4</v>
      </c>
      <c r="AD1" s="1" t="s">
        <v>5</v>
      </c>
      <c r="AE1" s="1" t="s">
        <v>294</v>
      </c>
      <c r="AF1" s="1" t="s">
        <v>342</v>
      </c>
      <c r="AG1" s="1" t="s">
        <v>6</v>
      </c>
      <c r="AH1" s="4" t="s">
        <v>341</v>
      </c>
      <c r="AI1" s="4" t="s">
        <v>7</v>
      </c>
      <c r="AJ1" s="5" t="s">
        <v>8</v>
      </c>
    </row>
    <row r="2" spans="1:36" s="6" customFormat="1" ht="27.6" x14ac:dyDescent="0.3">
      <c r="A2" s="33" t="str">
        <f t="shared" ref="A2:A19" si="0">LEFT(B2,7)</f>
        <v>SP.PY.1</v>
      </c>
      <c r="B2" s="35" t="s">
        <v>160</v>
      </c>
      <c r="C2" s="16" t="s">
        <v>40</v>
      </c>
      <c r="D2" s="54" t="s">
        <v>161</v>
      </c>
      <c r="E2" s="38">
        <v>56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>
        <v>12250000</v>
      </c>
      <c r="AF2" s="12">
        <f t="shared" ref="AF2:AF19" si="1">SUM(F2:AE2)</f>
        <v>12250000</v>
      </c>
      <c r="AG2" s="18">
        <f t="shared" ref="AG2:AG26" si="2">+AF2/AH2</f>
        <v>0.12760416666666666</v>
      </c>
      <c r="AH2" s="12">
        <v>96000000</v>
      </c>
      <c r="AI2" s="19">
        <f t="shared" ref="AI2:AI26" si="3">+AJ2/AH2</f>
        <v>0.87239583333333337</v>
      </c>
      <c r="AJ2" s="12">
        <f t="shared" ref="AJ2:AJ19" si="4">+AH2-AF2</f>
        <v>83750000</v>
      </c>
    </row>
    <row r="3" spans="1:36" s="6" customFormat="1" ht="27.6" x14ac:dyDescent="0.3">
      <c r="A3" s="33" t="str">
        <f t="shared" si="0"/>
        <v>SP.PY.1</v>
      </c>
      <c r="B3" s="35" t="s">
        <v>162</v>
      </c>
      <c r="C3" s="16" t="s">
        <v>40</v>
      </c>
      <c r="D3" s="54" t="s">
        <v>323</v>
      </c>
      <c r="E3" s="38">
        <v>51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>
        <v>8350000</v>
      </c>
      <c r="AF3" s="12">
        <f t="shared" si="1"/>
        <v>8350000</v>
      </c>
      <c r="AG3" s="18">
        <f t="shared" si="2"/>
        <v>8.2909477248298988E-2</v>
      </c>
      <c r="AH3" s="12">
        <v>100712250</v>
      </c>
      <c r="AI3" s="19">
        <f t="shared" si="3"/>
        <v>0.917090522751701</v>
      </c>
      <c r="AJ3" s="12">
        <f t="shared" si="4"/>
        <v>92362250</v>
      </c>
    </row>
    <row r="4" spans="1:36" s="6" customFormat="1" ht="27.6" x14ac:dyDescent="0.3">
      <c r="A4" s="33" t="str">
        <f t="shared" si="0"/>
        <v>SP.PY.1</v>
      </c>
      <c r="B4" s="35" t="s">
        <v>163</v>
      </c>
      <c r="C4" s="16" t="s">
        <v>40</v>
      </c>
      <c r="D4" s="54" t="s">
        <v>161</v>
      </c>
      <c r="E4" s="38">
        <v>10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>
        <v>8350000</v>
      </c>
      <c r="AF4" s="12">
        <f t="shared" si="1"/>
        <v>8350000</v>
      </c>
      <c r="AG4" s="18">
        <f t="shared" si="2"/>
        <v>9.2777777777777778E-2</v>
      </c>
      <c r="AH4" s="12">
        <v>90000000</v>
      </c>
      <c r="AI4" s="19">
        <f t="shared" si="3"/>
        <v>0.90722222222222226</v>
      </c>
      <c r="AJ4" s="12">
        <f t="shared" si="4"/>
        <v>81650000</v>
      </c>
    </row>
    <row r="5" spans="1:36" s="6" customFormat="1" ht="27.6" x14ac:dyDescent="0.3">
      <c r="A5" s="33" t="str">
        <f t="shared" si="0"/>
        <v>SP.PY.1</v>
      </c>
      <c r="B5" s="35" t="s">
        <v>164</v>
      </c>
      <c r="C5" s="16" t="s">
        <v>10</v>
      </c>
      <c r="D5" s="54" t="s">
        <v>165</v>
      </c>
      <c r="E5" s="38">
        <v>1103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59">
        <v>15000000</v>
      </c>
      <c r="X5" s="58">
        <v>30000000</v>
      </c>
      <c r="Y5" s="12"/>
      <c r="Z5" s="57">
        <v>11693567</v>
      </c>
      <c r="AA5" s="58">
        <v>9209631</v>
      </c>
      <c r="AB5" s="12"/>
      <c r="AC5" s="12"/>
      <c r="AD5" s="12"/>
      <c r="AE5" s="12">
        <v>8350000</v>
      </c>
      <c r="AF5" s="12">
        <f t="shared" si="1"/>
        <v>74253198</v>
      </c>
      <c r="AG5" s="18">
        <f t="shared" si="2"/>
        <v>0.22005684482896837</v>
      </c>
      <c r="AH5" s="12">
        <v>337427350</v>
      </c>
      <c r="AI5" s="19">
        <f t="shared" si="3"/>
        <v>0.77994315517103163</v>
      </c>
      <c r="AJ5" s="12">
        <f t="shared" si="4"/>
        <v>263174152</v>
      </c>
    </row>
    <row r="6" spans="1:36" s="6" customFormat="1" ht="27.6" x14ac:dyDescent="0.3">
      <c r="A6" s="33" t="str">
        <f t="shared" si="0"/>
        <v>SP.PY.1</v>
      </c>
      <c r="B6" s="35" t="s">
        <v>164</v>
      </c>
      <c r="C6" s="16" t="s">
        <v>12</v>
      </c>
      <c r="D6" s="54" t="s">
        <v>165</v>
      </c>
      <c r="E6" s="38">
        <v>40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>
        <v>8000000</v>
      </c>
      <c r="AF6" s="12">
        <f t="shared" si="1"/>
        <v>8000000</v>
      </c>
      <c r="AG6" s="18">
        <f t="shared" si="2"/>
        <v>0.11428571428571428</v>
      </c>
      <c r="AH6" s="12">
        <v>70000000</v>
      </c>
      <c r="AI6" s="19">
        <f t="shared" si="3"/>
        <v>0.88571428571428568</v>
      </c>
      <c r="AJ6" s="12">
        <f t="shared" si="4"/>
        <v>62000000</v>
      </c>
    </row>
    <row r="7" spans="1:36" s="6" customFormat="1" ht="27.6" x14ac:dyDescent="0.3">
      <c r="A7" s="33" t="str">
        <f t="shared" si="0"/>
        <v>SP.PY.1</v>
      </c>
      <c r="B7" s="35" t="s">
        <v>164</v>
      </c>
      <c r="C7" s="16" t="s">
        <v>13</v>
      </c>
      <c r="D7" s="54" t="s">
        <v>165</v>
      </c>
      <c r="E7" s="38">
        <v>20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>
        <v>8000000</v>
      </c>
      <c r="AF7" s="12">
        <f t="shared" si="1"/>
        <v>8000000</v>
      </c>
      <c r="AG7" s="18">
        <f t="shared" si="2"/>
        <v>0.16</v>
      </c>
      <c r="AH7" s="12">
        <v>50000000</v>
      </c>
      <c r="AI7" s="19">
        <f t="shared" si="3"/>
        <v>0.84</v>
      </c>
      <c r="AJ7" s="12">
        <f t="shared" si="4"/>
        <v>42000000</v>
      </c>
    </row>
    <row r="8" spans="1:36" s="6" customFormat="1" ht="27.6" x14ac:dyDescent="0.3">
      <c r="A8" s="33" t="str">
        <f t="shared" si="0"/>
        <v>SP.PY.1</v>
      </c>
      <c r="B8" s="35" t="s">
        <v>164</v>
      </c>
      <c r="C8" s="16" t="s">
        <v>14</v>
      </c>
      <c r="D8" s="54" t="s">
        <v>165</v>
      </c>
      <c r="E8" s="38">
        <v>20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>
        <v>8000000</v>
      </c>
      <c r="AF8" s="12">
        <f t="shared" si="1"/>
        <v>8000000</v>
      </c>
      <c r="AG8" s="18">
        <f t="shared" si="2"/>
        <v>0.26666666666666666</v>
      </c>
      <c r="AH8" s="12">
        <v>30000000</v>
      </c>
      <c r="AI8" s="19">
        <f t="shared" si="3"/>
        <v>0.73333333333333328</v>
      </c>
      <c r="AJ8" s="12">
        <f t="shared" si="4"/>
        <v>22000000</v>
      </c>
    </row>
    <row r="9" spans="1:36" s="6" customFormat="1" ht="69" x14ac:dyDescent="0.3">
      <c r="A9" s="33" t="str">
        <f t="shared" si="0"/>
        <v>SP.PY.2</v>
      </c>
      <c r="B9" s="35" t="s">
        <v>166</v>
      </c>
      <c r="C9" s="16" t="s">
        <v>10</v>
      </c>
      <c r="D9" s="54" t="s">
        <v>167</v>
      </c>
      <c r="E9" s="38">
        <v>150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>
        <v>37600000</v>
      </c>
      <c r="AF9" s="12">
        <f t="shared" si="1"/>
        <v>37600000</v>
      </c>
      <c r="AG9" s="18">
        <f t="shared" si="2"/>
        <v>0.188</v>
      </c>
      <c r="AH9" s="12">
        <v>200000000</v>
      </c>
      <c r="AI9" s="19">
        <f t="shared" si="3"/>
        <v>0.81200000000000006</v>
      </c>
      <c r="AJ9" s="12">
        <f t="shared" si="4"/>
        <v>162400000</v>
      </c>
    </row>
    <row r="10" spans="1:36" s="6" customFormat="1" ht="41.4" x14ac:dyDescent="0.3">
      <c r="A10" s="33" t="str">
        <f t="shared" si="0"/>
        <v>SP.PY.2</v>
      </c>
      <c r="B10" s="35" t="s">
        <v>166</v>
      </c>
      <c r="C10" s="16" t="s">
        <v>10</v>
      </c>
      <c r="D10" s="54" t="s">
        <v>168</v>
      </c>
      <c r="E10" s="38">
        <v>350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>
        <f t="shared" si="1"/>
        <v>0</v>
      </c>
      <c r="AG10" s="18"/>
      <c r="AH10" s="12"/>
      <c r="AI10" s="19"/>
      <c r="AJ10" s="12">
        <f t="shared" si="4"/>
        <v>0</v>
      </c>
    </row>
    <row r="11" spans="1:36" s="6" customFormat="1" ht="41.4" x14ac:dyDescent="0.3">
      <c r="A11" s="33" t="str">
        <f t="shared" si="0"/>
        <v>SP.PY.2</v>
      </c>
      <c r="B11" s="35" t="s">
        <v>166</v>
      </c>
      <c r="C11" s="16" t="s">
        <v>10</v>
      </c>
      <c r="D11" s="54" t="s">
        <v>324</v>
      </c>
      <c r="E11" s="38">
        <v>50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>
        <f t="shared" si="1"/>
        <v>0</v>
      </c>
      <c r="AG11" s="18"/>
      <c r="AH11" s="12"/>
      <c r="AI11" s="19"/>
      <c r="AJ11" s="12">
        <f t="shared" si="4"/>
        <v>0</v>
      </c>
    </row>
    <row r="12" spans="1:36" s="6" customFormat="1" ht="69" x14ac:dyDescent="0.3">
      <c r="A12" s="33" t="str">
        <f t="shared" si="0"/>
        <v>SP.PY.2</v>
      </c>
      <c r="B12" s="35" t="s">
        <v>166</v>
      </c>
      <c r="C12" s="16" t="s">
        <v>12</v>
      </c>
      <c r="D12" s="54" t="s">
        <v>167</v>
      </c>
      <c r="E12" s="38">
        <v>30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>
        <v>10900000</v>
      </c>
      <c r="AF12" s="12">
        <f t="shared" si="1"/>
        <v>10900000</v>
      </c>
      <c r="AG12" s="18">
        <f t="shared" si="2"/>
        <v>0.19818181818181818</v>
      </c>
      <c r="AH12" s="12">
        <v>55000000</v>
      </c>
      <c r="AI12" s="19">
        <f t="shared" si="3"/>
        <v>0.80181818181818176</v>
      </c>
      <c r="AJ12" s="12">
        <f t="shared" si="4"/>
        <v>44100000</v>
      </c>
    </row>
    <row r="13" spans="1:36" s="6" customFormat="1" ht="41.4" x14ac:dyDescent="0.3">
      <c r="A13" s="33" t="str">
        <f t="shared" si="0"/>
        <v>SP.PY.2</v>
      </c>
      <c r="B13" s="35" t="s">
        <v>166</v>
      </c>
      <c r="C13" s="16" t="s">
        <v>12</v>
      </c>
      <c r="D13" s="54" t="s">
        <v>168</v>
      </c>
      <c r="E13" s="38">
        <v>60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>
        <f t="shared" si="1"/>
        <v>0</v>
      </c>
      <c r="AG13" s="18"/>
      <c r="AH13" s="12"/>
      <c r="AI13" s="19"/>
      <c r="AJ13" s="12">
        <f t="shared" si="4"/>
        <v>0</v>
      </c>
    </row>
    <row r="14" spans="1:36" s="6" customFormat="1" ht="41.4" x14ac:dyDescent="0.3">
      <c r="A14" s="33" t="str">
        <f t="shared" si="0"/>
        <v>SP.PY.2</v>
      </c>
      <c r="B14" s="35" t="s">
        <v>166</v>
      </c>
      <c r="C14" s="16" t="s">
        <v>12</v>
      </c>
      <c r="D14" s="54" t="s">
        <v>170</v>
      </c>
      <c r="E14" s="38">
        <v>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f t="shared" si="1"/>
        <v>0</v>
      </c>
      <c r="AG14" s="18"/>
      <c r="AH14" s="12"/>
      <c r="AI14" s="19"/>
      <c r="AJ14" s="12">
        <f t="shared" si="4"/>
        <v>0</v>
      </c>
    </row>
    <row r="15" spans="1:36" s="6" customFormat="1" ht="69" x14ac:dyDescent="0.3">
      <c r="A15" s="33" t="str">
        <f t="shared" si="0"/>
        <v>SP.PY.2</v>
      </c>
      <c r="B15" s="35" t="s">
        <v>166</v>
      </c>
      <c r="C15" s="16" t="s">
        <v>13</v>
      </c>
      <c r="D15" s="54" t="s">
        <v>167</v>
      </c>
      <c r="E15" s="38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>
        <v>10900000</v>
      </c>
      <c r="AF15" s="12">
        <f t="shared" si="1"/>
        <v>10900000</v>
      </c>
      <c r="AG15" s="18">
        <f t="shared" si="2"/>
        <v>0.23695652173913043</v>
      </c>
      <c r="AH15" s="12">
        <v>46000000</v>
      </c>
      <c r="AI15" s="19">
        <f t="shared" si="3"/>
        <v>0.7630434782608696</v>
      </c>
      <c r="AJ15" s="12">
        <f t="shared" si="4"/>
        <v>35100000</v>
      </c>
    </row>
    <row r="16" spans="1:36" s="6" customFormat="1" ht="41.4" x14ac:dyDescent="0.3">
      <c r="A16" s="33" t="str">
        <f t="shared" si="0"/>
        <v>SP.PY.2</v>
      </c>
      <c r="B16" s="35" t="s">
        <v>166</v>
      </c>
      <c r="C16" s="16" t="s">
        <v>13</v>
      </c>
      <c r="D16" s="54" t="s">
        <v>168</v>
      </c>
      <c r="E16" s="38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f t="shared" si="1"/>
        <v>0</v>
      </c>
      <c r="AG16" s="18"/>
      <c r="AH16" s="12"/>
      <c r="AI16" s="19"/>
      <c r="AJ16" s="12">
        <f t="shared" si="4"/>
        <v>0</v>
      </c>
    </row>
    <row r="17" spans="1:36" s="6" customFormat="1" ht="41.4" x14ac:dyDescent="0.3">
      <c r="A17" s="33" t="str">
        <f t="shared" si="0"/>
        <v>SP.PY.2</v>
      </c>
      <c r="B17" s="35" t="s">
        <v>166</v>
      </c>
      <c r="C17" s="16" t="s">
        <v>13</v>
      </c>
      <c r="D17" s="54" t="s">
        <v>169</v>
      </c>
      <c r="E17" s="38">
        <v>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>
        <f t="shared" si="1"/>
        <v>0</v>
      </c>
      <c r="AG17" s="18"/>
      <c r="AH17" s="12"/>
      <c r="AI17" s="19"/>
      <c r="AJ17" s="12">
        <f t="shared" si="4"/>
        <v>0</v>
      </c>
    </row>
    <row r="18" spans="1:36" s="6" customFormat="1" ht="69" x14ac:dyDescent="0.3">
      <c r="A18" s="33" t="str">
        <f t="shared" si="0"/>
        <v>SP.PY.2</v>
      </c>
      <c r="B18" s="35" t="s">
        <v>166</v>
      </c>
      <c r="C18" s="16" t="s">
        <v>14</v>
      </c>
      <c r="D18" s="54" t="s">
        <v>167</v>
      </c>
      <c r="E18" s="38">
        <v>10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>
        <v>10900000</v>
      </c>
      <c r="AF18" s="12">
        <f t="shared" si="1"/>
        <v>10900000</v>
      </c>
      <c r="AG18" s="18">
        <f t="shared" si="2"/>
        <v>0.218</v>
      </c>
      <c r="AH18" s="12">
        <v>50000000</v>
      </c>
      <c r="AI18" s="19">
        <f t="shared" si="3"/>
        <v>0.78200000000000003</v>
      </c>
      <c r="AJ18" s="12">
        <f t="shared" si="4"/>
        <v>39100000</v>
      </c>
    </row>
    <row r="19" spans="1:36" s="6" customFormat="1" ht="41.4" x14ac:dyDescent="0.3">
      <c r="A19" s="33" t="str">
        <f t="shared" si="0"/>
        <v>SP.PY.2</v>
      </c>
      <c r="B19" s="35" t="s">
        <v>166</v>
      </c>
      <c r="C19" s="16" t="s">
        <v>14</v>
      </c>
      <c r="D19" s="54" t="s">
        <v>168</v>
      </c>
      <c r="E19" s="38">
        <v>10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>
        <f t="shared" si="1"/>
        <v>0</v>
      </c>
      <c r="AG19" s="18"/>
      <c r="AH19" s="12"/>
      <c r="AI19" s="19"/>
      <c r="AJ19" s="12">
        <f t="shared" si="4"/>
        <v>0</v>
      </c>
    </row>
    <row r="20" spans="1:36" s="6" customFormat="1" ht="41.4" x14ac:dyDescent="0.3">
      <c r="A20" s="33" t="str">
        <f t="shared" ref="A20:A83" si="5">LEFT(B20,7)</f>
        <v>SP.PY.2</v>
      </c>
      <c r="B20" s="35" t="s">
        <v>166</v>
      </c>
      <c r="C20" s="16" t="s">
        <v>14</v>
      </c>
      <c r="D20" s="54" t="s">
        <v>170</v>
      </c>
      <c r="E20" s="38">
        <v>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>
        <f t="shared" ref="AF20:AF83" si="6">SUM(F20:AE20)</f>
        <v>0</v>
      </c>
      <c r="AG20" s="18"/>
      <c r="AH20" s="12"/>
      <c r="AI20" s="19"/>
      <c r="AJ20" s="12">
        <f t="shared" ref="AJ20:AJ82" si="7">+AH20-AF20</f>
        <v>0</v>
      </c>
    </row>
    <row r="21" spans="1:36" s="6" customFormat="1" ht="55.2" x14ac:dyDescent="0.3">
      <c r="A21" s="33" t="str">
        <f t="shared" si="5"/>
        <v>SP.PY.2</v>
      </c>
      <c r="B21" s="35" t="s">
        <v>166</v>
      </c>
      <c r="C21" s="16" t="s">
        <v>40</v>
      </c>
      <c r="D21" s="54" t="s">
        <v>171</v>
      </c>
      <c r="E21" s="38">
        <v>20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>
        <v>10900000</v>
      </c>
      <c r="AF21" s="12">
        <f t="shared" si="6"/>
        <v>10900000</v>
      </c>
      <c r="AG21" s="18">
        <f t="shared" si="2"/>
        <v>0.19818181818181818</v>
      </c>
      <c r="AH21" s="12">
        <v>55000000</v>
      </c>
      <c r="AI21" s="19">
        <f t="shared" si="3"/>
        <v>0.80181818181818176</v>
      </c>
      <c r="AJ21" s="12">
        <f t="shared" si="7"/>
        <v>44100000</v>
      </c>
    </row>
    <row r="22" spans="1:36" s="6" customFormat="1" ht="82.8" x14ac:dyDescent="0.3">
      <c r="A22" s="33" t="str">
        <f t="shared" si="5"/>
        <v>SP.PY.2</v>
      </c>
      <c r="B22" s="35" t="s">
        <v>166</v>
      </c>
      <c r="C22" s="16" t="s">
        <v>40</v>
      </c>
      <c r="D22" s="54" t="s">
        <v>172</v>
      </c>
      <c r="E22" s="38">
        <v>15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>
        <f t="shared" si="6"/>
        <v>0</v>
      </c>
      <c r="AG22" s="18"/>
      <c r="AH22" s="12"/>
      <c r="AI22" s="19"/>
      <c r="AJ22" s="12">
        <f t="shared" si="7"/>
        <v>0</v>
      </c>
    </row>
    <row r="23" spans="1:36" s="6" customFormat="1" ht="27.6" x14ac:dyDescent="0.3">
      <c r="A23" s="33" t="str">
        <f t="shared" si="5"/>
        <v>SP.PY.2</v>
      </c>
      <c r="B23" s="35" t="s">
        <v>173</v>
      </c>
      <c r="C23" s="16" t="s">
        <v>10</v>
      </c>
      <c r="D23" s="54" t="s">
        <v>174</v>
      </c>
      <c r="E23" s="38">
        <v>879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27250000</v>
      </c>
      <c r="AF23" s="12">
        <f t="shared" si="6"/>
        <v>27250000</v>
      </c>
      <c r="AG23" s="18">
        <f t="shared" si="2"/>
        <v>0.36774628879892035</v>
      </c>
      <c r="AH23" s="12">
        <v>74100000</v>
      </c>
      <c r="AI23" s="19">
        <f t="shared" si="3"/>
        <v>0.63225371120107965</v>
      </c>
      <c r="AJ23" s="12">
        <f t="shared" si="7"/>
        <v>46850000</v>
      </c>
    </row>
    <row r="24" spans="1:36" s="6" customFormat="1" ht="27.6" x14ac:dyDescent="0.3">
      <c r="A24" s="33" t="str">
        <f t="shared" si="5"/>
        <v>SP.PY.2</v>
      </c>
      <c r="B24" s="35" t="s">
        <v>173</v>
      </c>
      <c r="C24" s="16" t="s">
        <v>10</v>
      </c>
      <c r="D24" s="54" t="s">
        <v>175</v>
      </c>
      <c r="E24" s="38">
        <v>38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f t="shared" si="6"/>
        <v>0</v>
      </c>
      <c r="AG24" s="18"/>
      <c r="AH24" s="12"/>
      <c r="AI24" s="19"/>
      <c r="AJ24" s="12">
        <f t="shared" si="7"/>
        <v>0</v>
      </c>
    </row>
    <row r="25" spans="1:36" s="6" customFormat="1" ht="41.4" x14ac:dyDescent="0.3">
      <c r="A25" s="33" t="str">
        <f t="shared" si="5"/>
        <v>SP.PY.2</v>
      </c>
      <c r="B25" s="35" t="s">
        <v>173</v>
      </c>
      <c r="C25" s="16" t="s">
        <v>10</v>
      </c>
      <c r="D25" s="54" t="s">
        <v>176</v>
      </c>
      <c r="E25" s="38">
        <v>3273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>
        <f t="shared" si="6"/>
        <v>0</v>
      </c>
      <c r="AG25" s="18"/>
      <c r="AH25" s="12"/>
      <c r="AI25" s="19"/>
      <c r="AJ25" s="12">
        <f t="shared" si="7"/>
        <v>0</v>
      </c>
    </row>
    <row r="26" spans="1:36" s="6" customFormat="1" ht="27.6" x14ac:dyDescent="0.3">
      <c r="A26" s="33" t="str">
        <f t="shared" si="5"/>
        <v>SP.PY.2</v>
      </c>
      <c r="B26" s="35" t="s">
        <v>173</v>
      </c>
      <c r="C26" s="16" t="s">
        <v>12</v>
      </c>
      <c r="D26" s="54" t="s">
        <v>174</v>
      </c>
      <c r="E26" s="38">
        <v>1697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>
        <v>10900000</v>
      </c>
      <c r="AF26" s="12">
        <f t="shared" si="6"/>
        <v>10900000</v>
      </c>
      <c r="AG26" s="18">
        <f t="shared" si="2"/>
        <v>0.19754965927214732</v>
      </c>
      <c r="AH26" s="12">
        <v>55176000</v>
      </c>
      <c r="AI26" s="19">
        <f t="shared" si="3"/>
        <v>0.80245034072785271</v>
      </c>
      <c r="AJ26" s="12">
        <f t="shared" si="7"/>
        <v>44276000</v>
      </c>
    </row>
    <row r="27" spans="1:36" s="6" customFormat="1" ht="27.6" x14ac:dyDescent="0.3">
      <c r="A27" s="33" t="str">
        <f t="shared" si="5"/>
        <v>SP.PY.2</v>
      </c>
      <c r="B27" s="35" t="s">
        <v>173</v>
      </c>
      <c r="C27" s="16" t="s">
        <v>12</v>
      </c>
      <c r="D27" s="54" t="s">
        <v>175</v>
      </c>
      <c r="E27" s="38">
        <v>31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>
        <f t="shared" si="6"/>
        <v>0</v>
      </c>
      <c r="AG27" s="18"/>
      <c r="AH27" s="12"/>
      <c r="AI27" s="19"/>
      <c r="AJ27" s="12">
        <f t="shared" si="7"/>
        <v>0</v>
      </c>
    </row>
    <row r="28" spans="1:36" s="6" customFormat="1" ht="41.4" x14ac:dyDescent="0.3">
      <c r="A28" s="33" t="str">
        <f t="shared" si="5"/>
        <v>SP.PY.2</v>
      </c>
      <c r="B28" s="35" t="s">
        <v>173</v>
      </c>
      <c r="C28" s="16" t="s">
        <v>12</v>
      </c>
      <c r="D28" s="54" t="s">
        <v>177</v>
      </c>
      <c r="E28" s="38">
        <v>1530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>
        <f t="shared" si="6"/>
        <v>0</v>
      </c>
      <c r="AG28" s="18"/>
      <c r="AH28" s="12"/>
      <c r="AI28" s="19"/>
      <c r="AJ28" s="12">
        <f t="shared" si="7"/>
        <v>0</v>
      </c>
    </row>
    <row r="29" spans="1:36" s="6" customFormat="1" ht="27.6" x14ac:dyDescent="0.3">
      <c r="A29" s="33" t="str">
        <f t="shared" si="5"/>
        <v>SP.PY.2</v>
      </c>
      <c r="B29" s="35" t="s">
        <v>173</v>
      </c>
      <c r="C29" s="16" t="s">
        <v>13</v>
      </c>
      <c r="D29" s="54" t="s">
        <v>174</v>
      </c>
      <c r="E29" s="38">
        <v>472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>
        <v>20900000</v>
      </c>
      <c r="AF29" s="12">
        <f t="shared" si="6"/>
        <v>20900000</v>
      </c>
      <c r="AG29" s="18">
        <f t="shared" ref="AG29:AG92" si="8">+AF29/AH29</f>
        <v>0.35667963683527887</v>
      </c>
      <c r="AH29" s="12">
        <v>58596000</v>
      </c>
      <c r="AI29" s="19">
        <f t="shared" ref="AI29:AI92" si="9">+AJ29/AH29</f>
        <v>0.64332036316472119</v>
      </c>
      <c r="AJ29" s="12">
        <f t="shared" si="7"/>
        <v>37696000</v>
      </c>
    </row>
    <row r="30" spans="1:36" s="6" customFormat="1" ht="27.6" x14ac:dyDescent="0.3">
      <c r="A30" s="33" t="str">
        <f t="shared" si="5"/>
        <v>SP.PY.2</v>
      </c>
      <c r="B30" s="35" t="s">
        <v>173</v>
      </c>
      <c r="C30" s="16" t="s">
        <v>13</v>
      </c>
      <c r="D30" s="54" t="s">
        <v>175</v>
      </c>
      <c r="E30" s="38">
        <v>12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>
        <f t="shared" si="6"/>
        <v>0</v>
      </c>
      <c r="AG30" s="18"/>
      <c r="AH30" s="12"/>
      <c r="AI30" s="19"/>
      <c r="AJ30" s="12">
        <f t="shared" si="7"/>
        <v>0</v>
      </c>
    </row>
    <row r="31" spans="1:36" s="6" customFormat="1" ht="55.2" x14ac:dyDescent="0.3">
      <c r="A31" s="33" t="str">
        <f t="shared" si="5"/>
        <v>SP.PY.2</v>
      </c>
      <c r="B31" s="35" t="s">
        <v>173</v>
      </c>
      <c r="C31" s="16" t="s">
        <v>13</v>
      </c>
      <c r="D31" s="54" t="s">
        <v>178</v>
      </c>
      <c r="E31" s="38">
        <v>859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>
        <f t="shared" si="6"/>
        <v>0</v>
      </c>
      <c r="AG31" s="18"/>
      <c r="AH31" s="12"/>
      <c r="AI31" s="19"/>
      <c r="AJ31" s="12">
        <f t="shared" si="7"/>
        <v>0</v>
      </c>
    </row>
    <row r="32" spans="1:36" s="6" customFormat="1" ht="27.6" x14ac:dyDescent="0.3">
      <c r="A32" s="33" t="str">
        <f t="shared" si="5"/>
        <v>SP.PY.2</v>
      </c>
      <c r="B32" s="35" t="s">
        <v>173</v>
      </c>
      <c r="C32" s="16" t="s">
        <v>14</v>
      </c>
      <c r="D32" s="54" t="s">
        <v>174</v>
      </c>
      <c r="E32" s="38">
        <v>2665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>
        <v>10900000</v>
      </c>
      <c r="AF32" s="12">
        <f t="shared" si="6"/>
        <v>10900000</v>
      </c>
      <c r="AG32" s="18">
        <f t="shared" si="8"/>
        <v>0.18246953261015134</v>
      </c>
      <c r="AH32" s="12">
        <v>59736000</v>
      </c>
      <c r="AI32" s="19">
        <f t="shared" si="9"/>
        <v>0.81753046738984869</v>
      </c>
      <c r="AJ32" s="12">
        <f t="shared" si="7"/>
        <v>48836000</v>
      </c>
    </row>
    <row r="33" spans="1:36" s="6" customFormat="1" ht="27.6" x14ac:dyDescent="0.3">
      <c r="A33" s="33" t="str">
        <f t="shared" si="5"/>
        <v>SP.PY.2</v>
      </c>
      <c r="B33" s="35" t="s">
        <v>173</v>
      </c>
      <c r="C33" s="16" t="s">
        <v>14</v>
      </c>
      <c r="D33" s="54" t="s">
        <v>175</v>
      </c>
      <c r="E33" s="38">
        <v>38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>
        <f t="shared" si="6"/>
        <v>0</v>
      </c>
      <c r="AG33" s="18"/>
      <c r="AH33" s="12"/>
      <c r="AI33" s="19"/>
      <c r="AJ33" s="12">
        <f t="shared" si="7"/>
        <v>0</v>
      </c>
    </row>
    <row r="34" spans="1:36" s="6" customFormat="1" ht="41.4" x14ac:dyDescent="0.3">
      <c r="A34" s="33" t="str">
        <f t="shared" si="5"/>
        <v>SP.PY.2</v>
      </c>
      <c r="B34" s="35" t="s">
        <v>173</v>
      </c>
      <c r="C34" s="16" t="s">
        <v>14</v>
      </c>
      <c r="D34" s="54" t="s">
        <v>176</v>
      </c>
      <c r="E34" s="38">
        <v>2481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>
        <f t="shared" si="6"/>
        <v>0</v>
      </c>
      <c r="AG34" s="18"/>
      <c r="AH34" s="12"/>
      <c r="AI34" s="19"/>
      <c r="AJ34" s="12">
        <f t="shared" si="7"/>
        <v>0</v>
      </c>
    </row>
    <row r="35" spans="1:36" s="6" customFormat="1" ht="41.4" x14ac:dyDescent="0.3">
      <c r="A35" s="33" t="str">
        <f t="shared" si="5"/>
        <v>SP.PY.2</v>
      </c>
      <c r="B35" s="35" t="s">
        <v>179</v>
      </c>
      <c r="C35" s="16" t="s">
        <v>10</v>
      </c>
      <c r="D35" s="54" t="s">
        <v>180</v>
      </c>
      <c r="E35" s="38">
        <v>52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>
        <v>40500000</v>
      </c>
      <c r="AF35" s="12">
        <f t="shared" si="6"/>
        <v>40500000</v>
      </c>
      <c r="AG35" s="18">
        <f t="shared" si="8"/>
        <v>0.15576923076923077</v>
      </c>
      <c r="AH35" s="12">
        <v>260000000</v>
      </c>
      <c r="AI35" s="19">
        <f t="shared" si="9"/>
        <v>0.84423076923076923</v>
      </c>
      <c r="AJ35" s="12">
        <f t="shared" si="7"/>
        <v>219500000</v>
      </c>
    </row>
    <row r="36" spans="1:36" s="6" customFormat="1" ht="41.4" x14ac:dyDescent="0.3">
      <c r="A36" s="33" t="str">
        <f t="shared" si="5"/>
        <v>SP.PY.2</v>
      </c>
      <c r="B36" s="35" t="s">
        <v>181</v>
      </c>
      <c r="C36" s="16" t="s">
        <v>10</v>
      </c>
      <c r="D36" s="54" t="s">
        <v>180</v>
      </c>
      <c r="E36" s="38">
        <v>4200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>
        <f t="shared" si="6"/>
        <v>0</v>
      </c>
      <c r="AG36" s="18"/>
      <c r="AH36" s="12"/>
      <c r="AI36" s="19"/>
      <c r="AJ36" s="12">
        <f t="shared" si="7"/>
        <v>0</v>
      </c>
    </row>
    <row r="37" spans="1:36" s="6" customFormat="1" ht="41.4" x14ac:dyDescent="0.3">
      <c r="A37" s="33" t="str">
        <f t="shared" si="5"/>
        <v>SP.PY.2</v>
      </c>
      <c r="B37" s="35" t="s">
        <v>182</v>
      </c>
      <c r="C37" s="16" t="s">
        <v>14</v>
      </c>
      <c r="D37" s="54" t="s">
        <v>180</v>
      </c>
      <c r="E37" s="38">
        <v>705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>
        <v>21800000</v>
      </c>
      <c r="AF37" s="12">
        <f t="shared" si="6"/>
        <v>21800000</v>
      </c>
      <c r="AG37" s="18">
        <f t="shared" si="8"/>
        <v>9.0833333333333335E-2</v>
      </c>
      <c r="AH37" s="12">
        <v>240000000</v>
      </c>
      <c r="AI37" s="19">
        <f t="shared" si="9"/>
        <v>0.90916666666666668</v>
      </c>
      <c r="AJ37" s="12">
        <f t="shared" si="7"/>
        <v>218200000</v>
      </c>
    </row>
    <row r="38" spans="1:36" s="6" customFormat="1" ht="69" x14ac:dyDescent="0.3">
      <c r="A38" s="33" t="str">
        <f t="shared" si="5"/>
        <v>SP.PY.2</v>
      </c>
      <c r="B38" s="35" t="s">
        <v>183</v>
      </c>
      <c r="C38" s="16" t="s">
        <v>10</v>
      </c>
      <c r="D38" s="54" t="s">
        <v>325</v>
      </c>
      <c r="E38" s="38">
        <v>1756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>
        <v>41930000</v>
      </c>
      <c r="AF38" s="12">
        <f t="shared" si="6"/>
        <v>41930000</v>
      </c>
      <c r="AG38" s="18">
        <f t="shared" si="8"/>
        <v>0.26206249999999998</v>
      </c>
      <c r="AH38" s="12">
        <v>160000000</v>
      </c>
      <c r="AI38" s="19">
        <f t="shared" si="9"/>
        <v>0.73793750000000002</v>
      </c>
      <c r="AJ38" s="12">
        <f t="shared" si="7"/>
        <v>118070000</v>
      </c>
    </row>
    <row r="39" spans="1:36" s="6" customFormat="1" ht="82.8" x14ac:dyDescent="0.3">
      <c r="A39" s="33" t="str">
        <f t="shared" si="5"/>
        <v>SP.PY.2</v>
      </c>
      <c r="B39" s="35" t="s">
        <v>183</v>
      </c>
      <c r="C39" s="16" t="s">
        <v>10</v>
      </c>
      <c r="D39" s="54" t="s">
        <v>326</v>
      </c>
      <c r="E39" s="38">
        <v>2204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>
        <f t="shared" si="6"/>
        <v>0</v>
      </c>
      <c r="AG39" s="18"/>
      <c r="AH39" s="12"/>
      <c r="AI39" s="19"/>
      <c r="AJ39" s="12">
        <f t="shared" si="7"/>
        <v>0</v>
      </c>
    </row>
    <row r="40" spans="1:36" s="6" customFormat="1" ht="55.2" x14ac:dyDescent="0.3">
      <c r="A40" s="33" t="str">
        <f t="shared" si="5"/>
        <v>SP.PY.2</v>
      </c>
      <c r="B40" s="35" t="s">
        <v>183</v>
      </c>
      <c r="C40" s="16" t="s">
        <v>10</v>
      </c>
      <c r="D40" s="54" t="s">
        <v>327</v>
      </c>
      <c r="E40" s="38">
        <v>1818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>
        <f t="shared" si="6"/>
        <v>0</v>
      </c>
      <c r="AG40" s="18"/>
      <c r="AH40" s="12"/>
      <c r="AI40" s="19"/>
      <c r="AJ40" s="12">
        <f t="shared" si="7"/>
        <v>0</v>
      </c>
    </row>
    <row r="41" spans="1:36" s="6" customFormat="1" ht="41.4" x14ac:dyDescent="0.3">
      <c r="A41" s="33" t="str">
        <f t="shared" si="5"/>
        <v>SP.PY.2</v>
      </c>
      <c r="B41" s="35" t="s">
        <v>183</v>
      </c>
      <c r="C41" s="16" t="s">
        <v>10</v>
      </c>
      <c r="D41" s="54" t="s">
        <v>328</v>
      </c>
      <c r="E41" s="38">
        <v>1250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>
        <f t="shared" si="6"/>
        <v>0</v>
      </c>
      <c r="AG41" s="18"/>
      <c r="AH41" s="12"/>
      <c r="AI41" s="19"/>
      <c r="AJ41" s="12">
        <f t="shared" si="7"/>
        <v>0</v>
      </c>
    </row>
    <row r="42" spans="1:36" s="6" customFormat="1" ht="27.6" x14ac:dyDescent="0.3">
      <c r="A42" s="33" t="str">
        <f t="shared" si="5"/>
        <v>SP.PY.2</v>
      </c>
      <c r="B42" s="35" t="s">
        <v>183</v>
      </c>
      <c r="C42" s="16" t="s">
        <v>10</v>
      </c>
      <c r="D42" s="54" t="s">
        <v>184</v>
      </c>
      <c r="E42" s="38">
        <v>1025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>
        <f t="shared" si="6"/>
        <v>0</v>
      </c>
      <c r="AG42" s="18"/>
      <c r="AH42" s="12"/>
      <c r="AI42" s="19"/>
      <c r="AJ42" s="12">
        <f t="shared" si="7"/>
        <v>0</v>
      </c>
    </row>
    <row r="43" spans="1:36" s="6" customFormat="1" ht="69" x14ac:dyDescent="0.3">
      <c r="A43" s="33" t="str">
        <f t="shared" si="5"/>
        <v>SP.PY.2</v>
      </c>
      <c r="B43" s="35" t="s">
        <v>183</v>
      </c>
      <c r="C43" s="16" t="s">
        <v>12</v>
      </c>
      <c r="D43" s="54" t="s">
        <v>185</v>
      </c>
      <c r="E43" s="38">
        <v>1042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>
        <v>25070000</v>
      </c>
      <c r="AF43" s="12">
        <f t="shared" si="6"/>
        <v>25070000</v>
      </c>
      <c r="AG43" s="18">
        <f t="shared" si="8"/>
        <v>0.23212962962962963</v>
      </c>
      <c r="AH43" s="12">
        <v>108000000</v>
      </c>
      <c r="AI43" s="19">
        <f t="shared" si="9"/>
        <v>0.76787037037037043</v>
      </c>
      <c r="AJ43" s="12">
        <f t="shared" si="7"/>
        <v>82930000</v>
      </c>
    </row>
    <row r="44" spans="1:36" s="6" customFormat="1" ht="82.8" x14ac:dyDescent="0.3">
      <c r="A44" s="33" t="str">
        <f t="shared" si="5"/>
        <v>SP.PY.2</v>
      </c>
      <c r="B44" s="35" t="s">
        <v>183</v>
      </c>
      <c r="C44" s="16" t="s">
        <v>12</v>
      </c>
      <c r="D44" s="54" t="s">
        <v>186</v>
      </c>
      <c r="E44" s="38">
        <v>710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>
        <f t="shared" si="6"/>
        <v>0</v>
      </c>
      <c r="AG44" s="18"/>
      <c r="AH44" s="12"/>
      <c r="AI44" s="19"/>
      <c r="AJ44" s="12">
        <f t="shared" si="7"/>
        <v>0</v>
      </c>
    </row>
    <row r="45" spans="1:36" s="6" customFormat="1" ht="55.2" x14ac:dyDescent="0.3">
      <c r="A45" s="33" t="str">
        <f t="shared" si="5"/>
        <v>SP.PY.2</v>
      </c>
      <c r="B45" s="35" t="s">
        <v>183</v>
      </c>
      <c r="C45" s="16" t="s">
        <v>12</v>
      </c>
      <c r="D45" s="54" t="s">
        <v>187</v>
      </c>
      <c r="E45" s="38">
        <v>850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>
        <f t="shared" si="6"/>
        <v>0</v>
      </c>
      <c r="AG45" s="18"/>
      <c r="AH45" s="12"/>
      <c r="AI45" s="19"/>
      <c r="AJ45" s="12">
        <f t="shared" si="7"/>
        <v>0</v>
      </c>
    </row>
    <row r="46" spans="1:36" s="6" customFormat="1" ht="41.4" x14ac:dyDescent="0.3">
      <c r="A46" s="33" t="str">
        <f t="shared" si="5"/>
        <v>SP.PY.2</v>
      </c>
      <c r="B46" s="35" t="s">
        <v>183</v>
      </c>
      <c r="C46" s="16" t="s">
        <v>12</v>
      </c>
      <c r="D46" s="54" t="s">
        <v>188</v>
      </c>
      <c r="E46" s="38">
        <v>600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>
        <f t="shared" si="6"/>
        <v>0</v>
      </c>
      <c r="AG46" s="18"/>
      <c r="AH46" s="12"/>
      <c r="AI46" s="19"/>
      <c r="AJ46" s="12">
        <f t="shared" si="7"/>
        <v>0</v>
      </c>
    </row>
    <row r="47" spans="1:36" s="6" customFormat="1" ht="27.6" x14ac:dyDescent="0.3">
      <c r="A47" s="33" t="str">
        <f t="shared" si="5"/>
        <v>SP.PY.2</v>
      </c>
      <c r="B47" s="35" t="s">
        <v>183</v>
      </c>
      <c r="C47" s="16" t="s">
        <v>12</v>
      </c>
      <c r="D47" s="54" t="s">
        <v>184</v>
      </c>
      <c r="E47" s="38">
        <v>290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>
        <f t="shared" si="6"/>
        <v>0</v>
      </c>
      <c r="AG47" s="18"/>
      <c r="AH47" s="12"/>
      <c r="AI47" s="19"/>
      <c r="AJ47" s="12">
        <f t="shared" si="7"/>
        <v>0</v>
      </c>
    </row>
    <row r="48" spans="1:36" s="6" customFormat="1" ht="27.6" x14ac:dyDescent="0.3">
      <c r="A48" s="33" t="str">
        <f t="shared" si="5"/>
        <v>SP.PY.2</v>
      </c>
      <c r="B48" s="35" t="s">
        <v>189</v>
      </c>
      <c r="C48" s="16" t="s">
        <v>10</v>
      </c>
      <c r="D48" s="54" t="s">
        <v>174</v>
      </c>
      <c r="E48" s="38">
        <v>4800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>
        <v>37000000</v>
      </c>
      <c r="AF48" s="12">
        <f t="shared" si="6"/>
        <v>37000000</v>
      </c>
      <c r="AG48" s="18">
        <f t="shared" si="8"/>
        <v>0.1423076923076923</v>
      </c>
      <c r="AH48" s="12">
        <v>260000000</v>
      </c>
      <c r="AI48" s="19">
        <f t="shared" si="9"/>
        <v>0.85769230769230764</v>
      </c>
      <c r="AJ48" s="12">
        <f t="shared" si="7"/>
        <v>223000000</v>
      </c>
    </row>
    <row r="49" spans="1:36" s="6" customFormat="1" ht="41.4" x14ac:dyDescent="0.3">
      <c r="A49" s="33" t="str">
        <f t="shared" si="5"/>
        <v>SP.PY.2</v>
      </c>
      <c r="B49" s="35" t="s">
        <v>189</v>
      </c>
      <c r="C49" s="16" t="s">
        <v>10</v>
      </c>
      <c r="D49" s="54" t="s">
        <v>190</v>
      </c>
      <c r="E49" s="38">
        <v>3000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>
        <f t="shared" si="6"/>
        <v>0</v>
      </c>
      <c r="AG49" s="18"/>
      <c r="AH49" s="12"/>
      <c r="AI49" s="19"/>
      <c r="AJ49" s="12">
        <f t="shared" si="7"/>
        <v>0</v>
      </c>
    </row>
    <row r="50" spans="1:36" s="6" customFormat="1" ht="27.6" x14ac:dyDescent="0.3">
      <c r="A50" s="33" t="str">
        <f t="shared" si="5"/>
        <v>SP.PY.2</v>
      </c>
      <c r="B50" s="35" t="s">
        <v>189</v>
      </c>
      <c r="C50" s="16" t="s">
        <v>12</v>
      </c>
      <c r="D50" s="54" t="s">
        <v>174</v>
      </c>
      <c r="E50" s="38">
        <v>2400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>
        <v>15000000</v>
      </c>
      <c r="AF50" s="12">
        <f t="shared" si="6"/>
        <v>15000000</v>
      </c>
      <c r="AG50" s="18">
        <f t="shared" si="8"/>
        <v>7.2639225181598058E-2</v>
      </c>
      <c r="AH50" s="12">
        <v>206500000</v>
      </c>
      <c r="AI50" s="19">
        <f t="shared" si="9"/>
        <v>0.92736077481840196</v>
      </c>
      <c r="AJ50" s="12">
        <f t="shared" si="7"/>
        <v>191500000</v>
      </c>
    </row>
    <row r="51" spans="1:36" s="6" customFormat="1" ht="41.4" x14ac:dyDescent="0.3">
      <c r="A51" s="33" t="str">
        <f t="shared" si="5"/>
        <v>SP.PY.2</v>
      </c>
      <c r="B51" s="35" t="s">
        <v>189</v>
      </c>
      <c r="C51" s="16" t="s">
        <v>12</v>
      </c>
      <c r="D51" s="54" t="s">
        <v>190</v>
      </c>
      <c r="E51" s="38">
        <v>2400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>
        <f t="shared" si="6"/>
        <v>0</v>
      </c>
      <c r="AG51" s="18"/>
      <c r="AH51" s="12"/>
      <c r="AI51" s="19"/>
      <c r="AJ51" s="12">
        <f t="shared" si="7"/>
        <v>0</v>
      </c>
    </row>
    <row r="52" spans="1:36" s="6" customFormat="1" ht="41.4" x14ac:dyDescent="0.3">
      <c r="A52" s="33" t="str">
        <f t="shared" si="5"/>
        <v>SP.PY.2</v>
      </c>
      <c r="B52" s="35" t="s">
        <v>189</v>
      </c>
      <c r="C52" s="16" t="s">
        <v>13</v>
      </c>
      <c r="D52" s="54" t="s">
        <v>191</v>
      </c>
      <c r="E52" s="38">
        <v>350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>
        <v>15000000</v>
      </c>
      <c r="AF52" s="12">
        <f t="shared" si="6"/>
        <v>15000000</v>
      </c>
      <c r="AG52" s="18">
        <f t="shared" si="8"/>
        <v>7.2639225181598058E-2</v>
      </c>
      <c r="AH52" s="12">
        <v>206500000</v>
      </c>
      <c r="AI52" s="19">
        <f t="shared" si="9"/>
        <v>0.92736077481840196</v>
      </c>
      <c r="AJ52" s="12">
        <f t="shared" si="7"/>
        <v>191500000</v>
      </c>
    </row>
    <row r="53" spans="1:36" s="6" customFormat="1" ht="55.2" x14ac:dyDescent="0.3">
      <c r="A53" s="33" t="str">
        <f t="shared" si="5"/>
        <v>SP.PY.2</v>
      </c>
      <c r="B53" s="35" t="s">
        <v>189</v>
      </c>
      <c r="C53" s="16" t="s">
        <v>13</v>
      </c>
      <c r="D53" s="54" t="s">
        <v>192</v>
      </c>
      <c r="E53" s="38">
        <v>120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>
        <f t="shared" si="6"/>
        <v>0</v>
      </c>
      <c r="AG53" s="18"/>
      <c r="AH53" s="12"/>
      <c r="AI53" s="19"/>
      <c r="AJ53" s="12">
        <f t="shared" si="7"/>
        <v>0</v>
      </c>
    </row>
    <row r="54" spans="1:36" s="6" customFormat="1" ht="69" x14ac:dyDescent="0.3">
      <c r="A54" s="33" t="str">
        <f t="shared" si="5"/>
        <v>SP.PY.2</v>
      </c>
      <c r="B54" s="35" t="s">
        <v>193</v>
      </c>
      <c r="C54" s="16" t="s">
        <v>40</v>
      </c>
      <c r="D54" s="54" t="s">
        <v>194</v>
      </c>
      <c r="E54" s="38">
        <v>3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>
        <v>14030000</v>
      </c>
      <c r="AF54" s="12">
        <f t="shared" si="6"/>
        <v>14030000</v>
      </c>
      <c r="AG54" s="18">
        <f t="shared" si="8"/>
        <v>1.1691666666666667</v>
      </c>
      <c r="AH54" s="12">
        <v>12000000</v>
      </c>
      <c r="AI54" s="19">
        <f t="shared" si="9"/>
        <v>-0.16916666666666666</v>
      </c>
      <c r="AJ54" s="12">
        <f t="shared" si="7"/>
        <v>-2030000</v>
      </c>
    </row>
    <row r="55" spans="1:36" s="6" customFormat="1" ht="110.4" x14ac:dyDescent="0.3">
      <c r="A55" s="33" t="str">
        <f t="shared" si="5"/>
        <v>SP.PY.2</v>
      </c>
      <c r="B55" s="35" t="s">
        <v>193</v>
      </c>
      <c r="C55" s="16" t="s">
        <v>40</v>
      </c>
      <c r="D55" s="54" t="s">
        <v>195</v>
      </c>
      <c r="E55" s="38">
        <v>3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>
        <v>28000000</v>
      </c>
      <c r="AF55" s="12">
        <f t="shared" si="6"/>
        <v>28000000</v>
      </c>
      <c r="AG55" s="18">
        <f t="shared" si="8"/>
        <v>0.27722772277227725</v>
      </c>
      <c r="AH55" s="12">
        <v>101000000</v>
      </c>
      <c r="AI55" s="19">
        <f t="shared" si="9"/>
        <v>0.72277227722772275</v>
      </c>
      <c r="AJ55" s="12">
        <f t="shared" si="7"/>
        <v>73000000</v>
      </c>
    </row>
    <row r="56" spans="1:36" s="6" customFormat="1" ht="55.2" x14ac:dyDescent="0.3">
      <c r="A56" s="33" t="str">
        <f t="shared" si="5"/>
        <v>SP.PY.2</v>
      </c>
      <c r="B56" s="35" t="s">
        <v>193</v>
      </c>
      <c r="C56" s="16" t="s">
        <v>10</v>
      </c>
      <c r="D56" s="54" t="s">
        <v>196</v>
      </c>
      <c r="E56" s="38">
        <v>107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>
        <v>5000000</v>
      </c>
      <c r="AF56" s="12">
        <f t="shared" si="6"/>
        <v>5000000</v>
      </c>
      <c r="AG56" s="18">
        <f t="shared" si="8"/>
        <v>0.1</v>
      </c>
      <c r="AH56" s="12">
        <v>50000000</v>
      </c>
      <c r="AI56" s="19">
        <f t="shared" si="9"/>
        <v>0.9</v>
      </c>
      <c r="AJ56" s="12">
        <f t="shared" si="7"/>
        <v>45000000</v>
      </c>
    </row>
    <row r="57" spans="1:36" s="6" customFormat="1" ht="27.6" x14ac:dyDescent="0.3">
      <c r="A57" s="33" t="str">
        <f t="shared" si="5"/>
        <v>SP.PY.2</v>
      </c>
      <c r="B57" s="35" t="s">
        <v>193</v>
      </c>
      <c r="C57" s="16" t="s">
        <v>40</v>
      </c>
      <c r="D57" s="54" t="s">
        <v>197</v>
      </c>
      <c r="E57" s="38">
        <v>3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>
        <v>5000000</v>
      </c>
      <c r="AF57" s="12">
        <f t="shared" si="6"/>
        <v>5000000</v>
      </c>
      <c r="AG57" s="18">
        <f t="shared" si="8"/>
        <v>0.25</v>
      </c>
      <c r="AH57" s="12">
        <v>20000000</v>
      </c>
      <c r="AI57" s="19">
        <f t="shared" si="9"/>
        <v>0.75</v>
      </c>
      <c r="AJ57" s="12">
        <f t="shared" si="7"/>
        <v>15000000</v>
      </c>
    </row>
    <row r="58" spans="1:36" s="6" customFormat="1" ht="41.4" x14ac:dyDescent="0.3">
      <c r="A58" s="33" t="str">
        <f t="shared" si="5"/>
        <v>SP.PY.3</v>
      </c>
      <c r="B58" s="35" t="s">
        <v>198</v>
      </c>
      <c r="C58" s="16" t="s">
        <v>40</v>
      </c>
      <c r="D58" s="54" t="s">
        <v>199</v>
      </c>
      <c r="E58" s="38">
        <v>7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57">
        <v>14625000</v>
      </c>
      <c r="W58" s="12"/>
      <c r="X58" s="12"/>
      <c r="Y58" s="12"/>
      <c r="Z58" s="12"/>
      <c r="AA58" s="12"/>
      <c r="AB58" s="12"/>
      <c r="AC58" s="12"/>
      <c r="AD58" s="12"/>
      <c r="AE58" s="12">
        <v>272500000</v>
      </c>
      <c r="AF58" s="12">
        <f t="shared" si="6"/>
        <v>287125000</v>
      </c>
      <c r="AG58" s="18">
        <f t="shared" si="8"/>
        <v>0.47854166666666664</v>
      </c>
      <c r="AH58" s="12">
        <v>600000000</v>
      </c>
      <c r="AI58" s="19">
        <f t="shared" si="9"/>
        <v>0.52145833333333336</v>
      </c>
      <c r="AJ58" s="12">
        <f t="shared" si="7"/>
        <v>312875000</v>
      </c>
    </row>
    <row r="59" spans="1:36" s="6" customFormat="1" ht="55.2" x14ac:dyDescent="0.3">
      <c r="A59" s="33" t="str">
        <f t="shared" si="5"/>
        <v>SP.PY.3</v>
      </c>
      <c r="B59" s="35" t="s">
        <v>200</v>
      </c>
      <c r="C59" s="16" t="s">
        <v>40</v>
      </c>
      <c r="D59" s="54" t="s">
        <v>201</v>
      </c>
      <c r="E59" s="38">
        <v>40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>
        <v>212000000</v>
      </c>
      <c r="AF59" s="12">
        <f t="shared" si="6"/>
        <v>212000000</v>
      </c>
      <c r="AG59" s="18">
        <f t="shared" si="8"/>
        <v>0.47111111111111109</v>
      </c>
      <c r="AH59" s="12">
        <v>450000000</v>
      </c>
      <c r="AI59" s="19">
        <f t="shared" si="9"/>
        <v>0.52888888888888885</v>
      </c>
      <c r="AJ59" s="12">
        <f t="shared" si="7"/>
        <v>238000000</v>
      </c>
    </row>
    <row r="60" spans="1:36" s="6" customFormat="1" ht="69" x14ac:dyDescent="0.3">
      <c r="A60" s="33" t="str">
        <f t="shared" si="5"/>
        <v>SP.PY.3</v>
      </c>
      <c r="B60" s="35" t="s">
        <v>202</v>
      </c>
      <c r="C60" s="16" t="s">
        <v>10</v>
      </c>
      <c r="D60" s="54" t="s">
        <v>203</v>
      </c>
      <c r="E60" s="38">
        <v>50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57">
        <v>86840342</v>
      </c>
      <c r="W60" s="130">
        <v>22248010</v>
      </c>
      <c r="X60" s="58">
        <v>83000000</v>
      </c>
      <c r="Y60" s="56">
        <v>59835707</v>
      </c>
      <c r="Z60" s="12"/>
      <c r="AA60" s="58">
        <v>3474652</v>
      </c>
      <c r="AB60" s="12"/>
      <c r="AC60" s="12"/>
      <c r="AD60" s="12"/>
      <c r="AE60" s="12">
        <v>120000000</v>
      </c>
      <c r="AF60" s="12">
        <f t="shared" si="6"/>
        <v>375398711</v>
      </c>
      <c r="AG60" s="18">
        <f t="shared" si="8"/>
        <v>0.83421935777777778</v>
      </c>
      <c r="AH60" s="12">
        <v>450000000</v>
      </c>
      <c r="AI60" s="19">
        <f t="shared" si="9"/>
        <v>0.16578064222222222</v>
      </c>
      <c r="AJ60" s="12">
        <f t="shared" si="7"/>
        <v>74601289</v>
      </c>
    </row>
    <row r="61" spans="1:36" s="6" customFormat="1" ht="69" x14ac:dyDescent="0.3">
      <c r="A61" s="33" t="str">
        <f t="shared" si="5"/>
        <v>SP.PY.3</v>
      </c>
      <c r="B61" s="35" t="s">
        <v>202</v>
      </c>
      <c r="C61" s="16" t="s">
        <v>12</v>
      </c>
      <c r="D61" s="54" t="s">
        <v>203</v>
      </c>
      <c r="E61" s="38">
        <v>13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>
        <f t="shared" si="6"/>
        <v>0</v>
      </c>
      <c r="AG61" s="18"/>
      <c r="AH61" s="12">
        <v>100000000</v>
      </c>
      <c r="AI61" s="19"/>
      <c r="AJ61" s="12">
        <f t="shared" si="7"/>
        <v>100000000</v>
      </c>
    </row>
    <row r="62" spans="1:36" s="6" customFormat="1" ht="69" x14ac:dyDescent="0.3">
      <c r="A62" s="33" t="str">
        <f t="shared" si="5"/>
        <v>SP.PY.3</v>
      </c>
      <c r="B62" s="35" t="s">
        <v>202</v>
      </c>
      <c r="C62" s="16" t="s">
        <v>13</v>
      </c>
      <c r="D62" s="54" t="s">
        <v>203</v>
      </c>
      <c r="E62" s="38">
        <v>10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>
        <f t="shared" si="6"/>
        <v>0</v>
      </c>
      <c r="AG62" s="18">
        <f t="shared" si="8"/>
        <v>0</v>
      </c>
      <c r="AH62" s="12">
        <v>100000000</v>
      </c>
      <c r="AI62" s="19">
        <f t="shared" si="9"/>
        <v>1</v>
      </c>
      <c r="AJ62" s="12">
        <f t="shared" si="7"/>
        <v>100000000</v>
      </c>
    </row>
    <row r="63" spans="1:36" s="6" customFormat="1" ht="69" x14ac:dyDescent="0.3">
      <c r="A63" s="33" t="str">
        <f t="shared" si="5"/>
        <v>SP.PY.3</v>
      </c>
      <c r="B63" s="35" t="s">
        <v>202</v>
      </c>
      <c r="C63" s="16" t="s">
        <v>14</v>
      </c>
      <c r="D63" s="54" t="s">
        <v>203</v>
      </c>
      <c r="E63" s="38">
        <v>10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>
        <f t="shared" si="6"/>
        <v>0</v>
      </c>
      <c r="AG63" s="18"/>
      <c r="AH63" s="12">
        <v>100000000</v>
      </c>
      <c r="AI63" s="19"/>
      <c r="AJ63" s="12">
        <f t="shared" si="7"/>
        <v>100000000</v>
      </c>
    </row>
    <row r="64" spans="1:36" s="6" customFormat="1" ht="27.6" x14ac:dyDescent="0.3">
      <c r="A64" s="33" t="str">
        <f t="shared" si="5"/>
        <v>SP.PY.3</v>
      </c>
      <c r="B64" s="35" t="s">
        <v>204</v>
      </c>
      <c r="C64" s="16" t="s">
        <v>10</v>
      </c>
      <c r="D64" s="54" t="s">
        <v>205</v>
      </c>
      <c r="E64" s="38">
        <v>10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>
        <f t="shared" si="6"/>
        <v>0</v>
      </c>
      <c r="AG64" s="18">
        <f t="shared" si="8"/>
        <v>0</v>
      </c>
      <c r="AH64" s="12">
        <v>50000000</v>
      </c>
      <c r="AI64" s="19">
        <f t="shared" si="9"/>
        <v>1</v>
      </c>
      <c r="AJ64" s="12">
        <f t="shared" si="7"/>
        <v>50000000</v>
      </c>
    </row>
    <row r="65" spans="1:36" s="6" customFormat="1" ht="27.6" x14ac:dyDescent="0.3">
      <c r="A65" s="33" t="str">
        <f t="shared" si="5"/>
        <v>SP.PY.3</v>
      </c>
      <c r="B65" s="35" t="s">
        <v>204</v>
      </c>
      <c r="C65" s="16" t="s">
        <v>10</v>
      </c>
      <c r="D65" s="54" t="s">
        <v>206</v>
      </c>
      <c r="E65" s="38">
        <v>1000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>
        <f t="shared" si="6"/>
        <v>0</v>
      </c>
      <c r="AG65" s="18"/>
      <c r="AH65" s="12" t="s">
        <v>339</v>
      </c>
      <c r="AI65" s="19"/>
      <c r="AJ65" s="12"/>
    </row>
    <row r="66" spans="1:36" s="6" customFormat="1" ht="27.6" x14ac:dyDescent="0.3">
      <c r="A66" s="33" t="str">
        <f t="shared" si="5"/>
        <v>SP.PY.3</v>
      </c>
      <c r="B66" s="35" t="s">
        <v>204</v>
      </c>
      <c r="C66" s="16" t="s">
        <v>10</v>
      </c>
      <c r="D66" s="54" t="s">
        <v>207</v>
      </c>
      <c r="E66" s="38">
        <v>10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>
        <f t="shared" si="6"/>
        <v>0</v>
      </c>
      <c r="AG66" s="18">
        <f t="shared" si="8"/>
        <v>0</v>
      </c>
      <c r="AH66" s="12">
        <v>50000000</v>
      </c>
      <c r="AI66" s="19">
        <f t="shared" si="9"/>
        <v>1</v>
      </c>
      <c r="AJ66" s="12">
        <f t="shared" si="7"/>
        <v>50000000</v>
      </c>
    </row>
    <row r="67" spans="1:36" s="6" customFormat="1" ht="27.6" x14ac:dyDescent="0.3">
      <c r="A67" s="33" t="str">
        <f t="shared" si="5"/>
        <v>SP.PY.3</v>
      </c>
      <c r="B67" s="35" t="s">
        <v>204</v>
      </c>
      <c r="C67" s="16" t="s">
        <v>10</v>
      </c>
      <c r="D67" s="54" t="s">
        <v>208</v>
      </c>
      <c r="E67" s="38">
        <v>100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>
        <f t="shared" si="6"/>
        <v>0</v>
      </c>
      <c r="AG67" s="18"/>
      <c r="AH67" s="12" t="s">
        <v>339</v>
      </c>
      <c r="AI67" s="19"/>
      <c r="AJ67" s="12"/>
    </row>
    <row r="68" spans="1:36" s="6" customFormat="1" ht="27.6" x14ac:dyDescent="0.3">
      <c r="A68" s="33" t="str">
        <f t="shared" si="5"/>
        <v>SP.PY.3</v>
      </c>
      <c r="B68" s="35" t="s">
        <v>204</v>
      </c>
      <c r="C68" s="16" t="s">
        <v>10</v>
      </c>
      <c r="D68" s="54" t="s">
        <v>209</v>
      </c>
      <c r="E68" s="38">
        <v>10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>
        <f t="shared" si="6"/>
        <v>0</v>
      </c>
      <c r="AG68" s="18">
        <f t="shared" si="8"/>
        <v>0</v>
      </c>
      <c r="AH68" s="12">
        <v>50000000</v>
      </c>
      <c r="AI68" s="19">
        <f t="shared" si="9"/>
        <v>1</v>
      </c>
      <c r="AJ68" s="12">
        <f t="shared" si="7"/>
        <v>50000000</v>
      </c>
    </row>
    <row r="69" spans="1:36" s="6" customFormat="1" ht="27.6" x14ac:dyDescent="0.3">
      <c r="A69" s="33" t="str">
        <f t="shared" si="5"/>
        <v>SP.PY.3</v>
      </c>
      <c r="B69" s="35" t="s">
        <v>204</v>
      </c>
      <c r="C69" s="16" t="s">
        <v>10</v>
      </c>
      <c r="D69" s="54" t="s">
        <v>210</v>
      </c>
      <c r="E69" s="38">
        <v>100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>
        <f t="shared" si="6"/>
        <v>0</v>
      </c>
      <c r="AG69" s="18"/>
      <c r="AH69" s="12" t="s">
        <v>339</v>
      </c>
      <c r="AI69" s="19"/>
      <c r="AJ69" s="12"/>
    </row>
    <row r="70" spans="1:36" s="6" customFormat="1" x14ac:dyDescent="0.3">
      <c r="A70" s="33" t="str">
        <f t="shared" si="5"/>
        <v>SP.PY.3</v>
      </c>
      <c r="B70" s="35" t="s">
        <v>204</v>
      </c>
      <c r="C70" s="16" t="s">
        <v>10</v>
      </c>
      <c r="D70" s="54" t="s">
        <v>211</v>
      </c>
      <c r="E70" s="38">
        <v>10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>
        <f t="shared" si="6"/>
        <v>0</v>
      </c>
      <c r="AG70" s="18">
        <f t="shared" si="8"/>
        <v>0</v>
      </c>
      <c r="AH70" s="12">
        <v>50000000</v>
      </c>
      <c r="AI70" s="19">
        <f t="shared" si="9"/>
        <v>1</v>
      </c>
      <c r="AJ70" s="12">
        <f t="shared" si="7"/>
        <v>50000000</v>
      </c>
    </row>
    <row r="71" spans="1:36" s="6" customFormat="1" ht="27.6" x14ac:dyDescent="0.3">
      <c r="A71" s="33" t="str">
        <f t="shared" si="5"/>
        <v>SP.PY.3</v>
      </c>
      <c r="B71" s="35" t="s">
        <v>204</v>
      </c>
      <c r="C71" s="16" t="s">
        <v>10</v>
      </c>
      <c r="D71" s="54" t="s">
        <v>212</v>
      </c>
      <c r="E71" s="38">
        <v>100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>
        <f t="shared" si="6"/>
        <v>0</v>
      </c>
      <c r="AG71" s="18"/>
      <c r="AH71" s="12" t="s">
        <v>339</v>
      </c>
      <c r="AI71" s="19"/>
      <c r="AJ71" s="12"/>
    </row>
    <row r="72" spans="1:36" s="6" customFormat="1" ht="27.6" x14ac:dyDescent="0.3">
      <c r="A72" s="33" t="str">
        <f t="shared" si="5"/>
        <v>SP.PY.3</v>
      </c>
      <c r="B72" s="35" t="s">
        <v>204</v>
      </c>
      <c r="C72" s="16" t="s">
        <v>12</v>
      </c>
      <c r="D72" s="54" t="s">
        <v>205</v>
      </c>
      <c r="E72" s="38">
        <v>1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>
        <f t="shared" si="6"/>
        <v>0</v>
      </c>
      <c r="AG72" s="18">
        <f t="shared" si="8"/>
        <v>0</v>
      </c>
      <c r="AH72" s="12">
        <v>3000000</v>
      </c>
      <c r="AI72" s="19">
        <f t="shared" si="9"/>
        <v>1</v>
      </c>
      <c r="AJ72" s="12">
        <f t="shared" si="7"/>
        <v>3000000</v>
      </c>
    </row>
    <row r="73" spans="1:36" s="6" customFormat="1" ht="27.6" x14ac:dyDescent="0.3">
      <c r="A73" s="33" t="str">
        <f t="shared" si="5"/>
        <v>SP.PY.3</v>
      </c>
      <c r="B73" s="35" t="s">
        <v>204</v>
      </c>
      <c r="C73" s="16" t="s">
        <v>12</v>
      </c>
      <c r="D73" s="54" t="s">
        <v>206</v>
      </c>
      <c r="E73" s="38">
        <v>20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>
        <f t="shared" si="6"/>
        <v>0</v>
      </c>
      <c r="AG73" s="18"/>
      <c r="AH73" s="12" t="s">
        <v>339</v>
      </c>
      <c r="AI73" s="19"/>
      <c r="AJ73" s="12"/>
    </row>
    <row r="74" spans="1:36" s="6" customFormat="1" ht="27.6" x14ac:dyDescent="0.3">
      <c r="A74" s="33" t="str">
        <f t="shared" si="5"/>
        <v>SP.PY.3</v>
      </c>
      <c r="B74" s="35" t="s">
        <v>204</v>
      </c>
      <c r="C74" s="16" t="s">
        <v>12</v>
      </c>
      <c r="D74" s="54" t="s">
        <v>207</v>
      </c>
      <c r="E74" s="38">
        <v>1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>
        <f t="shared" si="6"/>
        <v>0</v>
      </c>
      <c r="AG74" s="18">
        <f t="shared" si="8"/>
        <v>0</v>
      </c>
      <c r="AH74" s="12">
        <v>1500000</v>
      </c>
      <c r="AI74" s="19">
        <f t="shared" si="9"/>
        <v>1</v>
      </c>
      <c r="AJ74" s="12">
        <f t="shared" si="7"/>
        <v>1500000</v>
      </c>
    </row>
    <row r="75" spans="1:36" s="6" customFormat="1" ht="27.6" x14ac:dyDescent="0.3">
      <c r="A75" s="33" t="str">
        <f t="shared" si="5"/>
        <v>SP.PY.3</v>
      </c>
      <c r="B75" s="35" t="s">
        <v>204</v>
      </c>
      <c r="C75" s="16" t="s">
        <v>12</v>
      </c>
      <c r="D75" s="54" t="s">
        <v>208</v>
      </c>
      <c r="E75" s="38">
        <v>10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>
        <f t="shared" si="6"/>
        <v>0</v>
      </c>
      <c r="AG75" s="18"/>
      <c r="AH75" s="12" t="s">
        <v>339</v>
      </c>
      <c r="AI75" s="19"/>
      <c r="AJ75" s="12"/>
    </row>
    <row r="76" spans="1:36" s="6" customFormat="1" ht="27.6" x14ac:dyDescent="0.3">
      <c r="A76" s="33" t="str">
        <f t="shared" si="5"/>
        <v>SP.PY.3</v>
      </c>
      <c r="B76" s="35" t="s">
        <v>204</v>
      </c>
      <c r="C76" s="16" t="s">
        <v>12</v>
      </c>
      <c r="D76" s="54" t="s">
        <v>209</v>
      </c>
      <c r="E76" s="38">
        <v>1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>
        <f t="shared" si="6"/>
        <v>0</v>
      </c>
      <c r="AG76" s="18">
        <f t="shared" si="8"/>
        <v>0</v>
      </c>
      <c r="AH76" s="12">
        <v>1500000</v>
      </c>
      <c r="AI76" s="19">
        <f t="shared" si="9"/>
        <v>1</v>
      </c>
      <c r="AJ76" s="12">
        <f t="shared" si="7"/>
        <v>1500000</v>
      </c>
    </row>
    <row r="77" spans="1:36" s="6" customFormat="1" ht="27.6" x14ac:dyDescent="0.3">
      <c r="A77" s="33" t="str">
        <f t="shared" si="5"/>
        <v>SP.PY.3</v>
      </c>
      <c r="B77" s="35" t="s">
        <v>204</v>
      </c>
      <c r="C77" s="16" t="s">
        <v>12</v>
      </c>
      <c r="D77" s="54" t="s">
        <v>210</v>
      </c>
      <c r="E77" s="38">
        <v>20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>
        <f t="shared" si="6"/>
        <v>0</v>
      </c>
      <c r="AG77" s="18"/>
      <c r="AH77" s="12" t="s">
        <v>339</v>
      </c>
      <c r="AI77" s="19"/>
      <c r="AJ77" s="12"/>
    </row>
    <row r="78" spans="1:36" s="6" customFormat="1" x14ac:dyDescent="0.3">
      <c r="A78" s="33" t="str">
        <f t="shared" si="5"/>
        <v>SP.PY.3</v>
      </c>
      <c r="B78" s="35" t="s">
        <v>204</v>
      </c>
      <c r="C78" s="16" t="s">
        <v>12</v>
      </c>
      <c r="D78" s="54" t="s">
        <v>211</v>
      </c>
      <c r="E78" s="38">
        <v>1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f t="shared" si="6"/>
        <v>0</v>
      </c>
      <c r="AG78" s="18">
        <f t="shared" si="8"/>
        <v>0</v>
      </c>
      <c r="AH78" s="12">
        <v>1500000</v>
      </c>
      <c r="AI78" s="19">
        <f t="shared" si="9"/>
        <v>1</v>
      </c>
      <c r="AJ78" s="12">
        <f t="shared" si="7"/>
        <v>1500000</v>
      </c>
    </row>
    <row r="79" spans="1:36" s="6" customFormat="1" ht="27.6" x14ac:dyDescent="0.3">
      <c r="A79" s="33" t="str">
        <f t="shared" si="5"/>
        <v>SP.PY.3</v>
      </c>
      <c r="B79" s="35" t="s">
        <v>204</v>
      </c>
      <c r="C79" s="16" t="s">
        <v>12</v>
      </c>
      <c r="D79" s="54" t="s">
        <v>212</v>
      </c>
      <c r="E79" s="38">
        <v>20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>
        <f t="shared" si="6"/>
        <v>0</v>
      </c>
      <c r="AG79" s="18"/>
      <c r="AH79" s="12" t="s">
        <v>339</v>
      </c>
      <c r="AI79" s="19"/>
      <c r="AJ79" s="12"/>
    </row>
    <row r="80" spans="1:36" s="6" customFormat="1" ht="27.6" x14ac:dyDescent="0.3">
      <c r="A80" s="33" t="str">
        <f t="shared" si="5"/>
        <v>SP.PY.3</v>
      </c>
      <c r="B80" s="35" t="s">
        <v>204</v>
      </c>
      <c r="C80" s="16" t="s">
        <v>14</v>
      </c>
      <c r="D80" s="54" t="s">
        <v>205</v>
      </c>
      <c r="E80" s="38">
        <v>1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>
        <f t="shared" si="6"/>
        <v>0</v>
      </c>
      <c r="AG80" s="18">
        <f t="shared" si="8"/>
        <v>0</v>
      </c>
      <c r="AH80" s="12">
        <v>3000000</v>
      </c>
      <c r="AI80" s="19">
        <f t="shared" si="9"/>
        <v>1</v>
      </c>
      <c r="AJ80" s="12">
        <f t="shared" si="7"/>
        <v>3000000</v>
      </c>
    </row>
    <row r="81" spans="1:36" s="6" customFormat="1" ht="27.6" x14ac:dyDescent="0.3">
      <c r="A81" s="33" t="str">
        <f t="shared" si="5"/>
        <v>SP.PY.3</v>
      </c>
      <c r="B81" s="35" t="s">
        <v>204</v>
      </c>
      <c r="C81" s="16" t="s">
        <v>14</v>
      </c>
      <c r="D81" s="54" t="s">
        <v>206</v>
      </c>
      <c r="E81" s="38">
        <v>20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>
        <f t="shared" si="6"/>
        <v>0</v>
      </c>
      <c r="AG81" s="18"/>
      <c r="AH81" s="12" t="s">
        <v>339</v>
      </c>
      <c r="AI81" s="19"/>
      <c r="AJ81" s="12"/>
    </row>
    <row r="82" spans="1:36" s="6" customFormat="1" ht="27.6" x14ac:dyDescent="0.3">
      <c r="A82" s="33" t="str">
        <f t="shared" si="5"/>
        <v>SP.PY.3</v>
      </c>
      <c r="B82" s="35" t="s">
        <v>204</v>
      </c>
      <c r="C82" s="16" t="s">
        <v>14</v>
      </c>
      <c r="D82" s="54" t="s">
        <v>207</v>
      </c>
      <c r="E82" s="38">
        <v>1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>
        <f t="shared" si="6"/>
        <v>0</v>
      </c>
      <c r="AG82" s="18">
        <f t="shared" si="8"/>
        <v>0</v>
      </c>
      <c r="AH82" s="12">
        <v>1500000</v>
      </c>
      <c r="AI82" s="19">
        <f t="shared" si="9"/>
        <v>1</v>
      </c>
      <c r="AJ82" s="12">
        <f t="shared" si="7"/>
        <v>1500000</v>
      </c>
    </row>
    <row r="83" spans="1:36" s="6" customFormat="1" ht="27.6" x14ac:dyDescent="0.3">
      <c r="A83" s="33" t="str">
        <f t="shared" si="5"/>
        <v>SP.PY.3</v>
      </c>
      <c r="B83" s="35" t="s">
        <v>204</v>
      </c>
      <c r="C83" s="16" t="s">
        <v>14</v>
      </c>
      <c r="D83" s="54" t="s">
        <v>208</v>
      </c>
      <c r="E83" s="38">
        <v>10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>
        <f t="shared" si="6"/>
        <v>0</v>
      </c>
      <c r="AG83" s="18"/>
      <c r="AH83" s="12" t="s">
        <v>339</v>
      </c>
      <c r="AI83" s="19"/>
      <c r="AJ83" s="12"/>
    </row>
    <row r="84" spans="1:36" s="6" customFormat="1" ht="27.6" x14ac:dyDescent="0.3">
      <c r="A84" s="33" t="str">
        <f t="shared" ref="A84:A110" si="10">LEFT(B84,7)</f>
        <v>SP.PY.3</v>
      </c>
      <c r="B84" s="35" t="s">
        <v>204</v>
      </c>
      <c r="C84" s="16" t="s">
        <v>14</v>
      </c>
      <c r="D84" s="54" t="s">
        <v>209</v>
      </c>
      <c r="E84" s="38">
        <v>1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>
        <f t="shared" ref="AF84:AF110" si="11">SUM(F84:AE84)</f>
        <v>0</v>
      </c>
      <c r="AG84" s="18">
        <f t="shared" si="8"/>
        <v>0</v>
      </c>
      <c r="AH84" s="12">
        <v>1500000</v>
      </c>
      <c r="AI84" s="19">
        <f t="shared" si="9"/>
        <v>1</v>
      </c>
      <c r="AJ84" s="12">
        <f t="shared" ref="AJ84:AJ110" si="12">+AH84-AF84</f>
        <v>1500000</v>
      </c>
    </row>
    <row r="85" spans="1:36" s="6" customFormat="1" ht="27.6" x14ac:dyDescent="0.3">
      <c r="A85" s="33" t="str">
        <f t="shared" si="10"/>
        <v>SP.PY.3</v>
      </c>
      <c r="B85" s="35" t="s">
        <v>204</v>
      </c>
      <c r="C85" s="16" t="s">
        <v>14</v>
      </c>
      <c r="D85" s="54" t="s">
        <v>210</v>
      </c>
      <c r="E85" s="38">
        <v>20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>
        <f t="shared" si="11"/>
        <v>0</v>
      </c>
      <c r="AG85" s="18"/>
      <c r="AH85" s="12" t="s">
        <v>339</v>
      </c>
      <c r="AI85" s="19"/>
      <c r="AJ85" s="12"/>
    </row>
    <row r="86" spans="1:36" s="6" customFormat="1" x14ac:dyDescent="0.3">
      <c r="A86" s="33" t="str">
        <f t="shared" si="10"/>
        <v>SP.PY.3</v>
      </c>
      <c r="B86" s="35" t="s">
        <v>204</v>
      </c>
      <c r="C86" s="16" t="s">
        <v>14</v>
      </c>
      <c r="D86" s="54" t="s">
        <v>211</v>
      </c>
      <c r="E86" s="38">
        <v>1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>
        <f t="shared" si="11"/>
        <v>0</v>
      </c>
      <c r="AG86" s="18">
        <f t="shared" si="8"/>
        <v>0</v>
      </c>
      <c r="AH86" s="12">
        <v>1500000</v>
      </c>
      <c r="AI86" s="19">
        <f t="shared" si="9"/>
        <v>1</v>
      </c>
      <c r="AJ86" s="12">
        <f t="shared" si="12"/>
        <v>1500000</v>
      </c>
    </row>
    <row r="87" spans="1:36" s="6" customFormat="1" ht="27.6" x14ac:dyDescent="0.3">
      <c r="A87" s="33" t="str">
        <f t="shared" si="10"/>
        <v>SP.PY.3</v>
      </c>
      <c r="B87" s="35" t="s">
        <v>204</v>
      </c>
      <c r="C87" s="16" t="s">
        <v>14</v>
      </c>
      <c r="D87" s="54" t="s">
        <v>212</v>
      </c>
      <c r="E87" s="38">
        <v>20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>
        <f t="shared" si="11"/>
        <v>0</v>
      </c>
      <c r="AG87" s="18"/>
      <c r="AH87" s="12" t="s">
        <v>339</v>
      </c>
      <c r="AI87" s="19"/>
      <c r="AJ87" s="12"/>
    </row>
    <row r="88" spans="1:36" s="6" customFormat="1" ht="27.6" x14ac:dyDescent="0.3">
      <c r="A88" s="33" t="str">
        <f t="shared" si="10"/>
        <v>SP.PY.3</v>
      </c>
      <c r="B88" s="35" t="s">
        <v>204</v>
      </c>
      <c r="C88" s="16" t="s">
        <v>13</v>
      </c>
      <c r="D88" s="54" t="s">
        <v>205</v>
      </c>
      <c r="E88" s="38">
        <v>1</v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>
        <f t="shared" si="11"/>
        <v>0</v>
      </c>
      <c r="AG88" s="18">
        <f t="shared" si="8"/>
        <v>0</v>
      </c>
      <c r="AH88" s="12">
        <v>3000000</v>
      </c>
      <c r="AI88" s="19">
        <f t="shared" si="9"/>
        <v>1</v>
      </c>
      <c r="AJ88" s="12">
        <f t="shared" si="12"/>
        <v>3000000</v>
      </c>
    </row>
    <row r="89" spans="1:36" s="6" customFormat="1" ht="27.6" x14ac:dyDescent="0.3">
      <c r="A89" s="33" t="str">
        <f t="shared" si="10"/>
        <v>SP.PY.3</v>
      </c>
      <c r="B89" s="35" t="s">
        <v>204</v>
      </c>
      <c r="C89" s="16" t="s">
        <v>13</v>
      </c>
      <c r="D89" s="54" t="s">
        <v>206</v>
      </c>
      <c r="E89" s="38">
        <v>20</v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>
        <f t="shared" si="11"/>
        <v>0</v>
      </c>
      <c r="AG89" s="18"/>
      <c r="AH89" s="12" t="s">
        <v>339</v>
      </c>
      <c r="AI89" s="19"/>
      <c r="AJ89" s="12"/>
    </row>
    <row r="90" spans="1:36" s="6" customFormat="1" ht="27.6" x14ac:dyDescent="0.3">
      <c r="A90" s="33" t="str">
        <f t="shared" si="10"/>
        <v>SP.PY.3</v>
      </c>
      <c r="B90" s="35" t="s">
        <v>204</v>
      </c>
      <c r="C90" s="16" t="s">
        <v>13</v>
      </c>
      <c r="D90" s="54" t="s">
        <v>207</v>
      </c>
      <c r="E90" s="38">
        <v>1</v>
      </c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>
        <f t="shared" si="11"/>
        <v>0</v>
      </c>
      <c r="AG90" s="18">
        <f t="shared" si="8"/>
        <v>0</v>
      </c>
      <c r="AH90" s="12">
        <v>1500000</v>
      </c>
      <c r="AI90" s="19">
        <f t="shared" si="9"/>
        <v>1</v>
      </c>
      <c r="AJ90" s="12">
        <f t="shared" si="12"/>
        <v>1500000</v>
      </c>
    </row>
    <row r="91" spans="1:36" s="6" customFormat="1" ht="27.6" x14ac:dyDescent="0.3">
      <c r="A91" s="33" t="str">
        <f t="shared" si="10"/>
        <v>SP.PY.3</v>
      </c>
      <c r="B91" s="35" t="s">
        <v>204</v>
      </c>
      <c r="C91" s="16" t="s">
        <v>13</v>
      </c>
      <c r="D91" s="54" t="s">
        <v>208</v>
      </c>
      <c r="E91" s="38">
        <v>10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>
        <f t="shared" si="11"/>
        <v>0</v>
      </c>
      <c r="AG91" s="18"/>
      <c r="AH91" s="12" t="s">
        <v>339</v>
      </c>
      <c r="AI91" s="19"/>
      <c r="AJ91" s="12"/>
    </row>
    <row r="92" spans="1:36" s="6" customFormat="1" ht="27.6" x14ac:dyDescent="0.3">
      <c r="A92" s="33" t="str">
        <f t="shared" si="10"/>
        <v>SP.PY.3</v>
      </c>
      <c r="B92" s="35" t="s">
        <v>204</v>
      </c>
      <c r="C92" s="16" t="s">
        <v>13</v>
      </c>
      <c r="D92" s="54" t="s">
        <v>209</v>
      </c>
      <c r="E92" s="38">
        <v>1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f t="shared" si="11"/>
        <v>0</v>
      </c>
      <c r="AG92" s="18">
        <f t="shared" si="8"/>
        <v>0</v>
      </c>
      <c r="AH92" s="12">
        <v>1500000</v>
      </c>
      <c r="AI92" s="19">
        <f t="shared" si="9"/>
        <v>1</v>
      </c>
      <c r="AJ92" s="12">
        <f t="shared" si="12"/>
        <v>1500000</v>
      </c>
    </row>
    <row r="93" spans="1:36" s="6" customFormat="1" ht="27.6" x14ac:dyDescent="0.3">
      <c r="A93" s="33" t="str">
        <f t="shared" si="10"/>
        <v>SP.PY.3</v>
      </c>
      <c r="B93" s="35" t="s">
        <v>204</v>
      </c>
      <c r="C93" s="16" t="s">
        <v>13</v>
      </c>
      <c r="D93" s="54" t="s">
        <v>210</v>
      </c>
      <c r="E93" s="38">
        <v>20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>
        <f t="shared" si="11"/>
        <v>0</v>
      </c>
      <c r="AG93" s="18"/>
      <c r="AH93" s="12" t="s">
        <v>339</v>
      </c>
      <c r="AI93" s="19"/>
      <c r="AJ93" s="12"/>
    </row>
    <row r="94" spans="1:36" s="6" customFormat="1" x14ac:dyDescent="0.3">
      <c r="A94" s="33" t="str">
        <f t="shared" si="10"/>
        <v>SP.PY.3</v>
      </c>
      <c r="B94" s="35" t="s">
        <v>204</v>
      </c>
      <c r="C94" s="16" t="s">
        <v>13</v>
      </c>
      <c r="D94" s="54" t="s">
        <v>211</v>
      </c>
      <c r="E94" s="38">
        <v>1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>
        <f t="shared" si="11"/>
        <v>0</v>
      </c>
      <c r="AG94" s="18">
        <f t="shared" ref="AG94:AG111" si="13">+AF94/AH94</f>
        <v>0</v>
      </c>
      <c r="AH94" s="12">
        <v>1500000</v>
      </c>
      <c r="AI94" s="19">
        <f t="shared" ref="AI94:AI103" si="14">+AJ94/AH94</f>
        <v>1</v>
      </c>
      <c r="AJ94" s="12">
        <f t="shared" si="12"/>
        <v>1500000</v>
      </c>
    </row>
    <row r="95" spans="1:36" s="6" customFormat="1" ht="32.4" customHeight="1" x14ac:dyDescent="0.3">
      <c r="A95" s="33" t="str">
        <f t="shared" si="10"/>
        <v>SP.PY.3</v>
      </c>
      <c r="B95" s="35" t="s">
        <v>204</v>
      </c>
      <c r="C95" s="16" t="s">
        <v>13</v>
      </c>
      <c r="D95" s="54" t="s">
        <v>212</v>
      </c>
      <c r="E95" s="38">
        <v>20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>
        <f t="shared" si="11"/>
        <v>0</v>
      </c>
      <c r="AG95" s="18"/>
      <c r="AH95" s="12" t="s">
        <v>339</v>
      </c>
      <c r="AI95" s="19"/>
      <c r="AJ95" s="12"/>
    </row>
    <row r="96" spans="1:36" s="6" customFormat="1" x14ac:dyDescent="0.3">
      <c r="A96" s="33" t="str">
        <f t="shared" si="10"/>
        <v>SP.PY.3</v>
      </c>
      <c r="B96" s="35" t="s">
        <v>213</v>
      </c>
      <c r="C96" s="16" t="s">
        <v>40</v>
      </c>
      <c r="D96" s="54" t="s">
        <v>214</v>
      </c>
      <c r="E96" s="38">
        <v>47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58">
        <v>70000000</v>
      </c>
      <c r="Y96" s="12"/>
      <c r="Z96" s="12"/>
      <c r="AA96" s="58">
        <v>8000000</v>
      </c>
      <c r="AB96" s="12"/>
      <c r="AC96" s="12"/>
      <c r="AD96" s="12"/>
      <c r="AE96" s="12">
        <v>100000000</v>
      </c>
      <c r="AF96" s="12">
        <f t="shared" si="11"/>
        <v>178000000</v>
      </c>
      <c r="AG96" s="18">
        <f t="shared" si="13"/>
        <v>0.4238095238095238</v>
      </c>
      <c r="AH96" s="12">
        <v>420000000</v>
      </c>
      <c r="AI96" s="19">
        <f t="shared" si="14"/>
        <v>0.57619047619047614</v>
      </c>
      <c r="AJ96" s="12">
        <f t="shared" si="12"/>
        <v>242000000</v>
      </c>
    </row>
    <row r="97" spans="1:36" s="6" customFormat="1" ht="27.6" x14ac:dyDescent="0.3">
      <c r="A97" s="33" t="str">
        <f t="shared" si="10"/>
        <v>SP.PY.3</v>
      </c>
      <c r="B97" s="35" t="s">
        <v>213</v>
      </c>
      <c r="C97" s="16" t="s">
        <v>40</v>
      </c>
      <c r="D97" s="54" t="s">
        <v>215</v>
      </c>
      <c r="E97" s="38">
        <v>5000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>
        <f t="shared" si="11"/>
        <v>0</v>
      </c>
      <c r="AG97" s="18"/>
      <c r="AH97" s="12" t="s">
        <v>339</v>
      </c>
      <c r="AI97" s="19"/>
      <c r="AJ97" s="12"/>
    </row>
    <row r="98" spans="1:36" s="6" customFormat="1" ht="69" x14ac:dyDescent="0.3">
      <c r="A98" s="33" t="str">
        <f t="shared" si="10"/>
        <v>SP.PY.3</v>
      </c>
      <c r="B98" s="35" t="s">
        <v>216</v>
      </c>
      <c r="C98" s="16" t="s">
        <v>40</v>
      </c>
      <c r="D98" s="54" t="s">
        <v>329</v>
      </c>
      <c r="E98" s="38">
        <v>10</v>
      </c>
      <c r="F98" s="12">
        <v>1600000000</v>
      </c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>
        <f t="shared" si="11"/>
        <v>1600000000</v>
      </c>
      <c r="AG98" s="18">
        <f t="shared" si="13"/>
        <v>1</v>
      </c>
      <c r="AH98" s="12">
        <v>1600000000</v>
      </c>
      <c r="AI98" s="19">
        <f t="shared" si="14"/>
        <v>0</v>
      </c>
      <c r="AJ98" s="12">
        <f t="shared" si="12"/>
        <v>0</v>
      </c>
    </row>
    <row r="99" spans="1:36" s="6" customFormat="1" ht="27.6" x14ac:dyDescent="0.3">
      <c r="A99" s="33" t="str">
        <f t="shared" si="10"/>
        <v>SP.PY.3</v>
      </c>
      <c r="B99" s="35" t="s">
        <v>217</v>
      </c>
      <c r="C99" s="16" t="s">
        <v>40</v>
      </c>
      <c r="D99" s="54" t="s">
        <v>218</v>
      </c>
      <c r="E99" s="38">
        <v>17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56">
        <v>6131167</v>
      </c>
      <c r="Z99" s="12"/>
      <c r="AA99" s="12"/>
      <c r="AB99" s="12"/>
      <c r="AC99" s="12"/>
      <c r="AD99" s="12"/>
      <c r="AE99" s="12">
        <v>166000000</v>
      </c>
      <c r="AF99" s="12">
        <f t="shared" si="11"/>
        <v>172131167</v>
      </c>
      <c r="AG99" s="18">
        <f t="shared" si="13"/>
        <v>0.75085341089440749</v>
      </c>
      <c r="AH99" s="12">
        <v>229247366.40000001</v>
      </c>
      <c r="AI99" s="19">
        <f t="shared" si="14"/>
        <v>0.24914658910559245</v>
      </c>
      <c r="AJ99" s="12">
        <f t="shared" si="12"/>
        <v>57116199.400000006</v>
      </c>
    </row>
    <row r="100" spans="1:36" s="6" customFormat="1" ht="69" x14ac:dyDescent="0.3">
      <c r="A100" s="33" t="str">
        <f t="shared" si="10"/>
        <v>SP.PY.4</v>
      </c>
      <c r="B100" s="35" t="s">
        <v>219</v>
      </c>
      <c r="C100" s="16" t="s">
        <v>40</v>
      </c>
      <c r="D100" s="54" t="s">
        <v>220</v>
      </c>
      <c r="E100" s="38">
        <v>360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>
        <v>104000000</v>
      </c>
      <c r="AF100" s="12">
        <f t="shared" si="11"/>
        <v>104000000</v>
      </c>
      <c r="AG100" s="18">
        <f t="shared" si="13"/>
        <v>0.28081393064555288</v>
      </c>
      <c r="AH100" s="12">
        <v>370351997</v>
      </c>
      <c r="AI100" s="19">
        <f t="shared" si="14"/>
        <v>0.71918606935444718</v>
      </c>
      <c r="AJ100" s="12">
        <f t="shared" si="12"/>
        <v>266351997</v>
      </c>
    </row>
    <row r="101" spans="1:36" s="6" customFormat="1" ht="41.4" x14ac:dyDescent="0.3">
      <c r="A101" s="33" t="str">
        <f t="shared" si="10"/>
        <v>SP.PY.4</v>
      </c>
      <c r="B101" s="35" t="s">
        <v>345</v>
      </c>
      <c r="C101" s="16" t="s">
        <v>40</v>
      </c>
      <c r="D101" s="54" t="s">
        <v>221</v>
      </c>
      <c r="E101" s="38">
        <v>1560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>
        <v>63000000</v>
      </c>
      <c r="AF101" s="12">
        <f t="shared" si="11"/>
        <v>63000000</v>
      </c>
      <c r="AG101" s="18"/>
      <c r="AH101" s="12">
        <v>300000000</v>
      </c>
      <c r="AI101" s="19"/>
      <c r="AJ101" s="12">
        <f t="shared" si="12"/>
        <v>237000000</v>
      </c>
    </row>
    <row r="102" spans="1:36" s="6" customFormat="1" ht="69" x14ac:dyDescent="0.3">
      <c r="A102" s="33" t="str">
        <f t="shared" si="10"/>
        <v>SP.PY.4</v>
      </c>
      <c r="B102" s="35" t="s">
        <v>222</v>
      </c>
      <c r="C102" s="16" t="s">
        <v>40</v>
      </c>
      <c r="D102" s="54" t="s">
        <v>223</v>
      </c>
      <c r="E102" s="38">
        <v>144</v>
      </c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>
        <v>31500000</v>
      </c>
      <c r="AF102" s="12">
        <f t="shared" si="11"/>
        <v>31500000</v>
      </c>
      <c r="AG102" s="18">
        <f t="shared" si="13"/>
        <v>0.22500000000000001</v>
      </c>
      <c r="AH102" s="12">
        <v>140000000</v>
      </c>
      <c r="AI102" s="19">
        <f t="shared" si="14"/>
        <v>0.77500000000000002</v>
      </c>
      <c r="AJ102" s="12">
        <f t="shared" si="12"/>
        <v>108500000</v>
      </c>
    </row>
    <row r="103" spans="1:36" s="6" customFormat="1" ht="27.6" x14ac:dyDescent="0.3">
      <c r="A103" s="33" t="str">
        <f t="shared" si="10"/>
        <v>SP.PY.4</v>
      </c>
      <c r="B103" s="35" t="s">
        <v>224</v>
      </c>
      <c r="C103" s="16" t="s">
        <v>40</v>
      </c>
      <c r="D103" s="54" t="s">
        <v>225</v>
      </c>
      <c r="E103" s="38">
        <v>300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>
        <v>31500000</v>
      </c>
      <c r="AF103" s="12">
        <f t="shared" si="11"/>
        <v>31500000</v>
      </c>
      <c r="AG103" s="18">
        <f t="shared" si="13"/>
        <v>8.9135605428967327E-2</v>
      </c>
      <c r="AH103" s="12">
        <v>353394133</v>
      </c>
      <c r="AI103" s="19">
        <f t="shared" si="14"/>
        <v>0.91086439457103263</v>
      </c>
      <c r="AJ103" s="12">
        <f t="shared" si="12"/>
        <v>321894133</v>
      </c>
    </row>
    <row r="104" spans="1:36" s="6" customFormat="1" ht="41.4" x14ac:dyDescent="0.3">
      <c r="A104" s="33" t="str">
        <f t="shared" si="10"/>
        <v>SP.PY.4</v>
      </c>
      <c r="B104" s="35" t="s">
        <v>224</v>
      </c>
      <c r="C104" s="16" t="s">
        <v>40</v>
      </c>
      <c r="D104" s="54" t="s">
        <v>226</v>
      </c>
      <c r="E104" s="38">
        <v>24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58">
        <v>6000000</v>
      </c>
      <c r="AB104" s="12"/>
      <c r="AC104" s="12"/>
      <c r="AD104" s="12"/>
      <c r="AE104" s="12"/>
      <c r="AF104" s="12">
        <f t="shared" si="11"/>
        <v>6000000</v>
      </c>
      <c r="AG104" s="18"/>
      <c r="AH104" s="12"/>
      <c r="AI104" s="19"/>
      <c r="AJ104" s="12">
        <f t="shared" si="12"/>
        <v>-6000000</v>
      </c>
    </row>
    <row r="105" spans="1:36" s="6" customFormat="1" ht="27.6" x14ac:dyDescent="0.3">
      <c r="A105" s="33" t="str">
        <f t="shared" si="10"/>
        <v>SP.PY.4</v>
      </c>
      <c r="B105" s="35" t="s">
        <v>224</v>
      </c>
      <c r="C105" s="16" t="s">
        <v>40</v>
      </c>
      <c r="D105" s="54" t="s">
        <v>227</v>
      </c>
      <c r="E105" s="38">
        <v>120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>
        <f t="shared" si="11"/>
        <v>0</v>
      </c>
      <c r="AG105" s="18"/>
      <c r="AH105" s="12"/>
      <c r="AI105" s="19"/>
      <c r="AJ105" s="12">
        <f t="shared" si="12"/>
        <v>0</v>
      </c>
    </row>
    <row r="106" spans="1:36" s="6" customFormat="1" ht="41.4" x14ac:dyDescent="0.3">
      <c r="A106" s="33" t="str">
        <f t="shared" si="10"/>
        <v>SP.PY.4</v>
      </c>
      <c r="B106" s="35" t="s">
        <v>224</v>
      </c>
      <c r="C106" s="16" t="s">
        <v>40</v>
      </c>
      <c r="D106" s="54" t="s">
        <v>228</v>
      </c>
      <c r="E106" s="38">
        <v>8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56">
        <v>10546667</v>
      </c>
      <c r="Z106" s="12"/>
      <c r="AA106" s="12"/>
      <c r="AB106" s="12"/>
      <c r="AC106" s="12"/>
      <c r="AD106" s="12"/>
      <c r="AE106" s="12"/>
      <c r="AF106" s="12">
        <f t="shared" si="11"/>
        <v>10546667</v>
      </c>
      <c r="AG106" s="18"/>
      <c r="AH106" s="12"/>
      <c r="AI106" s="19"/>
      <c r="AJ106" s="12">
        <f t="shared" si="12"/>
        <v>-10546667</v>
      </c>
    </row>
    <row r="107" spans="1:36" s="6" customFormat="1" ht="55.2" x14ac:dyDescent="0.3">
      <c r="A107" s="33" t="str">
        <f t="shared" si="10"/>
        <v>SP.PY.5</v>
      </c>
      <c r="B107" s="35" t="s">
        <v>229</v>
      </c>
      <c r="C107" s="16" t="s">
        <v>40</v>
      </c>
      <c r="D107" s="54" t="s">
        <v>230</v>
      </c>
      <c r="E107" s="38">
        <v>5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>
        <v>30000000</v>
      </c>
      <c r="AF107" s="12">
        <f t="shared" si="11"/>
        <v>30000000</v>
      </c>
      <c r="AG107" s="18">
        <f t="shared" ref="AG107:AG110" si="15">+AF107/AH107</f>
        <v>0.27272727272727271</v>
      </c>
      <c r="AH107" s="12">
        <v>110000000</v>
      </c>
      <c r="AI107" s="19">
        <f t="shared" ref="AI107:AI110" si="16">+AJ107/AH107</f>
        <v>0.72727272727272729</v>
      </c>
      <c r="AJ107" s="12">
        <f t="shared" si="12"/>
        <v>80000000</v>
      </c>
    </row>
    <row r="108" spans="1:36" s="6" customFormat="1" ht="41.4" x14ac:dyDescent="0.3">
      <c r="A108" s="33" t="str">
        <f t="shared" si="10"/>
        <v>SP.PY.5</v>
      </c>
      <c r="B108" s="35" t="s">
        <v>231</v>
      </c>
      <c r="C108" s="16" t="s">
        <v>40</v>
      </c>
      <c r="D108" s="54" t="s">
        <v>232</v>
      </c>
      <c r="E108" s="38">
        <v>144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>
        <v>4360000</v>
      </c>
      <c r="AF108" s="12">
        <f t="shared" si="11"/>
        <v>4360000</v>
      </c>
      <c r="AG108" s="18"/>
      <c r="AH108" s="12">
        <v>60000000</v>
      </c>
      <c r="AI108" s="19"/>
      <c r="AJ108" s="12">
        <f t="shared" si="12"/>
        <v>55640000</v>
      </c>
    </row>
    <row r="109" spans="1:36" s="6" customFormat="1" ht="41.4" x14ac:dyDescent="0.3">
      <c r="A109" s="33" t="str">
        <f t="shared" si="10"/>
        <v>SP.PY.5</v>
      </c>
      <c r="B109" s="35" t="s">
        <v>233</v>
      </c>
      <c r="C109" s="16" t="s">
        <v>40</v>
      </c>
      <c r="D109" s="54" t="s">
        <v>234</v>
      </c>
      <c r="E109" s="38">
        <v>2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>
        <v>4360000</v>
      </c>
      <c r="AF109" s="12">
        <f t="shared" si="11"/>
        <v>4360000</v>
      </c>
      <c r="AG109" s="18">
        <f t="shared" si="15"/>
        <v>0.14533333333333334</v>
      </c>
      <c r="AH109" s="12">
        <v>30000000</v>
      </c>
      <c r="AI109" s="19">
        <f t="shared" si="16"/>
        <v>0.85466666666666669</v>
      </c>
      <c r="AJ109" s="12">
        <f t="shared" si="12"/>
        <v>25640000</v>
      </c>
    </row>
    <row r="110" spans="1:36" s="6" customFormat="1" ht="69" x14ac:dyDescent="0.3">
      <c r="A110" s="33" t="str">
        <f t="shared" si="10"/>
        <v>SP.PY.5</v>
      </c>
      <c r="B110" s="35" t="s">
        <v>515</v>
      </c>
      <c r="C110" s="16" t="s">
        <v>40</v>
      </c>
      <c r="D110" s="38" t="s">
        <v>235</v>
      </c>
      <c r="E110" s="38">
        <v>3</v>
      </c>
      <c r="F110" s="35"/>
      <c r="G110" s="16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f t="shared" si="11"/>
        <v>0</v>
      </c>
      <c r="AG110" s="18">
        <f t="shared" si="15"/>
        <v>0</v>
      </c>
      <c r="AH110" s="12">
        <v>25000000</v>
      </c>
      <c r="AI110" s="19">
        <f t="shared" si="16"/>
        <v>1</v>
      </c>
      <c r="AJ110" s="12">
        <f t="shared" si="12"/>
        <v>25000000</v>
      </c>
    </row>
    <row r="111" spans="1:36" s="6" customFormat="1" x14ac:dyDescent="0.3">
      <c r="A111" s="33"/>
      <c r="B111" s="35" t="s">
        <v>236</v>
      </c>
      <c r="C111" s="22"/>
      <c r="D111" s="17"/>
      <c r="E111" s="14"/>
      <c r="F111" s="12">
        <f t="shared" ref="F111:AF111" si="17">SUM(F2:F110)</f>
        <v>1600000000</v>
      </c>
      <c r="G111" s="12">
        <f t="shared" si="17"/>
        <v>0</v>
      </c>
      <c r="H111" s="12">
        <f t="shared" si="17"/>
        <v>0</v>
      </c>
      <c r="I111" s="12">
        <f t="shared" si="17"/>
        <v>0</v>
      </c>
      <c r="J111" s="12">
        <f t="shared" si="17"/>
        <v>0</v>
      </c>
      <c r="K111" s="12">
        <f t="shared" si="17"/>
        <v>0</v>
      </c>
      <c r="L111" s="12">
        <f t="shared" si="17"/>
        <v>0</v>
      </c>
      <c r="M111" s="12">
        <f t="shared" si="17"/>
        <v>0</v>
      </c>
      <c r="N111" s="12">
        <f t="shared" si="17"/>
        <v>0</v>
      </c>
      <c r="O111" s="12">
        <f t="shared" si="17"/>
        <v>0</v>
      </c>
      <c r="P111" s="12">
        <f t="shared" si="17"/>
        <v>0</v>
      </c>
      <c r="Q111" s="12">
        <f t="shared" si="17"/>
        <v>0</v>
      </c>
      <c r="R111" s="12">
        <f t="shared" si="17"/>
        <v>0</v>
      </c>
      <c r="S111" s="12">
        <f t="shared" si="17"/>
        <v>0</v>
      </c>
      <c r="T111" s="12">
        <f t="shared" si="17"/>
        <v>0</v>
      </c>
      <c r="U111" s="12">
        <f t="shared" si="17"/>
        <v>0</v>
      </c>
      <c r="V111" s="12">
        <f t="shared" si="17"/>
        <v>101465342</v>
      </c>
      <c r="W111" s="12">
        <f t="shared" si="17"/>
        <v>37248010</v>
      </c>
      <c r="X111" s="12">
        <f t="shared" si="17"/>
        <v>183000000</v>
      </c>
      <c r="Y111" s="12">
        <f t="shared" si="17"/>
        <v>76513541</v>
      </c>
      <c r="Z111" s="12">
        <f t="shared" si="17"/>
        <v>11693567</v>
      </c>
      <c r="AA111" s="12">
        <f t="shared" si="17"/>
        <v>26684283</v>
      </c>
      <c r="AB111" s="12">
        <f t="shared" si="17"/>
        <v>0</v>
      </c>
      <c r="AC111" s="12">
        <f t="shared" si="17"/>
        <v>0</v>
      </c>
      <c r="AD111" s="12">
        <f t="shared" si="17"/>
        <v>0</v>
      </c>
      <c r="AE111" s="12">
        <f t="shared" si="17"/>
        <v>1600000000</v>
      </c>
      <c r="AF111" s="12">
        <f t="shared" si="17"/>
        <v>3636604743</v>
      </c>
      <c r="AG111" s="18">
        <f t="shared" si="13"/>
        <v>0.41741323532732444</v>
      </c>
      <c r="AH111" s="12">
        <f>SUM(AH2:AH110)</f>
        <v>8712241096.3999996</v>
      </c>
      <c r="AI111" s="18">
        <f>+AJ111/AH111</f>
        <v>0.58258676467267556</v>
      </c>
      <c r="AJ111" s="20">
        <f t="shared" ref="AJ111:AJ117" si="18">+AH111-AF111</f>
        <v>5075636353.3999996</v>
      </c>
    </row>
    <row r="112" spans="1:36" x14ac:dyDescent="0.3">
      <c r="A112" s="24"/>
      <c r="B112" s="36"/>
      <c r="C112" s="15"/>
      <c r="D112" s="24"/>
      <c r="F112" s="24"/>
      <c r="G112" s="24"/>
      <c r="H112" s="25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5"/>
      <c r="V112" s="24"/>
      <c r="W112" s="24"/>
      <c r="X112" s="24"/>
      <c r="Y112" s="24"/>
      <c r="Z112" s="24"/>
      <c r="AA112" s="24"/>
      <c r="AB112" s="24"/>
      <c r="AC112" s="24"/>
      <c r="AD112" s="24"/>
      <c r="AE112" s="25"/>
      <c r="AF112" s="25"/>
      <c r="AG112" s="25"/>
      <c r="AH112" s="24"/>
      <c r="AI112" s="24"/>
      <c r="AJ112" s="26"/>
    </row>
    <row r="113" spans="1:36" ht="27.6" x14ac:dyDescent="0.3">
      <c r="A113" s="24"/>
      <c r="B113" s="39" t="s">
        <v>353</v>
      </c>
      <c r="C113" s="44"/>
      <c r="D113" s="45"/>
      <c r="E113" s="46"/>
      <c r="F113" s="40">
        <f t="shared" ref="F113:AE113" si="19">SUMIF($B$2:$B$110,"SP.PY.1"&amp;"*",F$2:F$110)</f>
        <v>0</v>
      </c>
      <c r="G113" s="12">
        <f t="shared" si="19"/>
        <v>0</v>
      </c>
      <c r="H113" s="12">
        <f t="shared" si="19"/>
        <v>0</v>
      </c>
      <c r="I113" s="12">
        <f t="shared" si="19"/>
        <v>0</v>
      </c>
      <c r="J113" s="12">
        <f t="shared" si="19"/>
        <v>0</v>
      </c>
      <c r="K113" s="12">
        <f t="shared" si="19"/>
        <v>0</v>
      </c>
      <c r="L113" s="12">
        <f t="shared" si="19"/>
        <v>0</v>
      </c>
      <c r="M113" s="12">
        <f t="shared" si="19"/>
        <v>0</v>
      </c>
      <c r="N113" s="12">
        <f t="shared" si="19"/>
        <v>0</v>
      </c>
      <c r="O113" s="12">
        <f t="shared" si="19"/>
        <v>0</v>
      </c>
      <c r="P113" s="12">
        <f t="shared" si="19"/>
        <v>0</v>
      </c>
      <c r="Q113" s="12">
        <f t="shared" si="19"/>
        <v>0</v>
      </c>
      <c r="R113" s="12">
        <f t="shared" si="19"/>
        <v>0</v>
      </c>
      <c r="S113" s="12">
        <f t="shared" si="19"/>
        <v>0</v>
      </c>
      <c r="T113" s="12">
        <f t="shared" si="19"/>
        <v>0</v>
      </c>
      <c r="U113" s="12">
        <f t="shared" si="19"/>
        <v>0</v>
      </c>
      <c r="V113" s="12">
        <f t="shared" si="19"/>
        <v>0</v>
      </c>
      <c r="W113" s="12">
        <f t="shared" si="19"/>
        <v>15000000</v>
      </c>
      <c r="X113" s="12">
        <f t="shared" si="19"/>
        <v>30000000</v>
      </c>
      <c r="Y113" s="12">
        <f t="shared" si="19"/>
        <v>0</v>
      </c>
      <c r="Z113" s="12">
        <f t="shared" si="19"/>
        <v>11693567</v>
      </c>
      <c r="AA113" s="12">
        <f t="shared" si="19"/>
        <v>9209631</v>
      </c>
      <c r="AB113" s="12">
        <f t="shared" si="19"/>
        <v>0</v>
      </c>
      <c r="AC113" s="12">
        <f t="shared" si="19"/>
        <v>0</v>
      </c>
      <c r="AD113" s="12">
        <f t="shared" si="19"/>
        <v>0</v>
      </c>
      <c r="AE113" s="12">
        <f t="shared" si="19"/>
        <v>61300000</v>
      </c>
      <c r="AF113" s="12">
        <f>SUMIF($B$2:$B$110,"SP.PY.1"&amp;"*",AF$2:AF$110)</f>
        <v>127203198</v>
      </c>
      <c r="AG113" s="18">
        <f t="shared" ref="AG113:AG116" si="20">+AF113/AH113</f>
        <v>0.16431558080738926</v>
      </c>
      <c r="AH113" s="12">
        <f>SUMIF($B$2:$B$111,"SP.PY.1"&amp;"*",AH$2:AH$111)</f>
        <v>774139600</v>
      </c>
      <c r="AI113" s="18">
        <f t="shared" ref="AI113:AI116" si="21">+AJ113/AH113</f>
        <v>0.83568441919261072</v>
      </c>
      <c r="AJ113" s="20">
        <f t="shared" si="18"/>
        <v>646936402</v>
      </c>
    </row>
    <row r="114" spans="1:36" ht="41.4" x14ac:dyDescent="0.3">
      <c r="A114" s="24"/>
      <c r="B114" s="39" t="s">
        <v>251</v>
      </c>
      <c r="C114" s="47"/>
      <c r="D114" s="43"/>
      <c r="E114" s="48"/>
      <c r="F114" s="40">
        <f t="shared" ref="F114:AE114" si="22">SUMIF($B$2:$B$110,"SP.PY.2"&amp;"*",F$2:F$110)</f>
        <v>0</v>
      </c>
      <c r="G114" s="12">
        <f t="shared" si="22"/>
        <v>0</v>
      </c>
      <c r="H114" s="12">
        <f t="shared" si="22"/>
        <v>0</v>
      </c>
      <c r="I114" s="12">
        <f t="shared" si="22"/>
        <v>0</v>
      </c>
      <c r="J114" s="12">
        <f t="shared" si="22"/>
        <v>0</v>
      </c>
      <c r="K114" s="12">
        <f t="shared" si="22"/>
        <v>0</v>
      </c>
      <c r="L114" s="12">
        <f t="shared" si="22"/>
        <v>0</v>
      </c>
      <c r="M114" s="12">
        <f t="shared" si="22"/>
        <v>0</v>
      </c>
      <c r="N114" s="12">
        <f t="shared" si="22"/>
        <v>0</v>
      </c>
      <c r="O114" s="12">
        <f t="shared" si="22"/>
        <v>0</v>
      </c>
      <c r="P114" s="12">
        <f t="shared" si="22"/>
        <v>0</v>
      </c>
      <c r="Q114" s="12">
        <f t="shared" si="22"/>
        <v>0</v>
      </c>
      <c r="R114" s="12">
        <f t="shared" si="22"/>
        <v>0</v>
      </c>
      <c r="S114" s="12">
        <f t="shared" si="22"/>
        <v>0</v>
      </c>
      <c r="T114" s="12">
        <f t="shared" si="22"/>
        <v>0</v>
      </c>
      <c r="U114" s="12">
        <f t="shared" si="22"/>
        <v>0</v>
      </c>
      <c r="V114" s="12">
        <f t="shared" si="22"/>
        <v>0</v>
      </c>
      <c r="W114" s="12">
        <f t="shared" si="22"/>
        <v>0</v>
      </c>
      <c r="X114" s="12">
        <f t="shared" si="22"/>
        <v>0</v>
      </c>
      <c r="Y114" s="12">
        <f t="shared" si="22"/>
        <v>0</v>
      </c>
      <c r="Z114" s="12">
        <f t="shared" si="22"/>
        <v>0</v>
      </c>
      <c r="AA114" s="12">
        <f t="shared" si="22"/>
        <v>0</v>
      </c>
      <c r="AB114" s="12">
        <f t="shared" si="22"/>
        <v>0</v>
      </c>
      <c r="AC114" s="12">
        <f t="shared" si="22"/>
        <v>0</v>
      </c>
      <c r="AD114" s="12">
        <f t="shared" si="22"/>
        <v>0</v>
      </c>
      <c r="AE114" s="12">
        <f t="shared" si="22"/>
        <v>399480000</v>
      </c>
      <c r="AF114" s="12">
        <f>SUMIF($B$2:$B$110,"SP.PY.2"&amp;"*",AF$2:AF$110)</f>
        <v>399480000</v>
      </c>
      <c r="AG114" s="18">
        <f t="shared" si="20"/>
        <v>0.17539453672449343</v>
      </c>
      <c r="AH114" s="12">
        <f>SUMIF($B$2:$B$111,"SP.PY.2"&amp;"*",AH$2:AH$111)</f>
        <v>2277608000</v>
      </c>
      <c r="AI114" s="18">
        <f t="shared" si="21"/>
        <v>0.82460546327550654</v>
      </c>
      <c r="AJ114" s="20">
        <f t="shared" si="18"/>
        <v>1878128000</v>
      </c>
    </row>
    <row r="115" spans="1:36" ht="27.6" x14ac:dyDescent="0.3">
      <c r="A115" s="24"/>
      <c r="B115" s="39" t="s">
        <v>252</v>
      </c>
      <c r="C115" s="47"/>
      <c r="D115" s="43"/>
      <c r="E115" s="48"/>
      <c r="F115" s="40">
        <f t="shared" ref="F115:AE115" si="23">SUMIF($B$2:$B$110,"SP.PY.3"&amp;"*",F$2:F$110)</f>
        <v>1600000000</v>
      </c>
      <c r="G115" s="12">
        <f t="shared" si="23"/>
        <v>0</v>
      </c>
      <c r="H115" s="12">
        <f t="shared" si="23"/>
        <v>0</v>
      </c>
      <c r="I115" s="12">
        <f t="shared" si="23"/>
        <v>0</v>
      </c>
      <c r="J115" s="12">
        <f t="shared" si="23"/>
        <v>0</v>
      </c>
      <c r="K115" s="12">
        <f t="shared" si="23"/>
        <v>0</v>
      </c>
      <c r="L115" s="12">
        <f t="shared" si="23"/>
        <v>0</v>
      </c>
      <c r="M115" s="12">
        <f t="shared" si="23"/>
        <v>0</v>
      </c>
      <c r="N115" s="12">
        <f t="shared" si="23"/>
        <v>0</v>
      </c>
      <c r="O115" s="12">
        <f t="shared" si="23"/>
        <v>0</v>
      </c>
      <c r="P115" s="12">
        <f t="shared" si="23"/>
        <v>0</v>
      </c>
      <c r="Q115" s="12">
        <f t="shared" si="23"/>
        <v>0</v>
      </c>
      <c r="R115" s="12">
        <f t="shared" si="23"/>
        <v>0</v>
      </c>
      <c r="S115" s="12">
        <f t="shared" si="23"/>
        <v>0</v>
      </c>
      <c r="T115" s="12">
        <f t="shared" si="23"/>
        <v>0</v>
      </c>
      <c r="U115" s="12">
        <f t="shared" si="23"/>
        <v>0</v>
      </c>
      <c r="V115" s="12">
        <f t="shared" si="23"/>
        <v>101465342</v>
      </c>
      <c r="W115" s="12">
        <f t="shared" si="23"/>
        <v>22248010</v>
      </c>
      <c r="X115" s="12">
        <f t="shared" si="23"/>
        <v>153000000</v>
      </c>
      <c r="Y115" s="12">
        <f t="shared" si="23"/>
        <v>65966874</v>
      </c>
      <c r="Z115" s="12">
        <f t="shared" si="23"/>
        <v>0</v>
      </c>
      <c r="AA115" s="12">
        <f t="shared" si="23"/>
        <v>11474652</v>
      </c>
      <c r="AB115" s="12">
        <f t="shared" si="23"/>
        <v>0</v>
      </c>
      <c r="AC115" s="12">
        <f t="shared" si="23"/>
        <v>0</v>
      </c>
      <c r="AD115" s="12">
        <f t="shared" si="23"/>
        <v>0</v>
      </c>
      <c r="AE115" s="12">
        <f t="shared" si="23"/>
        <v>870500000</v>
      </c>
      <c r="AF115" s="12">
        <f>SUMIF($B$2:$B$110,"SP.PY.3"&amp;"*",AF$2:AF$110)</f>
        <v>2824654878</v>
      </c>
      <c r="AG115" s="18">
        <f t="shared" si="20"/>
        <v>0.66124108841681517</v>
      </c>
      <c r="AH115" s="12">
        <f>SUMIF($B$2:$B$111,"SP.PY.3"&amp;"*",AH$2:AH$111)</f>
        <v>4271747366.4000001</v>
      </c>
      <c r="AI115" s="18">
        <f t="shared" si="21"/>
        <v>0.33875891158318477</v>
      </c>
      <c r="AJ115" s="20">
        <f t="shared" si="18"/>
        <v>1447092488.4000001</v>
      </c>
    </row>
    <row r="116" spans="1:36" ht="27.6" x14ac:dyDescent="0.3">
      <c r="A116" s="24"/>
      <c r="B116" s="39" t="s">
        <v>253</v>
      </c>
      <c r="C116" s="47"/>
      <c r="D116" s="43"/>
      <c r="E116" s="48"/>
      <c r="F116" s="40">
        <f t="shared" ref="F116:AE116" si="24">SUMIF($B$2:$B$110,"SP.PY.4"&amp;"*",F$2:F$110)</f>
        <v>0</v>
      </c>
      <c r="G116" s="12">
        <f t="shared" si="24"/>
        <v>0</v>
      </c>
      <c r="H116" s="12">
        <f t="shared" si="24"/>
        <v>0</v>
      </c>
      <c r="I116" s="12">
        <f t="shared" si="24"/>
        <v>0</v>
      </c>
      <c r="J116" s="12">
        <f t="shared" si="24"/>
        <v>0</v>
      </c>
      <c r="K116" s="12">
        <f t="shared" si="24"/>
        <v>0</v>
      </c>
      <c r="L116" s="12">
        <f t="shared" si="24"/>
        <v>0</v>
      </c>
      <c r="M116" s="12">
        <f t="shared" si="24"/>
        <v>0</v>
      </c>
      <c r="N116" s="12">
        <f t="shared" si="24"/>
        <v>0</v>
      </c>
      <c r="O116" s="12">
        <f t="shared" si="24"/>
        <v>0</v>
      </c>
      <c r="P116" s="12">
        <f t="shared" si="24"/>
        <v>0</v>
      </c>
      <c r="Q116" s="12">
        <f t="shared" si="24"/>
        <v>0</v>
      </c>
      <c r="R116" s="12">
        <f t="shared" si="24"/>
        <v>0</v>
      </c>
      <c r="S116" s="12">
        <f t="shared" si="24"/>
        <v>0</v>
      </c>
      <c r="T116" s="12">
        <f t="shared" si="24"/>
        <v>0</v>
      </c>
      <c r="U116" s="12">
        <f t="shared" si="24"/>
        <v>0</v>
      </c>
      <c r="V116" s="12">
        <f t="shared" si="24"/>
        <v>0</v>
      </c>
      <c r="W116" s="12">
        <f t="shared" si="24"/>
        <v>0</v>
      </c>
      <c r="X116" s="12">
        <f t="shared" si="24"/>
        <v>0</v>
      </c>
      <c r="Y116" s="12">
        <f t="shared" si="24"/>
        <v>10546667</v>
      </c>
      <c r="Z116" s="12">
        <f t="shared" si="24"/>
        <v>0</v>
      </c>
      <c r="AA116" s="12">
        <f t="shared" si="24"/>
        <v>6000000</v>
      </c>
      <c r="AB116" s="12">
        <f t="shared" si="24"/>
        <v>0</v>
      </c>
      <c r="AC116" s="12">
        <f t="shared" si="24"/>
        <v>0</v>
      </c>
      <c r="AD116" s="12">
        <f t="shared" si="24"/>
        <v>0</v>
      </c>
      <c r="AE116" s="12">
        <f t="shared" si="24"/>
        <v>230000000</v>
      </c>
      <c r="AF116" s="12">
        <f>SUMIF($B$2:$B$110,"SP.PY.4"&amp;"*",AF$2:AF$110)</f>
        <v>246546667</v>
      </c>
      <c r="AG116" s="18">
        <f t="shared" si="20"/>
        <v>0.21185605747191616</v>
      </c>
      <c r="AH116" s="12">
        <f>SUMIF($B$2:$B$111,"SP.PY.4"&amp;"*",AH$2:AH$111)</f>
        <v>1163746130</v>
      </c>
      <c r="AI116" s="18">
        <f t="shared" si="21"/>
        <v>0.78814394252808384</v>
      </c>
      <c r="AJ116" s="20">
        <f t="shared" si="18"/>
        <v>917199463</v>
      </c>
    </row>
    <row r="117" spans="1:36" ht="27.6" x14ac:dyDescent="0.3">
      <c r="A117" s="24"/>
      <c r="B117" s="39" t="s">
        <v>254</v>
      </c>
      <c r="C117" s="49"/>
      <c r="D117" s="50"/>
      <c r="E117" s="51"/>
      <c r="F117" s="40">
        <f t="shared" ref="F117:AE117" si="25">SUMIF($B$2:$B$110,"SP.PY.5"&amp;"*",F$2:F$110)</f>
        <v>0</v>
      </c>
      <c r="G117" s="12">
        <f t="shared" si="25"/>
        <v>0</v>
      </c>
      <c r="H117" s="12">
        <f t="shared" si="25"/>
        <v>0</v>
      </c>
      <c r="I117" s="12">
        <f t="shared" si="25"/>
        <v>0</v>
      </c>
      <c r="J117" s="12">
        <f t="shared" si="25"/>
        <v>0</v>
      </c>
      <c r="K117" s="12">
        <f t="shared" si="25"/>
        <v>0</v>
      </c>
      <c r="L117" s="12">
        <f t="shared" si="25"/>
        <v>0</v>
      </c>
      <c r="M117" s="12">
        <f t="shared" si="25"/>
        <v>0</v>
      </c>
      <c r="N117" s="12">
        <f t="shared" si="25"/>
        <v>0</v>
      </c>
      <c r="O117" s="12">
        <f t="shared" si="25"/>
        <v>0</v>
      </c>
      <c r="P117" s="12">
        <f t="shared" si="25"/>
        <v>0</v>
      </c>
      <c r="Q117" s="12">
        <f t="shared" si="25"/>
        <v>0</v>
      </c>
      <c r="R117" s="12">
        <f t="shared" si="25"/>
        <v>0</v>
      </c>
      <c r="S117" s="12">
        <f t="shared" si="25"/>
        <v>0</v>
      </c>
      <c r="T117" s="12">
        <f t="shared" si="25"/>
        <v>0</v>
      </c>
      <c r="U117" s="12">
        <f t="shared" si="25"/>
        <v>0</v>
      </c>
      <c r="V117" s="12">
        <f t="shared" si="25"/>
        <v>0</v>
      </c>
      <c r="W117" s="12">
        <f t="shared" si="25"/>
        <v>0</v>
      </c>
      <c r="X117" s="12">
        <f t="shared" si="25"/>
        <v>0</v>
      </c>
      <c r="Y117" s="12">
        <f t="shared" si="25"/>
        <v>0</v>
      </c>
      <c r="Z117" s="12">
        <f t="shared" si="25"/>
        <v>0</v>
      </c>
      <c r="AA117" s="12">
        <f t="shared" si="25"/>
        <v>0</v>
      </c>
      <c r="AB117" s="12">
        <f t="shared" si="25"/>
        <v>0</v>
      </c>
      <c r="AC117" s="12">
        <f t="shared" si="25"/>
        <v>0</v>
      </c>
      <c r="AD117" s="12">
        <f t="shared" si="25"/>
        <v>0</v>
      </c>
      <c r="AE117" s="12">
        <f t="shared" si="25"/>
        <v>38720000</v>
      </c>
      <c r="AF117" s="12">
        <f>SUMIF($B$2:$B$110,"SP.PY.5"&amp;"*",AF$2:AF$110)</f>
        <v>38720000</v>
      </c>
      <c r="AG117" s="18"/>
      <c r="AH117" s="12">
        <f>SUMIF($B$2:$B$111,"SP.PY.5"&amp;"*",AH$2:AH$111)</f>
        <v>225000000</v>
      </c>
      <c r="AI117" s="18"/>
      <c r="AJ117" s="20">
        <f t="shared" si="18"/>
        <v>186280000</v>
      </c>
    </row>
    <row r="118" spans="1:36" x14ac:dyDescent="0.3">
      <c r="A118" s="24"/>
      <c r="B118" s="37" t="s">
        <v>255</v>
      </c>
      <c r="C118" s="52"/>
      <c r="D118" s="52"/>
      <c r="E118" s="52"/>
      <c r="F118" s="27">
        <f>SUM(F113:F117)</f>
        <v>1600000000</v>
      </c>
      <c r="G118" s="27">
        <f t="shared" ref="G118:AH118" si="26">SUM(G113:G117)</f>
        <v>0</v>
      </c>
      <c r="H118" s="27">
        <f t="shared" si="26"/>
        <v>0</v>
      </c>
      <c r="I118" s="27">
        <f t="shared" si="26"/>
        <v>0</v>
      </c>
      <c r="J118" s="27">
        <f t="shared" si="26"/>
        <v>0</v>
      </c>
      <c r="K118" s="27">
        <f t="shared" si="26"/>
        <v>0</v>
      </c>
      <c r="L118" s="27">
        <f t="shared" si="26"/>
        <v>0</v>
      </c>
      <c r="M118" s="27">
        <f t="shared" si="26"/>
        <v>0</v>
      </c>
      <c r="N118" s="27">
        <f t="shared" si="26"/>
        <v>0</v>
      </c>
      <c r="O118" s="27">
        <f t="shared" si="26"/>
        <v>0</v>
      </c>
      <c r="P118" s="27">
        <f t="shared" si="26"/>
        <v>0</v>
      </c>
      <c r="Q118" s="27">
        <f t="shared" si="26"/>
        <v>0</v>
      </c>
      <c r="R118" s="27">
        <f t="shared" si="26"/>
        <v>0</v>
      </c>
      <c r="S118" s="27">
        <f t="shared" si="26"/>
        <v>0</v>
      </c>
      <c r="T118" s="27">
        <f t="shared" si="26"/>
        <v>0</v>
      </c>
      <c r="U118" s="27">
        <f t="shared" si="26"/>
        <v>0</v>
      </c>
      <c r="V118" s="27">
        <f t="shared" si="26"/>
        <v>101465342</v>
      </c>
      <c r="W118" s="27">
        <f t="shared" si="26"/>
        <v>37248010</v>
      </c>
      <c r="X118" s="27">
        <f t="shared" si="26"/>
        <v>183000000</v>
      </c>
      <c r="Y118" s="27">
        <f t="shared" si="26"/>
        <v>76513541</v>
      </c>
      <c r="Z118" s="27">
        <f t="shared" si="26"/>
        <v>11693567</v>
      </c>
      <c r="AA118" s="27">
        <f t="shared" si="26"/>
        <v>26684283</v>
      </c>
      <c r="AB118" s="27">
        <f t="shared" si="26"/>
        <v>0</v>
      </c>
      <c r="AC118" s="27">
        <f t="shared" si="26"/>
        <v>0</v>
      </c>
      <c r="AD118" s="27">
        <f t="shared" si="26"/>
        <v>0</v>
      </c>
      <c r="AE118" s="27">
        <f t="shared" si="26"/>
        <v>1600000000</v>
      </c>
      <c r="AF118" s="27">
        <f t="shared" si="26"/>
        <v>3636604743</v>
      </c>
      <c r="AG118" s="28">
        <f>+AF118/AH118</f>
        <v>0.41741323532732444</v>
      </c>
      <c r="AH118" s="27">
        <f t="shared" si="26"/>
        <v>8712241096.3999996</v>
      </c>
      <c r="AI118" s="28">
        <f>+AJ118/AH118</f>
        <v>0.58258676467267556</v>
      </c>
      <c r="AJ118" s="27">
        <f>SUM(AJ113:AJ117)</f>
        <v>5075636353.3999996</v>
      </c>
    </row>
    <row r="119" spans="1:36" x14ac:dyDescent="0.3">
      <c r="A119" s="24"/>
      <c r="B119" s="36"/>
      <c r="C119" s="15"/>
      <c r="D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5"/>
      <c r="AI119" s="25"/>
      <c r="AJ119" s="26"/>
    </row>
    <row r="120" spans="1:36" x14ac:dyDescent="0.3">
      <c r="A120" s="24"/>
      <c r="B120" s="36"/>
      <c r="C120" s="15"/>
      <c r="D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6"/>
    </row>
    <row r="121" spans="1:36" x14ac:dyDescent="0.3">
      <c r="A121" s="24"/>
      <c r="B121" s="36"/>
      <c r="C121" s="15"/>
      <c r="D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6"/>
    </row>
    <row r="122" spans="1:36" x14ac:dyDescent="0.3">
      <c r="A122" s="24"/>
      <c r="B122" s="36"/>
      <c r="C122" s="15"/>
      <c r="D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6"/>
    </row>
    <row r="123" spans="1:36" x14ac:dyDescent="0.3">
      <c r="A123" s="24"/>
      <c r="B123" s="36"/>
      <c r="C123" s="15"/>
      <c r="D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6"/>
    </row>
    <row r="124" spans="1:36" x14ac:dyDescent="0.3">
      <c r="A124" s="24"/>
      <c r="B124" s="36"/>
      <c r="C124" s="15"/>
      <c r="D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6"/>
    </row>
    <row r="125" spans="1:36" x14ac:dyDescent="0.3">
      <c r="A125" s="24"/>
      <c r="C125" s="15"/>
      <c r="D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6"/>
    </row>
    <row r="126" spans="1:36" x14ac:dyDescent="0.3">
      <c r="A126" s="24"/>
      <c r="C126" s="15"/>
      <c r="D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6"/>
    </row>
    <row r="127" spans="1:36" x14ac:dyDescent="0.3">
      <c r="A127" s="24"/>
      <c r="C127" s="15"/>
      <c r="D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6"/>
    </row>
    <row r="128" spans="1:36" x14ac:dyDescent="0.3">
      <c r="A128" s="24"/>
      <c r="C128" s="15"/>
      <c r="D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6"/>
    </row>
    <row r="129" spans="1:36" x14ac:dyDescent="0.3">
      <c r="A129" s="24"/>
      <c r="C129" s="15"/>
      <c r="D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6"/>
    </row>
    <row r="130" spans="1:36" x14ac:dyDescent="0.3">
      <c r="A130" s="24"/>
      <c r="C130" s="15"/>
      <c r="D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6"/>
    </row>
    <row r="131" spans="1:36" x14ac:dyDescent="0.3">
      <c r="A131" s="24"/>
      <c r="C131" s="15"/>
      <c r="D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6"/>
    </row>
    <row r="132" spans="1:36" x14ac:dyDescent="0.3">
      <c r="A132" s="24"/>
      <c r="C132" s="15"/>
      <c r="D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6"/>
    </row>
    <row r="133" spans="1:36" x14ac:dyDescent="0.3">
      <c r="A133" s="24"/>
      <c r="C133" s="15"/>
      <c r="D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6"/>
    </row>
    <row r="134" spans="1:36" x14ac:dyDescent="0.3">
      <c r="A134" s="24"/>
      <c r="C134" s="15"/>
      <c r="D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6"/>
    </row>
    <row r="135" spans="1:36" x14ac:dyDescent="0.3">
      <c r="A135" s="24"/>
      <c r="C135" s="15"/>
      <c r="D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6"/>
    </row>
    <row r="136" spans="1:36" x14ac:dyDescent="0.3">
      <c r="A136" s="24"/>
      <c r="C136" s="15"/>
      <c r="D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6"/>
    </row>
    <row r="137" spans="1:36" x14ac:dyDescent="0.3">
      <c r="A137" s="24"/>
      <c r="C137" s="15"/>
      <c r="D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6"/>
    </row>
    <row r="138" spans="1:36" x14ac:dyDescent="0.3">
      <c r="A138" s="24"/>
      <c r="C138" s="15"/>
      <c r="D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6"/>
    </row>
    <row r="139" spans="1:36" x14ac:dyDescent="0.3">
      <c r="A139" s="24"/>
      <c r="C139" s="15"/>
      <c r="D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6"/>
    </row>
    <row r="140" spans="1:36" x14ac:dyDescent="0.3">
      <c r="A140" s="24"/>
      <c r="C140" s="15"/>
      <c r="D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6"/>
    </row>
    <row r="141" spans="1:36" x14ac:dyDescent="0.3">
      <c r="A141" s="24"/>
      <c r="C141" s="15"/>
      <c r="D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6"/>
    </row>
    <row r="142" spans="1:36" x14ac:dyDescent="0.3">
      <c r="A142" s="24"/>
      <c r="C142" s="15"/>
      <c r="D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6"/>
    </row>
    <row r="143" spans="1:36" x14ac:dyDescent="0.3">
      <c r="A143" s="24"/>
      <c r="C143" s="15"/>
      <c r="D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6"/>
    </row>
    <row r="144" spans="1:36" x14ac:dyDescent="0.3">
      <c r="A144" s="24"/>
      <c r="C144" s="15"/>
      <c r="D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6"/>
    </row>
    <row r="145" spans="1:36" x14ac:dyDescent="0.3">
      <c r="A145" s="24"/>
      <c r="C145" s="15"/>
      <c r="D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6"/>
    </row>
    <row r="146" spans="1:36" x14ac:dyDescent="0.3">
      <c r="A146" s="24"/>
      <c r="C146" s="15"/>
      <c r="D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6"/>
    </row>
    <row r="147" spans="1:36" x14ac:dyDescent="0.3">
      <c r="A147" s="24"/>
      <c r="C147" s="15"/>
      <c r="D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6"/>
    </row>
    <row r="148" spans="1:36" x14ac:dyDescent="0.3">
      <c r="A148" s="24"/>
      <c r="C148" s="15"/>
      <c r="D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6"/>
    </row>
    <row r="149" spans="1:36" x14ac:dyDescent="0.3">
      <c r="A149" s="24"/>
      <c r="C149" s="15"/>
      <c r="D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6"/>
    </row>
    <row r="150" spans="1:36" x14ac:dyDescent="0.3">
      <c r="A150" s="24"/>
      <c r="C150" s="15"/>
      <c r="D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6"/>
    </row>
    <row r="151" spans="1:36" x14ac:dyDescent="0.3">
      <c r="A151" s="24"/>
      <c r="C151" s="15"/>
      <c r="D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6"/>
    </row>
    <row r="152" spans="1:36" x14ac:dyDescent="0.3">
      <c r="A152" s="24"/>
      <c r="C152" s="15"/>
      <c r="D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6"/>
    </row>
    <row r="153" spans="1:36" x14ac:dyDescent="0.3">
      <c r="A153" s="24"/>
      <c r="C153" s="15"/>
      <c r="D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6"/>
    </row>
    <row r="154" spans="1:36" x14ac:dyDescent="0.3">
      <c r="A154" s="24"/>
      <c r="C154" s="15"/>
      <c r="D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6"/>
    </row>
    <row r="155" spans="1:36" x14ac:dyDescent="0.3">
      <c r="A155" s="24"/>
      <c r="C155" s="15"/>
      <c r="D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6"/>
    </row>
    <row r="156" spans="1:36" x14ac:dyDescent="0.3">
      <c r="A156" s="24"/>
      <c r="C156" s="15"/>
      <c r="D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6"/>
    </row>
    <row r="157" spans="1:36" x14ac:dyDescent="0.3">
      <c r="A157" s="24"/>
      <c r="C157" s="15"/>
      <c r="D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6"/>
    </row>
    <row r="158" spans="1:36" x14ac:dyDescent="0.3">
      <c r="A158" s="24"/>
      <c r="C158" s="15"/>
      <c r="D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6"/>
    </row>
    <row r="159" spans="1:36" x14ac:dyDescent="0.3">
      <c r="A159" s="24"/>
      <c r="C159" s="15"/>
      <c r="D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6"/>
    </row>
    <row r="160" spans="1:36" x14ac:dyDescent="0.3">
      <c r="A160" s="24"/>
      <c r="C160" s="15"/>
      <c r="D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6"/>
    </row>
    <row r="161" spans="1:36" x14ac:dyDescent="0.3">
      <c r="A161" s="24"/>
      <c r="C161" s="15"/>
      <c r="D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6"/>
    </row>
    <row r="162" spans="1:36" x14ac:dyDescent="0.3">
      <c r="A162" s="24"/>
      <c r="C162" s="15"/>
      <c r="D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6"/>
    </row>
    <row r="163" spans="1:36" x14ac:dyDescent="0.3">
      <c r="A163" s="24"/>
      <c r="C163" s="15"/>
      <c r="D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6"/>
    </row>
    <row r="164" spans="1:36" x14ac:dyDescent="0.3">
      <c r="A164" s="24"/>
      <c r="C164" s="15"/>
      <c r="D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6"/>
    </row>
    <row r="165" spans="1:36" x14ac:dyDescent="0.3">
      <c r="A165" s="24"/>
      <c r="C165" s="15"/>
      <c r="D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6"/>
    </row>
    <row r="166" spans="1:36" x14ac:dyDescent="0.3">
      <c r="A166" s="24"/>
      <c r="C166" s="15"/>
      <c r="D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6"/>
    </row>
    <row r="167" spans="1:36" x14ac:dyDescent="0.3">
      <c r="A167" s="24"/>
      <c r="C167" s="15"/>
      <c r="D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6"/>
    </row>
    <row r="168" spans="1:36" x14ac:dyDescent="0.3">
      <c r="A168" s="24"/>
      <c r="C168" s="15"/>
      <c r="D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6"/>
    </row>
    <row r="169" spans="1:36" x14ac:dyDescent="0.3">
      <c r="A169" s="24"/>
      <c r="C169" s="15"/>
      <c r="D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6"/>
    </row>
    <row r="170" spans="1:36" x14ac:dyDescent="0.3">
      <c r="A170" s="24"/>
      <c r="C170" s="15"/>
      <c r="D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6"/>
    </row>
    <row r="171" spans="1:36" x14ac:dyDescent="0.3">
      <c r="A171" s="24"/>
      <c r="C171" s="15"/>
      <c r="D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6"/>
    </row>
    <row r="172" spans="1:36" x14ac:dyDescent="0.3">
      <c r="A172" s="24"/>
      <c r="C172" s="15"/>
      <c r="D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6"/>
    </row>
    <row r="173" spans="1:36" x14ac:dyDescent="0.3">
      <c r="A173" s="24"/>
      <c r="C173" s="15"/>
      <c r="D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6"/>
    </row>
    <row r="174" spans="1:36" x14ac:dyDescent="0.3">
      <c r="A174" s="24"/>
      <c r="C174" s="15"/>
      <c r="D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6"/>
    </row>
    <row r="175" spans="1:36" x14ac:dyDescent="0.3">
      <c r="A175" s="24"/>
      <c r="C175" s="15"/>
      <c r="D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6"/>
    </row>
    <row r="176" spans="1:36" x14ac:dyDescent="0.3">
      <c r="A176" s="24"/>
      <c r="C176" s="15"/>
      <c r="D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6"/>
    </row>
    <row r="177" spans="1:36" x14ac:dyDescent="0.3">
      <c r="A177" s="24"/>
      <c r="C177" s="15"/>
      <c r="D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6"/>
    </row>
    <row r="178" spans="1:36" x14ac:dyDescent="0.3">
      <c r="A178" s="24"/>
      <c r="C178" s="15"/>
      <c r="D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6"/>
    </row>
    <row r="179" spans="1:36" x14ac:dyDescent="0.3">
      <c r="A179" s="24"/>
      <c r="C179" s="15"/>
      <c r="D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6"/>
    </row>
    <row r="180" spans="1:36" x14ac:dyDescent="0.3">
      <c r="A180" s="24"/>
      <c r="C180" s="15"/>
      <c r="D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6"/>
    </row>
    <row r="181" spans="1:36" x14ac:dyDescent="0.3">
      <c r="A181" s="24"/>
      <c r="C181" s="15"/>
      <c r="D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6"/>
    </row>
    <row r="182" spans="1:36" x14ac:dyDescent="0.3">
      <c r="A182" s="24"/>
      <c r="C182" s="15"/>
      <c r="D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6"/>
    </row>
    <row r="183" spans="1:36" ht="14.4" customHeight="1" x14ac:dyDescent="0.3">
      <c r="A183" s="24"/>
      <c r="C183" s="15"/>
      <c r="D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6"/>
    </row>
    <row r="184" spans="1:36" ht="14.4" customHeight="1" x14ac:dyDescent="0.3">
      <c r="A184" s="24"/>
      <c r="C184" s="15"/>
      <c r="D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6"/>
    </row>
    <row r="185" spans="1:36" ht="14.4" customHeight="1" x14ac:dyDescent="0.3">
      <c r="A185" s="24"/>
      <c r="C185" s="15"/>
      <c r="D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6"/>
    </row>
    <row r="186" spans="1:36" ht="14.4" customHeight="1" x14ac:dyDescent="0.3">
      <c r="A186" s="24"/>
      <c r="C186" s="15"/>
      <c r="D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6"/>
    </row>
    <row r="187" spans="1:36" ht="14.4" customHeight="1" x14ac:dyDescent="0.3">
      <c r="A187" s="24"/>
      <c r="C187" s="15"/>
      <c r="D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6"/>
    </row>
    <row r="188" spans="1:36" ht="14.4" customHeight="1" x14ac:dyDescent="0.3">
      <c r="A188" s="24"/>
      <c r="C188" s="15"/>
      <c r="D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6"/>
    </row>
    <row r="189" spans="1:36" ht="14.4" customHeight="1" x14ac:dyDescent="0.3">
      <c r="A189" s="24"/>
      <c r="C189" s="15"/>
      <c r="D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6"/>
    </row>
    <row r="190" spans="1:36" ht="14.4" customHeight="1" x14ac:dyDescent="0.3">
      <c r="A190" s="24"/>
      <c r="C190" s="15"/>
      <c r="D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6"/>
    </row>
    <row r="191" spans="1:36" ht="14.4" customHeight="1" x14ac:dyDescent="0.3">
      <c r="A191" s="24"/>
      <c r="C191" s="15"/>
      <c r="D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6"/>
    </row>
    <row r="192" spans="1:36" ht="14.4" customHeight="1" x14ac:dyDescent="0.3">
      <c r="A192" s="24"/>
      <c r="C192" s="15"/>
      <c r="D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6"/>
    </row>
    <row r="193" spans="1:36" ht="14.4" customHeight="1" x14ac:dyDescent="0.3">
      <c r="A193" s="24"/>
      <c r="C193" s="15"/>
      <c r="D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6"/>
    </row>
    <row r="194" spans="1:36" ht="14.4" customHeight="1" x14ac:dyDescent="0.3">
      <c r="A194" s="24"/>
      <c r="C194" s="15"/>
      <c r="D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6"/>
    </row>
    <row r="195" spans="1:36" ht="14.4" customHeight="1" x14ac:dyDescent="0.3">
      <c r="A195" s="24"/>
      <c r="C195" s="15"/>
      <c r="D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6"/>
    </row>
    <row r="196" spans="1:36" ht="14.4" customHeight="1" x14ac:dyDescent="0.3">
      <c r="A196" s="24"/>
      <c r="C196" s="15"/>
      <c r="D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6"/>
    </row>
    <row r="197" spans="1:36" ht="14.4" customHeight="1" x14ac:dyDescent="0.3">
      <c r="A197" s="24"/>
      <c r="C197" s="15"/>
      <c r="D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6"/>
    </row>
    <row r="198" spans="1:36" ht="14.4" customHeight="1" x14ac:dyDescent="0.3">
      <c r="A198" s="24"/>
      <c r="C198" s="15"/>
      <c r="D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6"/>
    </row>
    <row r="199" spans="1:36" ht="14.4" customHeight="1" x14ac:dyDescent="0.3">
      <c r="A199" s="24"/>
      <c r="C199" s="15"/>
      <c r="D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6"/>
    </row>
    <row r="200" spans="1:36" ht="14.4" customHeight="1" x14ac:dyDescent="0.3">
      <c r="A200" s="24"/>
      <c r="C200" s="15"/>
      <c r="D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6"/>
    </row>
    <row r="201" spans="1:36" ht="14.4" customHeight="1" x14ac:dyDescent="0.3">
      <c r="A201" s="24"/>
      <c r="C201" s="15"/>
      <c r="D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6"/>
    </row>
    <row r="202" spans="1:36" ht="14.4" customHeight="1" x14ac:dyDescent="0.3">
      <c r="A202" s="24"/>
      <c r="C202" s="15"/>
      <c r="D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6"/>
    </row>
    <row r="203" spans="1:36" ht="14.4" customHeight="1" x14ac:dyDescent="0.3">
      <c r="A203" s="24"/>
      <c r="C203" s="15"/>
      <c r="D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6"/>
    </row>
    <row r="204" spans="1:36" ht="14.4" customHeight="1" x14ac:dyDescent="0.3">
      <c r="A204" s="24"/>
      <c r="C204" s="15"/>
      <c r="D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6"/>
    </row>
    <row r="205" spans="1:36" ht="14.4" customHeight="1" x14ac:dyDescent="0.3">
      <c r="A205" s="24"/>
      <c r="C205" s="15"/>
      <c r="D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6"/>
    </row>
    <row r="206" spans="1:36" ht="14.4" customHeight="1" x14ac:dyDescent="0.3">
      <c r="A206" s="24"/>
      <c r="C206" s="15"/>
      <c r="D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6"/>
    </row>
    <row r="207" spans="1:36" ht="14.4" customHeight="1" x14ac:dyDescent="0.3">
      <c r="A207" s="24"/>
      <c r="C207" s="15"/>
      <c r="D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6"/>
    </row>
    <row r="208" spans="1:36" ht="14.4" customHeight="1" x14ac:dyDescent="0.3">
      <c r="A208" s="24"/>
      <c r="C208" s="15"/>
      <c r="D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6"/>
    </row>
    <row r="209" spans="1:36" ht="14.4" customHeight="1" x14ac:dyDescent="0.3">
      <c r="A209" s="24"/>
      <c r="C209" s="15"/>
      <c r="D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6"/>
    </row>
    <row r="210" spans="1:36" ht="14.4" customHeight="1" x14ac:dyDescent="0.3">
      <c r="A210" s="24"/>
      <c r="C210" s="15"/>
      <c r="D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6"/>
    </row>
    <row r="211" spans="1:36" ht="14.4" customHeight="1" x14ac:dyDescent="0.3">
      <c r="A211" s="24"/>
      <c r="C211" s="15"/>
      <c r="D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6"/>
    </row>
    <row r="212" spans="1:36" ht="14.4" customHeight="1" x14ac:dyDescent="0.3">
      <c r="A212" s="24"/>
      <c r="C212" s="15"/>
      <c r="D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6"/>
    </row>
    <row r="213" spans="1:36" ht="14.4" customHeight="1" x14ac:dyDescent="0.3">
      <c r="A213" s="24"/>
      <c r="C213" s="15"/>
      <c r="D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6"/>
    </row>
    <row r="214" spans="1:36" ht="14.4" customHeight="1" x14ac:dyDescent="0.3">
      <c r="A214" s="24"/>
      <c r="C214" s="15"/>
      <c r="D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6"/>
    </row>
    <row r="215" spans="1:36" ht="14.4" customHeight="1" x14ac:dyDescent="0.3">
      <c r="A215" s="24"/>
      <c r="C215" s="15"/>
      <c r="D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6"/>
    </row>
    <row r="216" spans="1:36" ht="14.4" customHeight="1" x14ac:dyDescent="0.3">
      <c r="A216" s="24"/>
      <c r="C216" s="15"/>
      <c r="D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6"/>
    </row>
    <row r="217" spans="1:36" ht="14.4" customHeight="1" x14ac:dyDescent="0.3">
      <c r="A217" s="24"/>
      <c r="C217" s="15"/>
      <c r="D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6"/>
    </row>
    <row r="218" spans="1:36" ht="14.4" customHeight="1" x14ac:dyDescent="0.3">
      <c r="A218" s="24"/>
      <c r="C218" s="15"/>
      <c r="D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6"/>
    </row>
    <row r="219" spans="1:36" ht="14.4" customHeight="1" x14ac:dyDescent="0.3">
      <c r="A219" s="24"/>
      <c r="C219" s="15"/>
      <c r="D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6"/>
    </row>
    <row r="220" spans="1:36" ht="14.4" customHeight="1" x14ac:dyDescent="0.3">
      <c r="A220" s="24"/>
      <c r="C220" s="15"/>
      <c r="D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6"/>
    </row>
    <row r="221" spans="1:36" ht="14.4" customHeight="1" x14ac:dyDescent="0.3">
      <c r="A221" s="24"/>
      <c r="C221" s="15"/>
      <c r="D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6"/>
    </row>
    <row r="222" spans="1:36" ht="14.4" customHeight="1" x14ac:dyDescent="0.3">
      <c r="A222" s="24"/>
      <c r="C222" s="15"/>
      <c r="D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6"/>
    </row>
    <row r="223" spans="1:36" ht="14.4" customHeight="1" x14ac:dyDescent="0.3">
      <c r="A223" s="24"/>
      <c r="C223" s="15"/>
      <c r="D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6"/>
    </row>
    <row r="224" spans="1:36" ht="14.4" customHeight="1" x14ac:dyDescent="0.3">
      <c r="A224" s="24"/>
      <c r="C224" s="15"/>
      <c r="D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6"/>
    </row>
    <row r="225" spans="1:36" ht="14.4" customHeight="1" x14ac:dyDescent="0.3">
      <c r="A225" s="24"/>
      <c r="C225" s="15"/>
      <c r="D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6"/>
    </row>
    <row r="226" spans="1:36" ht="14.4" customHeight="1" x14ac:dyDescent="0.3">
      <c r="A226" s="24"/>
      <c r="C226" s="15"/>
      <c r="D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6"/>
    </row>
    <row r="227" spans="1:36" ht="14.4" customHeight="1" x14ac:dyDescent="0.3">
      <c r="A227" s="24"/>
      <c r="C227" s="15"/>
      <c r="D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6"/>
    </row>
    <row r="228" spans="1:36" ht="14.4" customHeight="1" x14ac:dyDescent="0.3">
      <c r="A228" s="24"/>
      <c r="C228" s="15"/>
      <c r="D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6"/>
    </row>
    <row r="229" spans="1:36" ht="14.4" customHeight="1" x14ac:dyDescent="0.3">
      <c r="A229" s="24"/>
      <c r="C229" s="15"/>
      <c r="D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6"/>
    </row>
    <row r="230" spans="1:36" ht="14.4" customHeight="1" x14ac:dyDescent="0.3">
      <c r="A230" s="24"/>
      <c r="C230" s="15"/>
      <c r="D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6"/>
    </row>
    <row r="231" spans="1:36" ht="14.4" customHeight="1" x14ac:dyDescent="0.3">
      <c r="A231" s="24"/>
      <c r="C231" s="15"/>
      <c r="D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6"/>
    </row>
    <row r="232" spans="1:36" ht="14.4" customHeight="1" x14ac:dyDescent="0.3">
      <c r="A232" s="24"/>
      <c r="C232" s="15"/>
      <c r="D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6"/>
    </row>
    <row r="233" spans="1:36" ht="14.4" customHeight="1" x14ac:dyDescent="0.3">
      <c r="A233" s="24"/>
      <c r="C233" s="15"/>
      <c r="D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6"/>
    </row>
    <row r="234" spans="1:36" ht="14.4" customHeight="1" x14ac:dyDescent="0.3">
      <c r="A234" s="24"/>
      <c r="C234" s="15"/>
      <c r="D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6"/>
    </row>
    <row r="235" spans="1:36" ht="14.4" customHeight="1" x14ac:dyDescent="0.3">
      <c r="A235" s="24"/>
      <c r="C235" s="15"/>
      <c r="D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6"/>
    </row>
    <row r="236" spans="1:36" ht="14.4" customHeight="1" x14ac:dyDescent="0.3">
      <c r="A236" s="24"/>
      <c r="C236" s="15"/>
      <c r="D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6"/>
    </row>
    <row r="237" spans="1:36" ht="14.4" customHeight="1" x14ac:dyDescent="0.3">
      <c r="A237" s="24"/>
      <c r="C237" s="15"/>
      <c r="D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6"/>
    </row>
    <row r="238" spans="1:36" ht="14.4" customHeight="1" x14ac:dyDescent="0.3">
      <c r="A238" s="24"/>
      <c r="C238" s="15"/>
      <c r="D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6"/>
    </row>
    <row r="239" spans="1:36" ht="14.4" customHeight="1" x14ac:dyDescent="0.3">
      <c r="A239" s="24"/>
      <c r="C239" s="15"/>
      <c r="D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6"/>
    </row>
    <row r="240" spans="1:36" ht="14.4" customHeight="1" x14ac:dyDescent="0.3">
      <c r="A240" s="24"/>
      <c r="C240" s="15"/>
      <c r="D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6"/>
    </row>
    <row r="241" spans="1:36" ht="14.4" customHeight="1" x14ac:dyDescent="0.3">
      <c r="A241" s="24"/>
      <c r="C241" s="15"/>
      <c r="D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6"/>
    </row>
    <row r="242" spans="1:36" ht="14.4" customHeight="1" x14ac:dyDescent="0.3">
      <c r="A242" s="24"/>
      <c r="C242" s="15"/>
      <c r="D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6"/>
    </row>
    <row r="243" spans="1:36" ht="14.4" customHeight="1" x14ac:dyDescent="0.3">
      <c r="A243" s="24"/>
      <c r="C243" s="15"/>
      <c r="D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6"/>
    </row>
    <row r="244" spans="1:36" ht="14.4" customHeight="1" x14ac:dyDescent="0.3">
      <c r="A244" s="24"/>
      <c r="C244" s="15"/>
      <c r="D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6"/>
    </row>
    <row r="245" spans="1:36" ht="14.4" customHeight="1" x14ac:dyDescent="0.3">
      <c r="A245" s="24"/>
      <c r="C245" s="15"/>
      <c r="D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6"/>
    </row>
    <row r="246" spans="1:36" ht="14.4" customHeight="1" x14ac:dyDescent="0.3">
      <c r="A246" s="24"/>
      <c r="C246" s="15"/>
      <c r="D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6"/>
    </row>
    <row r="247" spans="1:36" ht="14.4" customHeight="1" x14ac:dyDescent="0.3">
      <c r="A247" s="24"/>
      <c r="C247" s="15"/>
      <c r="D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6"/>
    </row>
    <row r="248" spans="1:36" ht="14.4" customHeight="1" x14ac:dyDescent="0.3">
      <c r="A248" s="24"/>
      <c r="C248" s="15"/>
      <c r="D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6"/>
    </row>
    <row r="249" spans="1:36" ht="14.4" customHeight="1" x14ac:dyDescent="0.3">
      <c r="A249" s="24"/>
      <c r="C249" s="15"/>
      <c r="D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6"/>
    </row>
    <row r="250" spans="1:36" ht="14.4" customHeight="1" x14ac:dyDescent="0.3">
      <c r="A250" s="24"/>
      <c r="C250" s="15"/>
      <c r="D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6"/>
    </row>
    <row r="251" spans="1:36" ht="14.4" customHeight="1" x14ac:dyDescent="0.3">
      <c r="A251" s="24"/>
      <c r="C251" s="15"/>
      <c r="D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6"/>
    </row>
    <row r="252" spans="1:36" ht="14.4" customHeight="1" x14ac:dyDescent="0.3">
      <c r="A252" s="24"/>
      <c r="C252" s="15"/>
      <c r="D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6"/>
    </row>
    <row r="253" spans="1:36" ht="14.4" customHeight="1" x14ac:dyDescent="0.3">
      <c r="A253" s="24"/>
      <c r="C253" s="15"/>
      <c r="D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6"/>
    </row>
    <row r="254" spans="1:36" ht="14.4" customHeight="1" x14ac:dyDescent="0.3">
      <c r="A254" s="24"/>
      <c r="C254" s="15"/>
      <c r="D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6"/>
    </row>
    <row r="255" spans="1:36" ht="14.4" customHeight="1" x14ac:dyDescent="0.3">
      <c r="A255" s="24"/>
      <c r="C255" s="15"/>
      <c r="D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6"/>
    </row>
    <row r="256" spans="1:36" ht="14.4" customHeight="1" x14ac:dyDescent="0.3">
      <c r="A256" s="24"/>
      <c r="C256" s="15"/>
      <c r="D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6"/>
    </row>
    <row r="257" spans="1:36" ht="14.4" customHeight="1" x14ac:dyDescent="0.3">
      <c r="A257" s="24"/>
      <c r="C257" s="15"/>
      <c r="D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6"/>
    </row>
    <row r="258" spans="1:36" ht="14.4" customHeight="1" x14ac:dyDescent="0.3">
      <c r="A258" s="24"/>
      <c r="C258" s="15"/>
      <c r="D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6"/>
    </row>
    <row r="259" spans="1:36" ht="14.4" customHeight="1" x14ac:dyDescent="0.3">
      <c r="A259" s="24"/>
      <c r="C259" s="15"/>
      <c r="D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6"/>
    </row>
    <row r="260" spans="1:36" ht="14.4" customHeight="1" x14ac:dyDescent="0.3">
      <c r="A260" s="24"/>
      <c r="C260" s="15"/>
      <c r="D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6"/>
    </row>
    <row r="261" spans="1:36" ht="14.4" customHeight="1" x14ac:dyDescent="0.3">
      <c r="A261" s="24"/>
      <c r="C261" s="15"/>
      <c r="D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6"/>
    </row>
    <row r="262" spans="1:36" ht="14.4" customHeight="1" x14ac:dyDescent="0.3">
      <c r="A262" s="24"/>
      <c r="C262" s="15"/>
      <c r="D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6"/>
    </row>
    <row r="263" spans="1:36" ht="14.4" customHeight="1" x14ac:dyDescent="0.3">
      <c r="A263" s="24"/>
      <c r="C263" s="15"/>
      <c r="D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6"/>
    </row>
    <row r="264" spans="1:36" ht="14.4" customHeight="1" x14ac:dyDescent="0.3">
      <c r="A264" s="24"/>
      <c r="C264" s="15"/>
      <c r="D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6"/>
    </row>
    <row r="265" spans="1:36" ht="14.4" customHeight="1" x14ac:dyDescent="0.3">
      <c r="A265" s="24"/>
      <c r="C265" s="15"/>
      <c r="D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6"/>
    </row>
    <row r="266" spans="1:36" ht="14.4" customHeight="1" x14ac:dyDescent="0.3">
      <c r="A266" s="24"/>
      <c r="C266" s="15"/>
      <c r="D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6"/>
    </row>
    <row r="267" spans="1:36" ht="14.4" customHeight="1" x14ac:dyDescent="0.3">
      <c r="A267" s="24"/>
      <c r="C267" s="15"/>
      <c r="D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6"/>
    </row>
    <row r="268" spans="1:36" ht="14.4" customHeight="1" x14ac:dyDescent="0.3">
      <c r="A268" s="24"/>
      <c r="C268" s="15"/>
      <c r="D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6"/>
    </row>
    <row r="269" spans="1:36" ht="14.4" customHeight="1" x14ac:dyDescent="0.3">
      <c r="A269" s="24"/>
      <c r="C269" s="15"/>
      <c r="D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6"/>
    </row>
    <row r="270" spans="1:36" ht="14.4" customHeight="1" x14ac:dyDescent="0.3">
      <c r="A270" s="24"/>
      <c r="C270" s="15"/>
      <c r="D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6"/>
    </row>
    <row r="271" spans="1:36" ht="14.4" customHeight="1" x14ac:dyDescent="0.3">
      <c r="A271" s="24"/>
      <c r="C271" s="15"/>
      <c r="D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6"/>
    </row>
    <row r="272" spans="1:36" ht="14.4" customHeight="1" x14ac:dyDescent="0.3">
      <c r="A272" s="24"/>
      <c r="C272" s="15"/>
      <c r="D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6"/>
    </row>
    <row r="273" spans="1:36" ht="14.4" customHeight="1" x14ac:dyDescent="0.3">
      <c r="A273" s="24"/>
      <c r="C273" s="15"/>
      <c r="D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6"/>
    </row>
    <row r="274" spans="1:36" ht="14.4" customHeight="1" x14ac:dyDescent="0.3">
      <c r="A274" s="24"/>
      <c r="C274" s="15"/>
      <c r="D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6"/>
    </row>
    <row r="275" spans="1:36" ht="14.4" customHeight="1" x14ac:dyDescent="0.3">
      <c r="A275" s="24"/>
      <c r="C275" s="15"/>
      <c r="D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6"/>
    </row>
    <row r="276" spans="1:36" ht="14.4" customHeight="1" x14ac:dyDescent="0.3">
      <c r="A276" s="24"/>
      <c r="C276" s="15"/>
      <c r="D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6"/>
    </row>
    <row r="277" spans="1:36" ht="14.4" customHeight="1" x14ac:dyDescent="0.3">
      <c r="A277" s="24"/>
      <c r="C277" s="15"/>
      <c r="D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6"/>
    </row>
    <row r="278" spans="1:36" ht="14.4" customHeight="1" x14ac:dyDescent="0.3">
      <c r="A278" s="24"/>
      <c r="C278" s="15"/>
      <c r="D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6"/>
    </row>
    <row r="279" spans="1:36" ht="14.4" customHeight="1" x14ac:dyDescent="0.3">
      <c r="A279" s="24"/>
      <c r="C279" s="15"/>
      <c r="D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6"/>
    </row>
    <row r="280" spans="1:36" ht="14.4" customHeight="1" x14ac:dyDescent="0.3">
      <c r="A280" s="24"/>
      <c r="C280" s="15"/>
      <c r="D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6"/>
    </row>
    <row r="281" spans="1:36" ht="14.4" customHeight="1" x14ac:dyDescent="0.3">
      <c r="A281" s="24"/>
      <c r="C281" s="15"/>
      <c r="D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6"/>
    </row>
    <row r="282" spans="1:36" ht="14.4" customHeight="1" x14ac:dyDescent="0.3">
      <c r="A282" s="24"/>
      <c r="C282" s="15"/>
      <c r="D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6"/>
    </row>
    <row r="283" spans="1:36" ht="14.4" customHeight="1" x14ac:dyDescent="0.3">
      <c r="A283" s="24"/>
      <c r="C283" s="15"/>
      <c r="D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6"/>
    </row>
    <row r="284" spans="1:36" ht="14.4" customHeight="1" x14ac:dyDescent="0.3">
      <c r="A284" s="24"/>
      <c r="C284" s="15"/>
      <c r="D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6"/>
    </row>
    <row r="285" spans="1:36" ht="14.4" customHeight="1" x14ac:dyDescent="0.3">
      <c r="A285" s="24"/>
      <c r="C285" s="15"/>
      <c r="D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6"/>
    </row>
    <row r="286" spans="1:36" ht="14.4" customHeight="1" x14ac:dyDescent="0.3">
      <c r="A286" s="24"/>
      <c r="C286" s="15"/>
      <c r="D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6"/>
    </row>
    <row r="287" spans="1:36" ht="14.4" customHeight="1" x14ac:dyDescent="0.3">
      <c r="A287" s="24"/>
      <c r="C287" s="15"/>
      <c r="D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6"/>
    </row>
    <row r="288" spans="1:36" ht="14.4" customHeight="1" x14ac:dyDescent="0.3">
      <c r="A288" s="24"/>
      <c r="C288" s="15"/>
      <c r="D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6"/>
    </row>
    <row r="289" spans="1:36" ht="14.4" customHeight="1" x14ac:dyDescent="0.3">
      <c r="A289" s="24"/>
      <c r="C289" s="15"/>
      <c r="D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6"/>
    </row>
    <row r="290" spans="1:36" ht="14.4" customHeight="1" x14ac:dyDescent="0.3">
      <c r="A290" s="24"/>
      <c r="C290" s="15"/>
      <c r="D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6"/>
    </row>
    <row r="291" spans="1:36" ht="14.4" customHeight="1" x14ac:dyDescent="0.3">
      <c r="A291" s="24"/>
      <c r="C291" s="15"/>
      <c r="D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6"/>
    </row>
    <row r="292" spans="1:36" ht="14.4" customHeight="1" x14ac:dyDescent="0.3">
      <c r="A292" s="24"/>
      <c r="C292" s="15"/>
      <c r="D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6"/>
    </row>
    <row r="293" spans="1:36" ht="14.4" customHeight="1" x14ac:dyDescent="0.3">
      <c r="A293" s="24"/>
      <c r="C293" s="15"/>
      <c r="D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6"/>
    </row>
    <row r="294" spans="1:36" ht="14.4" customHeight="1" x14ac:dyDescent="0.3">
      <c r="A294" s="24"/>
      <c r="C294" s="15"/>
      <c r="D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6"/>
    </row>
    <row r="295" spans="1:36" ht="14.4" customHeight="1" x14ac:dyDescent="0.3">
      <c r="A295" s="24"/>
      <c r="C295" s="15"/>
      <c r="D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6"/>
    </row>
    <row r="296" spans="1:36" ht="14.4" customHeight="1" x14ac:dyDescent="0.3">
      <c r="A296" s="24"/>
      <c r="C296" s="15"/>
      <c r="D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6"/>
    </row>
    <row r="297" spans="1:36" ht="14.4" customHeight="1" x14ac:dyDescent="0.3">
      <c r="A297" s="24"/>
      <c r="C297" s="15"/>
      <c r="D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6"/>
    </row>
    <row r="298" spans="1:36" ht="14.4" customHeight="1" x14ac:dyDescent="0.3">
      <c r="A298" s="24"/>
      <c r="C298" s="15"/>
      <c r="D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6"/>
    </row>
    <row r="299" spans="1:36" ht="14.4" customHeight="1" x14ac:dyDescent="0.3">
      <c r="A299" s="24"/>
      <c r="C299" s="15"/>
      <c r="D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6"/>
    </row>
    <row r="300" spans="1:36" ht="14.4" customHeight="1" x14ac:dyDescent="0.3">
      <c r="A300" s="24"/>
      <c r="C300" s="15"/>
      <c r="D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6"/>
    </row>
    <row r="301" spans="1:36" ht="14.4" customHeight="1" x14ac:dyDescent="0.3">
      <c r="A301" s="24"/>
      <c r="C301" s="15"/>
      <c r="D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6"/>
    </row>
    <row r="302" spans="1:36" ht="14.4" customHeight="1" x14ac:dyDescent="0.3">
      <c r="A302" s="24"/>
      <c r="C302" s="15"/>
      <c r="D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6"/>
    </row>
    <row r="303" spans="1:36" ht="14.4" customHeight="1" x14ac:dyDescent="0.3">
      <c r="A303" s="24"/>
      <c r="C303" s="15"/>
      <c r="D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6"/>
    </row>
    <row r="304" spans="1:36" ht="14.4" customHeight="1" x14ac:dyDescent="0.3">
      <c r="A304" s="24"/>
      <c r="C304" s="15"/>
      <c r="D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6"/>
    </row>
    <row r="305" spans="1:36" ht="14.4" customHeight="1" x14ac:dyDescent="0.3">
      <c r="A305" s="24"/>
      <c r="C305" s="15"/>
      <c r="D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6"/>
    </row>
    <row r="306" spans="1:36" ht="14.4" customHeight="1" x14ac:dyDescent="0.3">
      <c r="A306" s="24"/>
      <c r="C306" s="15"/>
      <c r="D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6"/>
    </row>
    <row r="307" spans="1:36" ht="14.4" customHeight="1" x14ac:dyDescent="0.3">
      <c r="A307" s="24"/>
      <c r="C307" s="15"/>
      <c r="D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6"/>
    </row>
    <row r="308" spans="1:36" ht="14.4" customHeight="1" x14ac:dyDescent="0.3">
      <c r="A308" s="24"/>
      <c r="C308" s="15"/>
      <c r="D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6"/>
    </row>
    <row r="309" spans="1:36" ht="14.4" customHeight="1" x14ac:dyDescent="0.3">
      <c r="A309" s="24"/>
      <c r="C309" s="15"/>
      <c r="D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6"/>
    </row>
    <row r="310" spans="1:36" ht="14.4" customHeight="1" x14ac:dyDescent="0.3">
      <c r="A310" s="24"/>
      <c r="C310" s="15"/>
      <c r="D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6"/>
    </row>
    <row r="311" spans="1:36" ht="14.4" customHeight="1" x14ac:dyDescent="0.3"/>
    <row r="312" spans="1:36" ht="14.4" customHeight="1" x14ac:dyDescent="0.3"/>
    <row r="313" spans="1:36" ht="14.4" customHeight="1" x14ac:dyDescent="0.3"/>
    <row r="314" spans="1:36" ht="14.4" customHeight="1" x14ac:dyDescent="0.3"/>
    <row r="315" spans="1:36" ht="14.4" customHeight="1" x14ac:dyDescent="0.3"/>
    <row r="316" spans="1:36" ht="14.4" customHeight="1" x14ac:dyDescent="0.3"/>
    <row r="317" spans="1:36" ht="14.4" customHeight="1" x14ac:dyDescent="0.3"/>
    <row r="318" spans="1:36" ht="14.4" customHeight="1" x14ac:dyDescent="0.3"/>
    <row r="319" spans="1:36" ht="14.4" customHeight="1" x14ac:dyDescent="0.3"/>
    <row r="320" spans="1:36" ht="14.4" customHeight="1" x14ac:dyDescent="0.3"/>
    <row r="321" ht="14.4" customHeight="1" x14ac:dyDescent="0.3"/>
    <row r="322" ht="14.4" customHeight="1" x14ac:dyDescent="0.3"/>
    <row r="323" ht="14.4" customHeight="1" x14ac:dyDescent="0.3"/>
    <row r="324" ht="14.4" customHeight="1" x14ac:dyDescent="0.3"/>
    <row r="325" ht="14.4" customHeight="1" x14ac:dyDescent="0.3"/>
    <row r="326" ht="14.4" customHeight="1" x14ac:dyDescent="0.3"/>
    <row r="327" ht="14.4" customHeight="1" x14ac:dyDescent="0.3"/>
    <row r="328" ht="14.4" customHeight="1" x14ac:dyDescent="0.3"/>
    <row r="329" ht="14.4" customHeight="1" x14ac:dyDescent="0.3"/>
    <row r="330" ht="14.4" customHeight="1" x14ac:dyDescent="0.3"/>
    <row r="331" ht="14.4" customHeight="1" x14ac:dyDescent="0.3"/>
    <row r="332" ht="14.4" customHeight="1" x14ac:dyDescent="0.3"/>
    <row r="333" ht="14.4" customHeight="1" x14ac:dyDescent="0.3"/>
    <row r="334" ht="14.4" customHeight="1" x14ac:dyDescent="0.3"/>
    <row r="335" ht="14.4" customHeight="1" x14ac:dyDescent="0.3"/>
    <row r="336" ht="14.4" customHeight="1" x14ac:dyDescent="0.3"/>
    <row r="337" ht="14.4" customHeight="1" x14ac:dyDescent="0.3"/>
    <row r="338" ht="14.4" customHeight="1" x14ac:dyDescent="0.3"/>
    <row r="339" ht="14.4" customHeight="1" x14ac:dyDescent="0.3"/>
    <row r="340" ht="14.4" customHeight="1" x14ac:dyDescent="0.3"/>
    <row r="341" ht="14.4" customHeight="1" x14ac:dyDescent="0.3"/>
    <row r="342" ht="14.4" customHeight="1" x14ac:dyDescent="0.3"/>
    <row r="343" ht="14.4" customHeight="1" x14ac:dyDescent="0.3"/>
    <row r="344" ht="14.4" customHeight="1" x14ac:dyDescent="0.3"/>
    <row r="345" ht="14.4" customHeight="1" x14ac:dyDescent="0.3"/>
    <row r="346" ht="14.4" customHeight="1" x14ac:dyDescent="0.3"/>
    <row r="347" ht="14.4" customHeight="1" x14ac:dyDescent="0.3"/>
    <row r="348" ht="14.4" customHeight="1" x14ac:dyDescent="0.3"/>
    <row r="349" ht="14.4" customHeight="1" x14ac:dyDescent="0.3"/>
    <row r="350" ht="14.4" customHeight="1" x14ac:dyDescent="0.3"/>
    <row r="351" ht="14.4" customHeight="1" x14ac:dyDescent="0.3"/>
    <row r="352" ht="14.4" customHeight="1" x14ac:dyDescent="0.3"/>
    <row r="353" ht="14.4" customHeight="1" x14ac:dyDescent="0.3"/>
    <row r="354" ht="14.4" customHeight="1" x14ac:dyDescent="0.3"/>
    <row r="355" ht="14.4" customHeight="1" x14ac:dyDescent="0.3"/>
    <row r="356" ht="14.4" customHeight="1" x14ac:dyDescent="0.3"/>
    <row r="357" ht="14.4" customHeight="1" x14ac:dyDescent="0.3"/>
    <row r="358" ht="14.4" customHeight="1" x14ac:dyDescent="0.3"/>
    <row r="359" ht="14.4" customHeight="1" x14ac:dyDescent="0.3"/>
    <row r="360" ht="14.4" customHeight="1" x14ac:dyDescent="0.3"/>
    <row r="361" ht="14.4" customHeight="1" x14ac:dyDescent="0.3"/>
    <row r="362" ht="14.4" customHeight="1" x14ac:dyDescent="0.3"/>
    <row r="363" ht="14.4" customHeight="1" x14ac:dyDescent="0.3"/>
    <row r="364" ht="14.4" customHeight="1" x14ac:dyDescent="0.3"/>
    <row r="365" ht="14.4" customHeight="1" x14ac:dyDescent="0.3"/>
    <row r="366" ht="14.4" customHeight="1" x14ac:dyDescent="0.3"/>
    <row r="367" ht="14.4" customHeight="1" x14ac:dyDescent="0.3"/>
    <row r="368" ht="14.4" customHeight="1" x14ac:dyDescent="0.3"/>
    <row r="369" ht="14.4" customHeight="1" x14ac:dyDescent="0.3"/>
    <row r="370" ht="14.4" customHeight="1" x14ac:dyDescent="0.3"/>
    <row r="371" ht="14.4" customHeight="1" x14ac:dyDescent="0.3"/>
    <row r="372" ht="14.4" customHeight="1" x14ac:dyDescent="0.3"/>
    <row r="373" ht="14.4" customHeight="1" x14ac:dyDescent="0.3"/>
    <row r="374" ht="14.4" customHeight="1" x14ac:dyDescent="0.3"/>
    <row r="375" ht="14.4" customHeight="1" x14ac:dyDescent="0.3"/>
    <row r="376" ht="14.4" customHeight="1" x14ac:dyDescent="0.3"/>
    <row r="377" ht="14.4" customHeight="1" x14ac:dyDescent="0.3"/>
    <row r="378" ht="14.4" customHeight="1" x14ac:dyDescent="0.3"/>
    <row r="379" ht="14.4" customHeight="1" x14ac:dyDescent="0.3"/>
    <row r="380" ht="14.4" customHeight="1" x14ac:dyDescent="0.3"/>
    <row r="381" ht="14.4" customHeight="1" x14ac:dyDescent="0.3"/>
    <row r="382" ht="14.4" customHeight="1" x14ac:dyDescent="0.3"/>
    <row r="383" ht="14.4" customHeight="1" x14ac:dyDescent="0.3"/>
    <row r="384" ht="14.4" customHeight="1" x14ac:dyDescent="0.3"/>
    <row r="385" ht="14.4" customHeight="1" x14ac:dyDescent="0.3"/>
    <row r="386" ht="14.4" customHeight="1" x14ac:dyDescent="0.3"/>
    <row r="387" ht="14.4" customHeight="1" x14ac:dyDescent="0.3"/>
    <row r="388" ht="14.4" customHeight="1" x14ac:dyDescent="0.3"/>
    <row r="389" ht="14.4" customHeight="1" x14ac:dyDescent="0.3"/>
    <row r="390" ht="14.4" customHeight="1" x14ac:dyDescent="0.3"/>
    <row r="391" ht="14.4" customHeight="1" x14ac:dyDescent="0.3"/>
    <row r="392" ht="14.4" customHeight="1" x14ac:dyDescent="0.3"/>
    <row r="393" ht="14.4" customHeight="1" x14ac:dyDescent="0.3"/>
    <row r="394" ht="14.4" customHeight="1" x14ac:dyDescent="0.3"/>
    <row r="395" ht="14.4" customHeight="1" x14ac:dyDescent="0.3"/>
    <row r="396" ht="14.4" customHeight="1" x14ac:dyDescent="0.3"/>
    <row r="397" ht="14.4" customHeight="1" x14ac:dyDescent="0.3"/>
    <row r="398" ht="14.4" customHeight="1" x14ac:dyDescent="0.3"/>
    <row r="399" ht="14.4" customHeight="1" x14ac:dyDescent="0.3"/>
    <row r="400" ht="14.4" customHeight="1" x14ac:dyDescent="0.3"/>
    <row r="401" ht="14.4" customHeight="1" x14ac:dyDescent="0.3"/>
    <row r="402" ht="14.4" customHeight="1" x14ac:dyDescent="0.3"/>
    <row r="403" ht="14.4" customHeight="1" x14ac:dyDescent="0.3"/>
    <row r="404" ht="14.4" customHeight="1" x14ac:dyDescent="0.3"/>
    <row r="405" ht="14.4" customHeight="1" x14ac:dyDescent="0.3"/>
    <row r="406" ht="14.4" customHeight="1" x14ac:dyDescent="0.3"/>
    <row r="407" ht="14.4" customHeight="1" x14ac:dyDescent="0.3"/>
    <row r="408" ht="14.4" customHeight="1" x14ac:dyDescent="0.3"/>
    <row r="409" ht="14.4" customHeight="1" x14ac:dyDescent="0.3"/>
    <row r="410" ht="14.4" customHeight="1" x14ac:dyDescent="0.3"/>
    <row r="411" ht="14.4" customHeight="1" x14ac:dyDescent="0.3"/>
    <row r="412" ht="14.4" customHeight="1" x14ac:dyDescent="0.3"/>
    <row r="413" ht="14.4" customHeight="1" x14ac:dyDescent="0.3"/>
    <row r="414" ht="14.4" customHeight="1" x14ac:dyDescent="0.3"/>
    <row r="415" ht="14.4" customHeight="1" x14ac:dyDescent="0.3"/>
    <row r="416" ht="14.4" customHeight="1" x14ac:dyDescent="0.3"/>
    <row r="417" ht="14.4" customHeight="1" x14ac:dyDescent="0.3"/>
    <row r="418" ht="14.4" customHeight="1" x14ac:dyDescent="0.3"/>
    <row r="419" ht="14.4" customHeight="1" x14ac:dyDescent="0.3"/>
    <row r="420" ht="14.4" customHeight="1" x14ac:dyDescent="0.3"/>
    <row r="421" ht="14.4" customHeight="1" x14ac:dyDescent="0.3"/>
    <row r="422" ht="14.4" customHeight="1" x14ac:dyDescent="0.3"/>
    <row r="423" ht="14.4" customHeight="1" x14ac:dyDescent="0.3"/>
    <row r="424" ht="14.4" customHeight="1" x14ac:dyDescent="0.3"/>
    <row r="425" ht="14.4" customHeight="1" x14ac:dyDescent="0.3"/>
    <row r="426" ht="14.4" customHeight="1" x14ac:dyDescent="0.3"/>
    <row r="427" ht="14.4" customHeight="1" x14ac:dyDescent="0.3"/>
    <row r="428" ht="14.4" customHeight="1" x14ac:dyDescent="0.3"/>
    <row r="429" ht="14.4" customHeight="1" x14ac:dyDescent="0.3"/>
    <row r="430" ht="14.4" customHeight="1" x14ac:dyDescent="0.3"/>
    <row r="431" ht="14.4" customHeight="1" x14ac:dyDescent="0.3"/>
    <row r="432" ht="14.4" customHeight="1" x14ac:dyDescent="0.3"/>
    <row r="433" ht="14.4" customHeight="1" x14ac:dyDescent="0.3"/>
    <row r="434" ht="14.4" customHeight="1" x14ac:dyDescent="0.3"/>
    <row r="435" ht="14.4" customHeight="1" x14ac:dyDescent="0.3"/>
    <row r="436" ht="14.4" customHeight="1" x14ac:dyDescent="0.3"/>
    <row r="437" ht="14.4" customHeight="1" x14ac:dyDescent="0.3"/>
    <row r="438" ht="14.4" customHeight="1" x14ac:dyDescent="0.3"/>
    <row r="439" ht="14.4" customHeight="1" x14ac:dyDescent="0.3"/>
    <row r="440" ht="14.4" customHeight="1" x14ac:dyDescent="0.3"/>
    <row r="441" ht="14.4" customHeight="1" x14ac:dyDescent="0.3"/>
    <row r="442" ht="14.4" customHeight="1" x14ac:dyDescent="0.3"/>
    <row r="443" ht="14.4" customHeight="1" x14ac:dyDescent="0.3"/>
    <row r="444" ht="14.4" customHeight="1" x14ac:dyDescent="0.3"/>
    <row r="445" ht="14.4" customHeight="1" x14ac:dyDescent="0.3"/>
    <row r="446" ht="14.4" customHeight="1" x14ac:dyDescent="0.3"/>
    <row r="447" ht="14.4" customHeight="1" x14ac:dyDescent="0.3"/>
    <row r="448" ht="14.4" customHeight="1" x14ac:dyDescent="0.3"/>
    <row r="449" ht="14.4" customHeight="1" x14ac:dyDescent="0.3"/>
    <row r="450" ht="14.4" customHeight="1" x14ac:dyDescent="0.3"/>
    <row r="451" ht="14.4" customHeight="1" x14ac:dyDescent="0.3"/>
    <row r="452" ht="14.4" customHeight="1" x14ac:dyDescent="0.3"/>
    <row r="453" ht="14.4" customHeight="1" x14ac:dyDescent="0.3"/>
    <row r="454" ht="14.4" customHeight="1" x14ac:dyDescent="0.3"/>
    <row r="455" ht="14.4" customHeight="1" x14ac:dyDescent="0.3"/>
    <row r="456" ht="14.4" customHeight="1" x14ac:dyDescent="0.3"/>
    <row r="457" ht="14.4" customHeight="1" x14ac:dyDescent="0.3"/>
    <row r="458" ht="14.4" customHeight="1" x14ac:dyDescent="0.3"/>
    <row r="459" ht="14.4" customHeight="1" x14ac:dyDescent="0.3"/>
    <row r="460" ht="14.4" customHeight="1" x14ac:dyDescent="0.3"/>
    <row r="461" ht="14.4" customHeight="1" x14ac:dyDescent="0.3"/>
    <row r="462" ht="14.4" customHeight="1" x14ac:dyDescent="0.3"/>
    <row r="463" ht="14.4" customHeight="1" x14ac:dyDescent="0.3"/>
    <row r="464" ht="14.4" customHeight="1" x14ac:dyDescent="0.3"/>
    <row r="465" ht="14.4" customHeight="1" x14ac:dyDescent="0.3"/>
    <row r="466" ht="14.4" customHeight="1" x14ac:dyDescent="0.3"/>
    <row r="467" ht="14.4" customHeight="1" x14ac:dyDescent="0.3"/>
    <row r="468" ht="14.4" customHeight="1" x14ac:dyDescent="0.3"/>
    <row r="469" ht="14.4" customHeight="1" x14ac:dyDescent="0.3"/>
    <row r="470" ht="14.4" customHeight="1" x14ac:dyDescent="0.3"/>
    <row r="471" ht="14.4" customHeight="1" x14ac:dyDescent="0.3"/>
    <row r="472" ht="14.4" customHeight="1" x14ac:dyDescent="0.3"/>
    <row r="473" ht="14.4" customHeight="1" x14ac:dyDescent="0.3"/>
    <row r="474" ht="14.4" customHeight="1" x14ac:dyDescent="0.3"/>
    <row r="475" ht="14.4" customHeight="1" x14ac:dyDescent="0.3"/>
    <row r="476" ht="14.4" customHeight="1" x14ac:dyDescent="0.3"/>
    <row r="477" ht="14.4" customHeight="1" x14ac:dyDescent="0.3"/>
    <row r="478" ht="14.4" customHeight="1" x14ac:dyDescent="0.3"/>
    <row r="479" ht="14.4" customHeight="1" x14ac:dyDescent="0.3"/>
    <row r="480" ht="14.4" customHeight="1" x14ac:dyDescent="0.3"/>
    <row r="481" ht="14.4" customHeight="1" x14ac:dyDescent="0.3"/>
    <row r="482" ht="14.4" customHeight="1" x14ac:dyDescent="0.3"/>
    <row r="483" ht="14.4" customHeight="1" x14ac:dyDescent="0.3"/>
    <row r="484" ht="14.4" customHeight="1" x14ac:dyDescent="0.3"/>
    <row r="485" ht="14.4" customHeight="1" x14ac:dyDescent="0.3"/>
    <row r="486" ht="14.4" customHeight="1" x14ac:dyDescent="0.3"/>
    <row r="487" ht="14.4" customHeight="1" x14ac:dyDescent="0.3"/>
    <row r="488" ht="14.4" customHeight="1" x14ac:dyDescent="0.3"/>
    <row r="489" ht="14.4" customHeight="1" x14ac:dyDescent="0.3"/>
    <row r="490" ht="14.4" customHeight="1" x14ac:dyDescent="0.3"/>
    <row r="491" ht="14.4" customHeight="1" x14ac:dyDescent="0.3"/>
    <row r="492" ht="14.4" customHeight="1" x14ac:dyDescent="0.3"/>
    <row r="493" ht="14.4" customHeight="1" x14ac:dyDescent="0.3"/>
    <row r="494" ht="14.4" customHeight="1" x14ac:dyDescent="0.3"/>
    <row r="495" ht="14.4" customHeight="1" x14ac:dyDescent="0.3"/>
    <row r="496" ht="14.4" customHeight="1" x14ac:dyDescent="0.3"/>
    <row r="497" ht="14.4" customHeight="1" x14ac:dyDescent="0.3"/>
    <row r="498" ht="14.4" customHeight="1" x14ac:dyDescent="0.3"/>
    <row r="499" ht="14.4" customHeight="1" x14ac:dyDescent="0.3"/>
    <row r="500" ht="14.4" customHeight="1" x14ac:dyDescent="0.3"/>
    <row r="501" ht="14.4" customHeight="1" x14ac:dyDescent="0.3"/>
    <row r="502" ht="14.4" customHeight="1" x14ac:dyDescent="0.3"/>
    <row r="503" ht="14.4" customHeight="1" x14ac:dyDescent="0.3"/>
    <row r="504" ht="14.4" customHeight="1" x14ac:dyDescent="0.3"/>
    <row r="505" ht="14.4" customHeight="1" x14ac:dyDescent="0.3"/>
    <row r="506" ht="14.4" customHeight="1" x14ac:dyDescent="0.3"/>
    <row r="507" ht="14.4" customHeight="1" x14ac:dyDescent="0.3"/>
    <row r="508" ht="14.4" customHeight="1" x14ac:dyDescent="0.3"/>
    <row r="509" ht="14.4" customHeight="1" x14ac:dyDescent="0.3"/>
    <row r="510" ht="14.4" customHeight="1" x14ac:dyDescent="0.3"/>
    <row r="511" ht="14.4" customHeight="1" x14ac:dyDescent="0.3"/>
    <row r="512" ht="14.4" customHeight="1" x14ac:dyDescent="0.3"/>
    <row r="513" ht="14.4" customHeight="1" x14ac:dyDescent="0.3"/>
    <row r="514" ht="14.4" customHeight="1" x14ac:dyDescent="0.3"/>
    <row r="515" ht="14.4" customHeight="1" x14ac:dyDescent="0.3"/>
    <row r="516" ht="14.4" customHeight="1" x14ac:dyDescent="0.3"/>
    <row r="517" ht="14.4" customHeight="1" x14ac:dyDescent="0.3"/>
    <row r="518" ht="14.4" customHeight="1" x14ac:dyDescent="0.3"/>
    <row r="519" ht="14.4" customHeight="1" x14ac:dyDescent="0.3"/>
    <row r="520" ht="14.4" customHeight="1" x14ac:dyDescent="0.3"/>
    <row r="521" ht="14.4" customHeight="1" x14ac:dyDescent="0.3"/>
    <row r="522" ht="14.4" customHeight="1" x14ac:dyDescent="0.3"/>
    <row r="523" ht="14.4" customHeight="1" x14ac:dyDescent="0.3"/>
    <row r="524" ht="14.4" customHeight="1" x14ac:dyDescent="0.3"/>
    <row r="525" ht="14.4" customHeight="1" x14ac:dyDescent="0.3"/>
    <row r="526" ht="14.4" customHeight="1" x14ac:dyDescent="0.3"/>
    <row r="527" ht="14.4" customHeight="1" x14ac:dyDescent="0.3"/>
    <row r="528" ht="14.4" customHeight="1" x14ac:dyDescent="0.3"/>
    <row r="529" ht="14.4" customHeight="1" x14ac:dyDescent="0.3"/>
    <row r="530" ht="14.4" customHeight="1" x14ac:dyDescent="0.3"/>
    <row r="531" ht="14.4" customHeight="1" x14ac:dyDescent="0.3"/>
    <row r="532" ht="14.4" customHeight="1" x14ac:dyDescent="0.3"/>
    <row r="533" ht="14.4" customHeight="1" x14ac:dyDescent="0.3"/>
    <row r="534" ht="14.4" customHeight="1" x14ac:dyDescent="0.3"/>
    <row r="535" ht="14.4" customHeight="1" x14ac:dyDescent="0.3"/>
    <row r="536" ht="14.4" customHeight="1" x14ac:dyDescent="0.3"/>
    <row r="537" ht="14.4" customHeight="1" x14ac:dyDescent="0.3"/>
    <row r="538" ht="14.4" customHeight="1" x14ac:dyDescent="0.3"/>
    <row r="539" ht="14.4" customHeight="1" x14ac:dyDescent="0.3"/>
    <row r="540" ht="14.4" customHeight="1" x14ac:dyDescent="0.3"/>
    <row r="541" ht="14.4" customHeight="1" x14ac:dyDescent="0.3"/>
    <row r="542" ht="14.4" customHeight="1" x14ac:dyDescent="0.3"/>
    <row r="543" ht="14.4" customHeight="1" x14ac:dyDescent="0.3"/>
    <row r="544" ht="14.4" customHeight="1" x14ac:dyDescent="0.3"/>
    <row r="545" ht="14.4" customHeight="1" x14ac:dyDescent="0.3"/>
    <row r="546" ht="14.4" customHeight="1" x14ac:dyDescent="0.3"/>
    <row r="547" ht="14.4" customHeight="1" x14ac:dyDescent="0.3"/>
    <row r="548" ht="14.4" customHeight="1" x14ac:dyDescent="0.3"/>
    <row r="549" ht="14.4" customHeight="1" x14ac:dyDescent="0.3"/>
    <row r="550" ht="14.4" customHeight="1" x14ac:dyDescent="0.3"/>
    <row r="551" ht="14.4" customHeight="1" x14ac:dyDescent="0.3"/>
    <row r="552" ht="14.4" customHeight="1" x14ac:dyDescent="0.3"/>
    <row r="553" ht="14.4" customHeight="1" x14ac:dyDescent="0.3"/>
    <row r="554" ht="14.4" customHeight="1" x14ac:dyDescent="0.3"/>
    <row r="555" ht="14.4" customHeight="1" x14ac:dyDescent="0.3"/>
    <row r="556" ht="14.4" customHeight="1" x14ac:dyDescent="0.3"/>
    <row r="557" ht="14.4" customHeight="1" x14ac:dyDescent="0.3"/>
    <row r="558" ht="14.4" customHeight="1" x14ac:dyDescent="0.3"/>
    <row r="559" ht="14.4" customHeight="1" x14ac:dyDescent="0.3"/>
    <row r="560" ht="14.4" customHeight="1" x14ac:dyDescent="0.3"/>
    <row r="561" ht="14.4" customHeight="1" x14ac:dyDescent="0.3"/>
    <row r="562" ht="14.4" customHeight="1" x14ac:dyDescent="0.3"/>
    <row r="563" ht="14.4" customHeight="1" x14ac:dyDescent="0.3"/>
    <row r="564" ht="14.4" customHeight="1" x14ac:dyDescent="0.3"/>
    <row r="565" ht="14.4" customHeight="1" x14ac:dyDescent="0.3"/>
    <row r="566" ht="14.4" customHeight="1" x14ac:dyDescent="0.3"/>
    <row r="567" ht="14.4" customHeight="1" x14ac:dyDescent="0.3"/>
    <row r="568" ht="14.4" customHeight="1" x14ac:dyDescent="0.3"/>
    <row r="569" ht="14.4" customHeight="1" x14ac:dyDescent="0.3"/>
    <row r="570" ht="14.4" customHeight="1" x14ac:dyDescent="0.3"/>
    <row r="571" ht="14.4" customHeight="1" x14ac:dyDescent="0.3"/>
    <row r="572" ht="14.4" customHeight="1" x14ac:dyDescent="0.3"/>
    <row r="573" ht="14.4" customHeight="1" x14ac:dyDescent="0.3"/>
    <row r="574" ht="14.4" customHeight="1" x14ac:dyDescent="0.3"/>
    <row r="575" ht="14.4" customHeight="1" x14ac:dyDescent="0.3"/>
    <row r="576" ht="14.4" customHeight="1" x14ac:dyDescent="0.3"/>
    <row r="577" ht="14.4" customHeight="1" x14ac:dyDescent="0.3"/>
    <row r="578" ht="14.4" customHeight="1" x14ac:dyDescent="0.3"/>
    <row r="579" ht="14.4" customHeight="1" x14ac:dyDescent="0.3"/>
    <row r="580" ht="14.4" customHeight="1" x14ac:dyDescent="0.3"/>
    <row r="581" ht="14.4" customHeight="1" x14ac:dyDescent="0.3"/>
    <row r="582" ht="14.4" customHeight="1" x14ac:dyDescent="0.3"/>
    <row r="583" ht="14.4" customHeight="1" x14ac:dyDescent="0.3"/>
    <row r="584" ht="14.4" customHeight="1" x14ac:dyDescent="0.3"/>
    <row r="585" ht="14.4" customHeight="1" x14ac:dyDescent="0.3"/>
    <row r="586" ht="14.4" customHeight="1" x14ac:dyDescent="0.3"/>
    <row r="587" ht="14.4" customHeight="1" x14ac:dyDescent="0.3"/>
    <row r="588" ht="14.4" customHeight="1" x14ac:dyDescent="0.3"/>
    <row r="589" ht="14.4" customHeight="1" x14ac:dyDescent="0.3"/>
    <row r="590" ht="14.4" customHeight="1" x14ac:dyDescent="0.3"/>
    <row r="591" ht="14.4" customHeight="1" x14ac:dyDescent="0.3"/>
    <row r="592" ht="14.4" customHeight="1" x14ac:dyDescent="0.3"/>
    <row r="593" ht="14.4" customHeight="1" x14ac:dyDescent="0.3"/>
    <row r="594" ht="14.4" customHeight="1" x14ac:dyDescent="0.3"/>
    <row r="595" ht="14.4" customHeight="1" x14ac:dyDescent="0.3"/>
    <row r="596" ht="14.4" customHeight="1" x14ac:dyDescent="0.3"/>
    <row r="597" ht="14.4" customHeight="1" x14ac:dyDescent="0.3"/>
    <row r="598" ht="14.4" customHeight="1" x14ac:dyDescent="0.3"/>
    <row r="599" ht="14.4" customHeight="1" x14ac:dyDescent="0.3"/>
    <row r="600" ht="14.4" customHeight="1" x14ac:dyDescent="0.3"/>
    <row r="601" ht="14.4" customHeight="1" x14ac:dyDescent="0.3"/>
    <row r="602" ht="14.4" customHeight="1" x14ac:dyDescent="0.3"/>
    <row r="603" ht="14.4" customHeight="1" x14ac:dyDescent="0.3"/>
    <row r="604" ht="14.4" customHeight="1" x14ac:dyDescent="0.3"/>
    <row r="605" ht="14.4" customHeight="1" x14ac:dyDescent="0.3"/>
    <row r="606" ht="14.4" customHeight="1" x14ac:dyDescent="0.3"/>
    <row r="607" ht="14.4" customHeight="1" x14ac:dyDescent="0.3"/>
    <row r="608" ht="14.4" customHeight="1" x14ac:dyDescent="0.3"/>
    <row r="609" ht="14.4" customHeight="1" x14ac:dyDescent="0.3"/>
    <row r="610" ht="14.4" customHeight="1" x14ac:dyDescent="0.3"/>
    <row r="611" ht="14.4" customHeight="1" x14ac:dyDescent="0.3"/>
    <row r="612" ht="14.4" customHeight="1" x14ac:dyDescent="0.3"/>
    <row r="613" ht="14.4" customHeight="1" x14ac:dyDescent="0.3"/>
    <row r="614" ht="14.4" customHeight="1" x14ac:dyDescent="0.3"/>
    <row r="615" ht="14.4" customHeight="1" x14ac:dyDescent="0.3"/>
    <row r="616" ht="14.4" customHeight="1" x14ac:dyDescent="0.3"/>
    <row r="617" ht="14.4" customHeight="1" x14ac:dyDescent="0.3"/>
    <row r="618" ht="14.4" customHeight="1" x14ac:dyDescent="0.3"/>
    <row r="619" ht="14.4" customHeight="1" x14ac:dyDescent="0.3"/>
    <row r="620" ht="14.4" customHeight="1" x14ac:dyDescent="0.3"/>
    <row r="621" ht="14.4" customHeight="1" x14ac:dyDescent="0.3"/>
    <row r="622" ht="14.4" customHeight="1" x14ac:dyDescent="0.3"/>
    <row r="623" ht="14.4" customHeight="1" x14ac:dyDescent="0.3"/>
    <row r="624" ht="14.4" customHeight="1" x14ac:dyDescent="0.3"/>
    <row r="625" ht="14.4" customHeight="1" x14ac:dyDescent="0.3"/>
    <row r="626" ht="14.4" customHeight="1" x14ac:dyDescent="0.3"/>
    <row r="627" ht="14.4" customHeight="1" x14ac:dyDescent="0.3"/>
    <row r="628" ht="14.4" customHeight="1" x14ac:dyDescent="0.3"/>
    <row r="629" ht="14.4" customHeight="1" x14ac:dyDescent="0.3"/>
    <row r="630" ht="14.4" customHeight="1" x14ac:dyDescent="0.3"/>
    <row r="631" ht="14.4" customHeight="1" x14ac:dyDescent="0.3"/>
    <row r="632" ht="14.4" customHeight="1" x14ac:dyDescent="0.3"/>
    <row r="633" ht="14.4" customHeight="1" x14ac:dyDescent="0.3"/>
    <row r="634" ht="14.4" customHeight="1" x14ac:dyDescent="0.3"/>
    <row r="635" ht="14.4" customHeight="1" x14ac:dyDescent="0.3"/>
    <row r="636" ht="14.4" customHeight="1" x14ac:dyDescent="0.3"/>
    <row r="637" ht="14.4" customHeight="1" x14ac:dyDescent="0.3"/>
    <row r="638" ht="14.4" customHeight="1" x14ac:dyDescent="0.3"/>
    <row r="639" ht="14.4" customHeight="1" x14ac:dyDescent="0.3"/>
    <row r="640" ht="14.4" customHeight="1" x14ac:dyDescent="0.3"/>
    <row r="641" ht="14.4" customHeight="1" x14ac:dyDescent="0.3"/>
    <row r="642" ht="14.4" customHeight="1" x14ac:dyDescent="0.3"/>
    <row r="643" ht="14.4" customHeight="1" x14ac:dyDescent="0.3"/>
    <row r="644" ht="14.4" customHeight="1" x14ac:dyDescent="0.3"/>
    <row r="645" ht="14.4" customHeight="1" x14ac:dyDescent="0.3"/>
    <row r="646" ht="14.4" customHeight="1" x14ac:dyDescent="0.3"/>
    <row r="647" ht="14.4" customHeight="1" x14ac:dyDescent="0.3"/>
    <row r="648" ht="14.4" customHeight="1" x14ac:dyDescent="0.3"/>
    <row r="649" ht="14.4" customHeight="1" x14ac:dyDescent="0.3"/>
    <row r="650" ht="14.4" customHeight="1" x14ac:dyDescent="0.3"/>
    <row r="651" ht="14.4" customHeight="1" x14ac:dyDescent="0.3"/>
    <row r="652" ht="14.4" customHeight="1" x14ac:dyDescent="0.3"/>
    <row r="653" ht="14.4" customHeight="1" x14ac:dyDescent="0.3"/>
    <row r="654" ht="14.4" customHeight="1" x14ac:dyDescent="0.3"/>
    <row r="655" ht="14.4" customHeight="1" x14ac:dyDescent="0.3"/>
    <row r="65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</sheetData>
  <autoFilter ref="A1:AK111"/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28"/>
  <sheetViews>
    <sheetView topLeftCell="A2" workbookViewId="0">
      <pane xSplit="1" ySplit="2" topLeftCell="B116" activePane="bottomRight" state="frozen"/>
      <selection activeCell="A2" sqref="A2"/>
      <selection pane="topRight" activeCell="B2" sqref="B2"/>
      <selection pane="bottomLeft" activeCell="A4" sqref="A4"/>
      <selection pane="bottomRight" activeCell="A116" sqref="A116"/>
    </sheetView>
  </sheetViews>
  <sheetFormatPr baseColWidth="10" defaultRowHeight="14.4" x14ac:dyDescent="0.3"/>
  <cols>
    <col min="1" max="1" width="46.44140625" style="7" bestFit="1" customWidth="1"/>
    <col min="2" max="2" width="13.6640625" bestFit="1" customWidth="1"/>
    <col min="3" max="3" width="12.109375" bestFit="1" customWidth="1"/>
    <col min="4" max="4" width="10.109375" bestFit="1" customWidth="1"/>
    <col min="5" max="7" width="11.109375" bestFit="1" customWidth="1"/>
    <col min="8" max="9" width="13.6640625" bestFit="1" customWidth="1"/>
    <col min="10" max="10" width="14.33203125" bestFit="1" customWidth="1"/>
    <col min="11" max="11" width="13.6640625" bestFit="1" customWidth="1"/>
  </cols>
  <sheetData>
    <row r="3" spans="1:11" ht="72" x14ac:dyDescent="0.3">
      <c r="A3" s="127" t="s">
        <v>0</v>
      </c>
      <c r="B3" s="118" t="s">
        <v>499</v>
      </c>
      <c r="C3" s="118" t="s">
        <v>470</v>
      </c>
      <c r="D3" s="118" t="s">
        <v>480</v>
      </c>
      <c r="E3" s="118" t="s">
        <v>481</v>
      </c>
      <c r="F3" s="118" t="s">
        <v>482</v>
      </c>
      <c r="G3" s="118" t="s">
        <v>484</v>
      </c>
      <c r="H3" s="118" t="s">
        <v>486</v>
      </c>
      <c r="I3" s="118" t="s">
        <v>487</v>
      </c>
      <c r="J3" s="118" t="s">
        <v>488</v>
      </c>
      <c r="K3" s="118" t="s">
        <v>449</v>
      </c>
    </row>
    <row r="4" spans="1:11" x14ac:dyDescent="0.3">
      <c r="A4" s="119" t="s">
        <v>74</v>
      </c>
      <c r="B4" s="10">
        <v>122691000</v>
      </c>
      <c r="C4" s="10"/>
      <c r="D4" s="10"/>
      <c r="E4" s="10"/>
      <c r="F4" s="10"/>
      <c r="G4" s="10"/>
      <c r="H4" s="10"/>
      <c r="I4" s="10">
        <v>122691000</v>
      </c>
      <c r="J4" s="10">
        <v>195000000</v>
      </c>
      <c r="K4" s="10">
        <v>72309000</v>
      </c>
    </row>
    <row r="5" spans="1:11" x14ac:dyDescent="0.3">
      <c r="A5" s="119" t="s">
        <v>13</v>
      </c>
      <c r="B5" s="10">
        <v>22237000</v>
      </c>
      <c r="C5" s="10"/>
      <c r="D5" s="10"/>
      <c r="E5" s="10"/>
      <c r="F5" s="10"/>
      <c r="G5" s="10"/>
      <c r="H5" s="10"/>
      <c r="I5" s="10">
        <v>22237000</v>
      </c>
      <c r="J5" s="10">
        <v>42000000</v>
      </c>
      <c r="K5" s="10">
        <v>19763000</v>
      </c>
    </row>
    <row r="6" spans="1:11" x14ac:dyDescent="0.3">
      <c r="A6" s="119" t="s">
        <v>14</v>
      </c>
      <c r="B6" s="10">
        <v>22237000</v>
      </c>
      <c r="C6" s="10"/>
      <c r="D6" s="10"/>
      <c r="E6" s="10"/>
      <c r="F6" s="10"/>
      <c r="G6" s="10"/>
      <c r="H6" s="10"/>
      <c r="I6" s="10">
        <v>22237000</v>
      </c>
      <c r="J6" s="10">
        <v>42000000</v>
      </c>
      <c r="K6" s="10">
        <v>19763000</v>
      </c>
    </row>
    <row r="7" spans="1:11" x14ac:dyDescent="0.3">
      <c r="A7" s="119" t="s">
        <v>10</v>
      </c>
      <c r="B7" s="10">
        <v>55980000</v>
      </c>
      <c r="C7" s="10"/>
      <c r="D7" s="10"/>
      <c r="E7" s="10"/>
      <c r="F7" s="10"/>
      <c r="G7" s="10"/>
      <c r="H7" s="10"/>
      <c r="I7" s="10">
        <v>55980000</v>
      </c>
      <c r="J7" s="10">
        <v>69000000</v>
      </c>
      <c r="K7" s="10">
        <v>13020000</v>
      </c>
    </row>
    <row r="8" spans="1:11" x14ac:dyDescent="0.3">
      <c r="A8" s="119" t="s">
        <v>12</v>
      </c>
      <c r="B8" s="10">
        <v>22237000</v>
      </c>
      <c r="C8" s="10"/>
      <c r="D8" s="10"/>
      <c r="E8" s="10"/>
      <c r="F8" s="10"/>
      <c r="G8" s="10"/>
      <c r="H8" s="10"/>
      <c r="I8" s="10">
        <v>22237000</v>
      </c>
      <c r="J8" s="10">
        <v>42000000</v>
      </c>
      <c r="K8" s="10">
        <v>19763000</v>
      </c>
    </row>
    <row r="9" spans="1:11" x14ac:dyDescent="0.3">
      <c r="A9" s="119" t="s">
        <v>75</v>
      </c>
      <c r="B9" s="10">
        <v>98211000</v>
      </c>
      <c r="C9" s="10"/>
      <c r="D9" s="10"/>
      <c r="E9" s="10"/>
      <c r="F9" s="10"/>
      <c r="G9" s="10"/>
      <c r="H9" s="10"/>
      <c r="I9" s="10">
        <v>98211000</v>
      </c>
      <c r="J9" s="10">
        <v>103000000</v>
      </c>
      <c r="K9" s="10">
        <v>4789000</v>
      </c>
    </row>
    <row r="10" spans="1:11" x14ac:dyDescent="0.3">
      <c r="A10" s="119" t="s">
        <v>13</v>
      </c>
      <c r="B10" s="10">
        <v>22000000</v>
      </c>
      <c r="C10" s="10"/>
      <c r="D10" s="10"/>
      <c r="E10" s="10"/>
      <c r="F10" s="10"/>
      <c r="G10" s="10"/>
      <c r="H10" s="10"/>
      <c r="I10" s="10">
        <v>22000000</v>
      </c>
      <c r="J10" s="10">
        <v>22000000</v>
      </c>
      <c r="K10" s="10">
        <v>0</v>
      </c>
    </row>
    <row r="11" spans="1:11" x14ac:dyDescent="0.3">
      <c r="A11" s="119" t="s">
        <v>14</v>
      </c>
      <c r="B11" s="10">
        <v>22000000</v>
      </c>
      <c r="C11" s="10"/>
      <c r="D11" s="10"/>
      <c r="E11" s="10"/>
      <c r="F11" s="10"/>
      <c r="G11" s="10"/>
      <c r="H11" s="10"/>
      <c r="I11" s="10">
        <v>22000000</v>
      </c>
      <c r="J11" s="10">
        <v>22000000</v>
      </c>
      <c r="K11" s="10">
        <v>0</v>
      </c>
    </row>
    <row r="12" spans="1:11" x14ac:dyDescent="0.3">
      <c r="A12" s="119" t="s">
        <v>10</v>
      </c>
      <c r="B12" s="10">
        <v>32211000</v>
      </c>
      <c r="C12" s="10"/>
      <c r="D12" s="10"/>
      <c r="E12" s="10"/>
      <c r="F12" s="10"/>
      <c r="G12" s="10"/>
      <c r="H12" s="10"/>
      <c r="I12" s="10">
        <v>32211000</v>
      </c>
      <c r="J12" s="10">
        <v>37000000</v>
      </c>
      <c r="K12" s="10">
        <v>4789000</v>
      </c>
    </row>
    <row r="13" spans="1:11" x14ac:dyDescent="0.3">
      <c r="A13" s="119" t="s">
        <v>12</v>
      </c>
      <c r="B13" s="10">
        <v>22000000</v>
      </c>
      <c r="C13" s="10"/>
      <c r="D13" s="10"/>
      <c r="E13" s="10"/>
      <c r="F13" s="10"/>
      <c r="G13" s="10"/>
      <c r="H13" s="10"/>
      <c r="I13" s="10">
        <v>22000000</v>
      </c>
      <c r="J13" s="10">
        <v>22000000</v>
      </c>
      <c r="K13" s="10">
        <v>0</v>
      </c>
    </row>
    <row r="14" spans="1:11" x14ac:dyDescent="0.3">
      <c r="A14" s="119" t="s">
        <v>76</v>
      </c>
      <c r="B14" s="10">
        <v>26777000</v>
      </c>
      <c r="C14" s="10"/>
      <c r="D14" s="10"/>
      <c r="E14" s="10"/>
      <c r="F14" s="10"/>
      <c r="G14" s="10"/>
      <c r="H14" s="10"/>
      <c r="I14" s="10">
        <v>26777000</v>
      </c>
      <c r="J14" s="10">
        <v>68000000</v>
      </c>
      <c r="K14" s="10">
        <v>41223000</v>
      </c>
    </row>
    <row r="15" spans="1:11" x14ac:dyDescent="0.3">
      <c r="A15" s="119" t="s">
        <v>10</v>
      </c>
      <c r="B15" s="10">
        <v>26777000</v>
      </c>
      <c r="C15" s="10"/>
      <c r="D15" s="10"/>
      <c r="E15" s="10"/>
      <c r="F15" s="10"/>
      <c r="G15" s="10"/>
      <c r="H15" s="10"/>
      <c r="I15" s="10">
        <v>26777000</v>
      </c>
      <c r="J15" s="10">
        <v>68000000</v>
      </c>
      <c r="K15" s="10">
        <v>41223000</v>
      </c>
    </row>
    <row r="16" spans="1:11" x14ac:dyDescent="0.3">
      <c r="A16" s="119" t="s">
        <v>346</v>
      </c>
      <c r="B16" s="10">
        <v>0</v>
      </c>
      <c r="C16" s="10"/>
      <c r="D16" s="10"/>
      <c r="E16" s="10"/>
      <c r="F16" s="10"/>
      <c r="G16" s="10"/>
      <c r="H16" s="10"/>
      <c r="I16" s="10">
        <v>0</v>
      </c>
      <c r="J16" s="10">
        <v>22000000</v>
      </c>
      <c r="K16" s="10">
        <v>22000000</v>
      </c>
    </row>
    <row r="17" spans="1:11" x14ac:dyDescent="0.3">
      <c r="A17" s="119" t="s">
        <v>13</v>
      </c>
      <c r="B17" s="10">
        <v>0</v>
      </c>
      <c r="C17" s="10"/>
      <c r="D17" s="10"/>
      <c r="E17" s="10"/>
      <c r="F17" s="10"/>
      <c r="G17" s="10"/>
      <c r="H17" s="10"/>
      <c r="I17" s="10">
        <v>0</v>
      </c>
      <c r="J17" s="10">
        <v>4000000</v>
      </c>
      <c r="K17" s="10">
        <v>4000000</v>
      </c>
    </row>
    <row r="18" spans="1:11" x14ac:dyDescent="0.3">
      <c r="A18" s="119" t="s">
        <v>14</v>
      </c>
      <c r="B18" s="10">
        <v>0</v>
      </c>
      <c r="C18" s="10"/>
      <c r="D18" s="10"/>
      <c r="E18" s="10"/>
      <c r="F18" s="10"/>
      <c r="G18" s="10"/>
      <c r="H18" s="10"/>
      <c r="I18" s="10">
        <v>0</v>
      </c>
      <c r="J18" s="10">
        <v>4000000</v>
      </c>
      <c r="K18" s="10">
        <v>4000000</v>
      </c>
    </row>
    <row r="19" spans="1:11" x14ac:dyDescent="0.3">
      <c r="A19" s="119" t="s">
        <v>10</v>
      </c>
      <c r="B19" s="10">
        <v>0</v>
      </c>
      <c r="C19" s="10"/>
      <c r="D19" s="10"/>
      <c r="E19" s="10"/>
      <c r="F19" s="10"/>
      <c r="G19" s="10"/>
      <c r="H19" s="10"/>
      <c r="I19" s="10">
        <v>0</v>
      </c>
      <c r="J19" s="10">
        <v>10000000</v>
      </c>
      <c r="K19" s="10">
        <v>10000000</v>
      </c>
    </row>
    <row r="20" spans="1:11" x14ac:dyDescent="0.3">
      <c r="A20" s="119" t="s">
        <v>12</v>
      </c>
      <c r="B20" s="10">
        <v>0</v>
      </c>
      <c r="C20" s="10"/>
      <c r="D20" s="10"/>
      <c r="E20" s="10"/>
      <c r="F20" s="10"/>
      <c r="G20" s="10"/>
      <c r="H20" s="10"/>
      <c r="I20" s="10">
        <v>0</v>
      </c>
      <c r="J20" s="10">
        <v>4000000</v>
      </c>
      <c r="K20" s="10">
        <v>4000000</v>
      </c>
    </row>
    <row r="21" spans="1:11" x14ac:dyDescent="0.3">
      <c r="A21" s="119" t="s">
        <v>347</v>
      </c>
      <c r="B21" s="10">
        <v>0</v>
      </c>
      <c r="C21" s="10"/>
      <c r="D21" s="10"/>
      <c r="E21" s="10"/>
      <c r="F21" s="10"/>
      <c r="G21" s="10"/>
      <c r="H21" s="10"/>
      <c r="I21" s="10">
        <v>0</v>
      </c>
      <c r="J21" s="10">
        <v>17000000</v>
      </c>
      <c r="K21" s="10">
        <v>17000000</v>
      </c>
    </row>
    <row r="22" spans="1:11" x14ac:dyDescent="0.3">
      <c r="A22" s="119" t="s">
        <v>13</v>
      </c>
      <c r="B22" s="10">
        <v>0</v>
      </c>
      <c r="C22" s="10"/>
      <c r="D22" s="10"/>
      <c r="E22" s="10"/>
      <c r="F22" s="10"/>
      <c r="G22" s="10"/>
      <c r="H22" s="10"/>
      <c r="I22" s="10">
        <v>0</v>
      </c>
      <c r="J22" s="10">
        <v>2500000</v>
      </c>
      <c r="K22" s="10">
        <v>2500000</v>
      </c>
    </row>
    <row r="23" spans="1:11" x14ac:dyDescent="0.3">
      <c r="A23" s="119" t="s">
        <v>14</v>
      </c>
      <c r="B23" s="10">
        <v>0</v>
      </c>
      <c r="C23" s="10"/>
      <c r="D23" s="10"/>
      <c r="E23" s="10"/>
      <c r="F23" s="10"/>
      <c r="G23" s="10"/>
      <c r="H23" s="10"/>
      <c r="I23" s="10">
        <v>0</v>
      </c>
      <c r="J23" s="10">
        <v>2500000</v>
      </c>
      <c r="K23" s="10">
        <v>2500000</v>
      </c>
    </row>
    <row r="24" spans="1:11" x14ac:dyDescent="0.3">
      <c r="A24" s="119" t="s">
        <v>10</v>
      </c>
      <c r="B24" s="10">
        <v>0</v>
      </c>
      <c r="C24" s="10"/>
      <c r="D24" s="10"/>
      <c r="E24" s="10"/>
      <c r="F24" s="10"/>
      <c r="G24" s="10"/>
      <c r="H24" s="10"/>
      <c r="I24" s="10">
        <v>0</v>
      </c>
      <c r="J24" s="10">
        <v>9500000</v>
      </c>
      <c r="K24" s="10">
        <v>9500000</v>
      </c>
    </row>
    <row r="25" spans="1:11" x14ac:dyDescent="0.3">
      <c r="A25" s="119" t="s">
        <v>12</v>
      </c>
      <c r="B25" s="10">
        <v>0</v>
      </c>
      <c r="C25" s="10"/>
      <c r="D25" s="10"/>
      <c r="E25" s="10"/>
      <c r="F25" s="10"/>
      <c r="G25" s="10"/>
      <c r="H25" s="10"/>
      <c r="I25" s="10">
        <v>0</v>
      </c>
      <c r="J25" s="10">
        <v>2500000</v>
      </c>
      <c r="K25" s="10">
        <v>2500000</v>
      </c>
    </row>
    <row r="26" spans="1:11" ht="28.8" x14ac:dyDescent="0.3">
      <c r="A26" s="119" t="s">
        <v>348</v>
      </c>
      <c r="B26" s="10">
        <v>6018000</v>
      </c>
      <c r="C26" s="10"/>
      <c r="D26" s="10"/>
      <c r="E26" s="10"/>
      <c r="F26" s="10"/>
      <c r="G26" s="10"/>
      <c r="H26" s="10"/>
      <c r="I26" s="10">
        <v>6018000</v>
      </c>
      <c r="J26" s="10">
        <v>41000000</v>
      </c>
      <c r="K26" s="10">
        <v>34982000</v>
      </c>
    </row>
    <row r="27" spans="1:11" x14ac:dyDescent="0.3">
      <c r="A27" s="119" t="s">
        <v>13</v>
      </c>
      <c r="B27" s="10">
        <v>0</v>
      </c>
      <c r="C27" s="10"/>
      <c r="D27" s="10"/>
      <c r="E27" s="10"/>
      <c r="F27" s="10"/>
      <c r="G27" s="10"/>
      <c r="H27" s="10"/>
      <c r="I27" s="10">
        <v>0</v>
      </c>
      <c r="J27" s="10">
        <v>5900000</v>
      </c>
      <c r="K27" s="10">
        <v>5900000</v>
      </c>
    </row>
    <row r="28" spans="1:11" x14ac:dyDescent="0.3">
      <c r="A28" s="119" t="s">
        <v>14</v>
      </c>
      <c r="B28" s="10">
        <v>0</v>
      </c>
      <c r="C28" s="10"/>
      <c r="D28" s="10"/>
      <c r="E28" s="10"/>
      <c r="F28" s="10"/>
      <c r="G28" s="10"/>
      <c r="H28" s="10"/>
      <c r="I28" s="10">
        <v>0</v>
      </c>
      <c r="J28" s="10">
        <v>5900000</v>
      </c>
      <c r="K28" s="10">
        <v>5900000</v>
      </c>
    </row>
    <row r="29" spans="1:11" x14ac:dyDescent="0.3">
      <c r="A29" s="119" t="s">
        <v>10</v>
      </c>
      <c r="B29" s="10">
        <v>6018000</v>
      </c>
      <c r="C29" s="10"/>
      <c r="D29" s="10"/>
      <c r="E29" s="10"/>
      <c r="F29" s="10"/>
      <c r="G29" s="10"/>
      <c r="H29" s="10"/>
      <c r="I29" s="10">
        <v>6018000</v>
      </c>
      <c r="J29" s="10">
        <v>23300000</v>
      </c>
      <c r="K29" s="10">
        <v>17282000</v>
      </c>
    </row>
    <row r="30" spans="1:11" x14ac:dyDescent="0.3">
      <c r="A30" s="119" t="s">
        <v>12</v>
      </c>
      <c r="B30" s="10">
        <v>0</v>
      </c>
      <c r="C30" s="10"/>
      <c r="D30" s="10"/>
      <c r="E30" s="10"/>
      <c r="F30" s="10"/>
      <c r="G30" s="10"/>
      <c r="H30" s="10"/>
      <c r="I30" s="10">
        <v>0</v>
      </c>
      <c r="J30" s="10">
        <v>5900000</v>
      </c>
      <c r="K30" s="10">
        <v>5900000</v>
      </c>
    </row>
    <row r="31" spans="1:11" ht="28.8" x14ac:dyDescent="0.3">
      <c r="A31" s="119" t="s">
        <v>349</v>
      </c>
      <c r="B31" s="10">
        <v>102000000</v>
      </c>
      <c r="C31" s="10"/>
      <c r="D31" s="10"/>
      <c r="E31" s="10"/>
      <c r="F31" s="10"/>
      <c r="G31" s="10"/>
      <c r="H31" s="10"/>
      <c r="I31" s="10">
        <v>102000000</v>
      </c>
      <c r="J31" s="10">
        <v>139000000</v>
      </c>
      <c r="K31" s="10">
        <v>37000000</v>
      </c>
    </row>
    <row r="32" spans="1:11" x14ac:dyDescent="0.3">
      <c r="A32" s="119" t="s">
        <v>13</v>
      </c>
      <c r="B32" s="10"/>
      <c r="C32" s="10"/>
      <c r="D32" s="10"/>
      <c r="E32" s="10"/>
      <c r="F32" s="10"/>
      <c r="G32" s="10"/>
      <c r="H32" s="10"/>
      <c r="I32" s="10">
        <v>0</v>
      </c>
      <c r="J32" s="10">
        <v>10000000</v>
      </c>
      <c r="K32" s="10">
        <v>10000000</v>
      </c>
    </row>
    <row r="33" spans="1:11" x14ac:dyDescent="0.3">
      <c r="A33" s="119" t="s">
        <v>14</v>
      </c>
      <c r="B33" s="10"/>
      <c r="C33" s="10"/>
      <c r="D33" s="10"/>
      <c r="E33" s="10"/>
      <c r="F33" s="10"/>
      <c r="G33" s="10"/>
      <c r="H33" s="10"/>
      <c r="I33" s="10">
        <v>0</v>
      </c>
      <c r="J33" s="10">
        <v>10000000</v>
      </c>
      <c r="K33" s="10">
        <v>10000000</v>
      </c>
    </row>
    <row r="34" spans="1:11" x14ac:dyDescent="0.3">
      <c r="A34" s="119" t="s">
        <v>10</v>
      </c>
      <c r="B34" s="10">
        <v>102000000</v>
      </c>
      <c r="C34" s="10"/>
      <c r="D34" s="10"/>
      <c r="E34" s="10"/>
      <c r="F34" s="10"/>
      <c r="G34" s="10"/>
      <c r="H34" s="10"/>
      <c r="I34" s="10">
        <v>102000000</v>
      </c>
      <c r="J34" s="10">
        <v>102000000</v>
      </c>
      <c r="K34" s="10">
        <v>0</v>
      </c>
    </row>
    <row r="35" spans="1:11" x14ac:dyDescent="0.3">
      <c r="A35" s="119" t="s">
        <v>12</v>
      </c>
      <c r="B35" s="10"/>
      <c r="C35" s="10"/>
      <c r="D35" s="10"/>
      <c r="E35" s="10"/>
      <c r="F35" s="10"/>
      <c r="G35" s="10"/>
      <c r="H35" s="10"/>
      <c r="I35" s="10">
        <v>0</v>
      </c>
      <c r="J35" s="10">
        <v>17000000</v>
      </c>
      <c r="K35" s="10">
        <v>17000000</v>
      </c>
    </row>
    <row r="36" spans="1:11" ht="28.8" x14ac:dyDescent="0.3">
      <c r="A36" s="119" t="s">
        <v>77</v>
      </c>
      <c r="B36" s="10">
        <v>78847000</v>
      </c>
      <c r="C36" s="10"/>
      <c r="D36" s="10"/>
      <c r="E36" s="10"/>
      <c r="F36" s="10"/>
      <c r="G36" s="10"/>
      <c r="H36" s="10"/>
      <c r="I36" s="10">
        <v>78847000</v>
      </c>
      <c r="J36" s="10">
        <v>97200000</v>
      </c>
      <c r="K36" s="10">
        <v>18353000</v>
      </c>
    </row>
    <row r="37" spans="1:11" x14ac:dyDescent="0.3">
      <c r="A37" s="119" t="s">
        <v>13</v>
      </c>
      <c r="B37" s="10">
        <v>10711000</v>
      </c>
      <c r="C37" s="10"/>
      <c r="D37" s="10"/>
      <c r="E37" s="10"/>
      <c r="F37" s="10"/>
      <c r="G37" s="10"/>
      <c r="H37" s="10"/>
      <c r="I37" s="10">
        <v>10711000</v>
      </c>
      <c r="J37" s="10">
        <v>17400000</v>
      </c>
      <c r="K37" s="10">
        <v>6689000</v>
      </c>
    </row>
    <row r="38" spans="1:11" x14ac:dyDescent="0.3">
      <c r="A38" s="119" t="s">
        <v>14</v>
      </c>
      <c r="B38" s="10">
        <v>10711000</v>
      </c>
      <c r="C38" s="10"/>
      <c r="D38" s="10"/>
      <c r="E38" s="10"/>
      <c r="F38" s="10"/>
      <c r="G38" s="10"/>
      <c r="H38" s="10"/>
      <c r="I38" s="10">
        <v>10711000</v>
      </c>
      <c r="J38" s="10">
        <v>17400000</v>
      </c>
      <c r="K38" s="10">
        <v>6689000</v>
      </c>
    </row>
    <row r="39" spans="1:11" x14ac:dyDescent="0.3">
      <c r="A39" s="119" t="s">
        <v>10</v>
      </c>
      <c r="B39" s="10">
        <v>45000000</v>
      </c>
      <c r="C39" s="10"/>
      <c r="D39" s="10"/>
      <c r="E39" s="10"/>
      <c r="F39" s="10"/>
      <c r="G39" s="10"/>
      <c r="H39" s="10"/>
      <c r="I39" s="10">
        <v>45000000</v>
      </c>
      <c r="J39" s="10">
        <v>45000000</v>
      </c>
      <c r="K39" s="10">
        <v>0</v>
      </c>
    </row>
    <row r="40" spans="1:11" x14ac:dyDescent="0.3">
      <c r="A40" s="119" t="s">
        <v>12</v>
      </c>
      <c r="B40" s="10">
        <v>12425000</v>
      </c>
      <c r="C40" s="10"/>
      <c r="D40" s="10"/>
      <c r="E40" s="10"/>
      <c r="F40" s="10"/>
      <c r="G40" s="10"/>
      <c r="H40" s="10"/>
      <c r="I40" s="10">
        <v>12425000</v>
      </c>
      <c r="J40" s="10">
        <v>17400000</v>
      </c>
      <c r="K40" s="10">
        <v>4975000</v>
      </c>
    </row>
    <row r="41" spans="1:11" x14ac:dyDescent="0.3">
      <c r="A41" s="119" t="s">
        <v>350</v>
      </c>
      <c r="B41" s="10">
        <v>349214000</v>
      </c>
      <c r="C41" s="10"/>
      <c r="D41" s="10"/>
      <c r="E41" s="10"/>
      <c r="F41" s="10"/>
      <c r="G41" s="10"/>
      <c r="H41" s="10"/>
      <c r="I41" s="10">
        <v>349214000</v>
      </c>
      <c r="J41" s="10">
        <v>676900000</v>
      </c>
      <c r="K41" s="10">
        <v>327686000</v>
      </c>
    </row>
    <row r="42" spans="1:11" x14ac:dyDescent="0.3">
      <c r="A42" s="119" t="s">
        <v>13</v>
      </c>
      <c r="B42" s="10">
        <v>0</v>
      </c>
      <c r="C42" s="10"/>
      <c r="D42" s="10"/>
      <c r="E42" s="10"/>
      <c r="F42" s="10"/>
      <c r="G42" s="10"/>
      <c r="H42" s="10"/>
      <c r="I42" s="10">
        <v>0</v>
      </c>
      <c r="J42" s="10">
        <v>30000000</v>
      </c>
      <c r="K42" s="10">
        <v>30000000</v>
      </c>
    </row>
    <row r="43" spans="1:11" x14ac:dyDescent="0.3">
      <c r="A43" s="119" t="s">
        <v>14</v>
      </c>
      <c r="B43" s="10">
        <v>0</v>
      </c>
      <c r="C43" s="10"/>
      <c r="D43" s="10"/>
      <c r="E43" s="10"/>
      <c r="F43" s="10"/>
      <c r="G43" s="10"/>
      <c r="H43" s="10"/>
      <c r="I43" s="10">
        <v>0</v>
      </c>
      <c r="J43" s="10">
        <v>30000000</v>
      </c>
      <c r="K43" s="10">
        <v>30000000</v>
      </c>
    </row>
    <row r="44" spans="1:11" x14ac:dyDescent="0.3">
      <c r="A44" s="119" t="s">
        <v>10</v>
      </c>
      <c r="B44" s="10">
        <v>349214000</v>
      </c>
      <c r="C44" s="10"/>
      <c r="D44" s="10"/>
      <c r="E44" s="10"/>
      <c r="F44" s="10"/>
      <c r="G44" s="10"/>
      <c r="H44" s="10"/>
      <c r="I44" s="10">
        <v>349214000</v>
      </c>
      <c r="J44" s="10">
        <v>586900000</v>
      </c>
      <c r="K44" s="10">
        <v>237686000</v>
      </c>
    </row>
    <row r="45" spans="1:11" x14ac:dyDescent="0.3">
      <c r="A45" s="119" t="s">
        <v>12</v>
      </c>
      <c r="B45" s="10">
        <v>0</v>
      </c>
      <c r="C45" s="10"/>
      <c r="D45" s="10"/>
      <c r="E45" s="10"/>
      <c r="F45" s="10"/>
      <c r="G45" s="10"/>
      <c r="H45" s="10"/>
      <c r="I45" s="10">
        <v>0</v>
      </c>
      <c r="J45" s="10">
        <v>30000000</v>
      </c>
      <c r="K45" s="10">
        <v>30000000</v>
      </c>
    </row>
    <row r="46" spans="1:11" ht="28.8" x14ac:dyDescent="0.3">
      <c r="A46" s="119" t="s">
        <v>78</v>
      </c>
      <c r="B46" s="10">
        <v>85107000</v>
      </c>
      <c r="C46" s="10"/>
      <c r="D46" s="10"/>
      <c r="E46" s="10"/>
      <c r="F46" s="10">
        <v>5000000</v>
      </c>
      <c r="G46" s="10"/>
      <c r="H46" s="10"/>
      <c r="I46" s="10">
        <v>90107000</v>
      </c>
      <c r="J46" s="10">
        <v>225900000</v>
      </c>
      <c r="K46" s="10">
        <v>135793000</v>
      </c>
    </row>
    <row r="47" spans="1:11" x14ac:dyDescent="0.3">
      <c r="A47" s="119" t="s">
        <v>13</v>
      </c>
      <c r="B47" s="10">
        <v>0</v>
      </c>
      <c r="C47" s="10"/>
      <c r="D47" s="10"/>
      <c r="E47" s="10"/>
      <c r="F47" s="10"/>
      <c r="G47" s="10"/>
      <c r="H47" s="10"/>
      <c r="I47" s="10">
        <v>0</v>
      </c>
      <c r="J47" s="10">
        <v>5000000</v>
      </c>
      <c r="K47" s="10">
        <v>5000000</v>
      </c>
    </row>
    <row r="48" spans="1:11" x14ac:dyDescent="0.3">
      <c r="A48" s="119" t="s">
        <v>14</v>
      </c>
      <c r="B48" s="10">
        <v>0</v>
      </c>
      <c r="C48" s="10"/>
      <c r="D48" s="10"/>
      <c r="E48" s="10"/>
      <c r="F48" s="10"/>
      <c r="G48" s="10"/>
      <c r="H48" s="10"/>
      <c r="I48" s="10">
        <v>0</v>
      </c>
      <c r="J48" s="10">
        <v>5000000</v>
      </c>
      <c r="K48" s="10">
        <v>5000000</v>
      </c>
    </row>
    <row r="49" spans="1:11" x14ac:dyDescent="0.3">
      <c r="A49" s="119" t="s">
        <v>10</v>
      </c>
      <c r="B49" s="10">
        <v>85107000</v>
      </c>
      <c r="C49" s="10"/>
      <c r="D49" s="10"/>
      <c r="E49" s="10"/>
      <c r="F49" s="10">
        <v>5000000</v>
      </c>
      <c r="G49" s="10"/>
      <c r="H49" s="10"/>
      <c r="I49" s="10">
        <v>90107000</v>
      </c>
      <c r="J49" s="10">
        <v>210900000</v>
      </c>
      <c r="K49" s="10">
        <v>120793000</v>
      </c>
    </row>
    <row r="50" spans="1:11" x14ac:dyDescent="0.3">
      <c r="A50" s="119" t="s">
        <v>12</v>
      </c>
      <c r="B50" s="10">
        <v>0</v>
      </c>
      <c r="C50" s="10"/>
      <c r="D50" s="10"/>
      <c r="E50" s="10"/>
      <c r="F50" s="10"/>
      <c r="G50" s="10"/>
      <c r="H50" s="10"/>
      <c r="I50" s="10">
        <v>0</v>
      </c>
      <c r="J50" s="10">
        <v>5000000</v>
      </c>
      <c r="K50" s="10">
        <v>5000000</v>
      </c>
    </row>
    <row r="51" spans="1:11" x14ac:dyDescent="0.3">
      <c r="A51" s="119" t="s">
        <v>79</v>
      </c>
      <c r="B51" s="10">
        <v>175933000</v>
      </c>
      <c r="C51" s="10"/>
      <c r="D51" s="10"/>
      <c r="E51" s="10"/>
      <c r="F51" s="10"/>
      <c r="G51" s="10"/>
      <c r="H51" s="10"/>
      <c r="I51" s="10">
        <v>175933000</v>
      </c>
      <c r="J51" s="10">
        <v>205000000</v>
      </c>
      <c r="K51" s="10">
        <v>29067000</v>
      </c>
    </row>
    <row r="52" spans="1:11" x14ac:dyDescent="0.3">
      <c r="A52" s="119" t="s">
        <v>13</v>
      </c>
      <c r="B52" s="10">
        <v>10711000</v>
      </c>
      <c r="C52" s="10"/>
      <c r="D52" s="10"/>
      <c r="E52" s="10"/>
      <c r="F52" s="10"/>
      <c r="G52" s="10"/>
      <c r="H52" s="10"/>
      <c r="I52" s="10">
        <v>10711000</v>
      </c>
      <c r="J52" s="10">
        <v>20400000</v>
      </c>
      <c r="K52" s="10">
        <v>9689000</v>
      </c>
    </row>
    <row r="53" spans="1:11" x14ac:dyDescent="0.3">
      <c r="A53" s="119" t="s">
        <v>14</v>
      </c>
      <c r="B53" s="10">
        <v>10711000</v>
      </c>
      <c r="C53" s="10"/>
      <c r="D53" s="10"/>
      <c r="E53" s="10"/>
      <c r="F53" s="10"/>
      <c r="G53" s="10"/>
      <c r="H53" s="10"/>
      <c r="I53" s="10">
        <v>10711000</v>
      </c>
      <c r="J53" s="10">
        <v>20400000</v>
      </c>
      <c r="K53" s="10">
        <v>9689000</v>
      </c>
    </row>
    <row r="54" spans="1:11" x14ac:dyDescent="0.3">
      <c r="A54" s="119" t="s">
        <v>10</v>
      </c>
      <c r="B54" s="10">
        <v>143800000</v>
      </c>
      <c r="C54" s="10"/>
      <c r="D54" s="10"/>
      <c r="E54" s="10"/>
      <c r="F54" s="10"/>
      <c r="G54" s="10"/>
      <c r="H54" s="10"/>
      <c r="I54" s="10">
        <v>143800000</v>
      </c>
      <c r="J54" s="10">
        <v>143800000</v>
      </c>
      <c r="K54" s="10">
        <v>0</v>
      </c>
    </row>
    <row r="55" spans="1:11" x14ac:dyDescent="0.3">
      <c r="A55" s="119" t="s">
        <v>12</v>
      </c>
      <c r="B55" s="10">
        <v>10711000</v>
      </c>
      <c r="C55" s="10"/>
      <c r="D55" s="10"/>
      <c r="E55" s="10"/>
      <c r="F55" s="10"/>
      <c r="G55" s="10"/>
      <c r="H55" s="10"/>
      <c r="I55" s="10">
        <v>10711000</v>
      </c>
      <c r="J55" s="10">
        <v>20400000</v>
      </c>
      <c r="K55" s="10">
        <v>9689000</v>
      </c>
    </row>
    <row r="56" spans="1:11" x14ac:dyDescent="0.3">
      <c r="A56" s="119" t="s">
        <v>80</v>
      </c>
      <c r="B56" s="10">
        <v>160200000</v>
      </c>
      <c r="C56" s="10"/>
      <c r="D56" s="10"/>
      <c r="E56" s="10"/>
      <c r="F56" s="10"/>
      <c r="G56" s="10"/>
      <c r="H56" s="10"/>
      <c r="I56" s="10">
        <v>160200000</v>
      </c>
      <c r="J56" s="10">
        <v>351000000</v>
      </c>
      <c r="K56" s="10">
        <v>190800000</v>
      </c>
    </row>
    <row r="57" spans="1:11" x14ac:dyDescent="0.3">
      <c r="A57" s="119" t="s">
        <v>13</v>
      </c>
      <c r="B57" s="10">
        <v>0</v>
      </c>
      <c r="C57" s="10"/>
      <c r="D57" s="10"/>
      <c r="E57" s="10"/>
      <c r="F57" s="10"/>
      <c r="G57" s="10"/>
      <c r="H57" s="10"/>
      <c r="I57" s="10">
        <v>0</v>
      </c>
      <c r="J57" s="10">
        <v>13000000</v>
      </c>
      <c r="K57" s="10">
        <v>13000000</v>
      </c>
    </row>
    <row r="58" spans="1:11" x14ac:dyDescent="0.3">
      <c r="A58" s="119" t="s">
        <v>14</v>
      </c>
      <c r="B58" s="10">
        <v>0</v>
      </c>
      <c r="C58" s="10"/>
      <c r="D58" s="10"/>
      <c r="E58" s="10"/>
      <c r="F58" s="10"/>
      <c r="G58" s="10"/>
      <c r="H58" s="10"/>
      <c r="I58" s="10">
        <v>0</v>
      </c>
      <c r="J58" s="10">
        <v>13000000</v>
      </c>
      <c r="K58" s="10">
        <v>13000000</v>
      </c>
    </row>
    <row r="59" spans="1:11" x14ac:dyDescent="0.3">
      <c r="A59" s="119" t="s">
        <v>10</v>
      </c>
      <c r="B59" s="10">
        <v>160200000</v>
      </c>
      <c r="C59" s="10"/>
      <c r="D59" s="10"/>
      <c r="E59" s="10"/>
      <c r="F59" s="10"/>
      <c r="G59" s="10"/>
      <c r="H59" s="10"/>
      <c r="I59" s="10">
        <v>160200000</v>
      </c>
      <c r="J59" s="10">
        <v>310000000</v>
      </c>
      <c r="K59" s="10">
        <v>149800000</v>
      </c>
    </row>
    <row r="60" spans="1:11" x14ac:dyDescent="0.3">
      <c r="A60" s="119" t="s">
        <v>12</v>
      </c>
      <c r="B60" s="10">
        <v>0</v>
      </c>
      <c r="C60" s="10"/>
      <c r="D60" s="10"/>
      <c r="E60" s="10"/>
      <c r="F60" s="10"/>
      <c r="G60" s="10"/>
      <c r="H60" s="10"/>
      <c r="I60" s="10">
        <v>0</v>
      </c>
      <c r="J60" s="10">
        <v>15000000</v>
      </c>
      <c r="K60" s="10">
        <v>15000000</v>
      </c>
    </row>
    <row r="61" spans="1:11" x14ac:dyDescent="0.3">
      <c r="A61" s="119" t="s">
        <v>81</v>
      </c>
      <c r="B61" s="10">
        <v>57513000</v>
      </c>
      <c r="C61" s="10"/>
      <c r="D61" s="10"/>
      <c r="E61" s="10"/>
      <c r="F61" s="10"/>
      <c r="G61" s="10"/>
      <c r="H61" s="10"/>
      <c r="I61" s="10">
        <v>57513000</v>
      </c>
      <c r="J61" s="10">
        <v>90000000</v>
      </c>
      <c r="K61" s="10">
        <v>32487000</v>
      </c>
    </row>
    <row r="62" spans="1:11" x14ac:dyDescent="0.3">
      <c r="A62" s="119" t="s">
        <v>13</v>
      </c>
      <c r="B62" s="10">
        <v>0</v>
      </c>
      <c r="C62" s="10"/>
      <c r="D62" s="10"/>
      <c r="E62" s="10"/>
      <c r="F62" s="10"/>
      <c r="G62" s="10"/>
      <c r="H62" s="10"/>
      <c r="I62" s="10">
        <v>0</v>
      </c>
      <c r="J62" s="10">
        <v>10000000</v>
      </c>
      <c r="K62" s="10">
        <v>10000000</v>
      </c>
    </row>
    <row r="63" spans="1:11" x14ac:dyDescent="0.3">
      <c r="A63" s="119" t="s">
        <v>14</v>
      </c>
      <c r="B63" s="10">
        <v>0</v>
      </c>
      <c r="C63" s="10"/>
      <c r="D63" s="10"/>
      <c r="E63" s="10"/>
      <c r="F63" s="10"/>
      <c r="G63" s="10"/>
      <c r="H63" s="10"/>
      <c r="I63" s="10">
        <v>0</v>
      </c>
      <c r="J63" s="10">
        <v>10000000</v>
      </c>
      <c r="K63" s="10">
        <v>10000000</v>
      </c>
    </row>
    <row r="64" spans="1:11" x14ac:dyDescent="0.3">
      <c r="A64" s="119" t="s">
        <v>10</v>
      </c>
      <c r="B64" s="10">
        <v>57513000</v>
      </c>
      <c r="C64" s="10"/>
      <c r="D64" s="10"/>
      <c r="E64" s="10"/>
      <c r="F64" s="10"/>
      <c r="G64" s="10"/>
      <c r="H64" s="10"/>
      <c r="I64" s="10">
        <v>57513000</v>
      </c>
      <c r="J64" s="10">
        <v>60000000</v>
      </c>
      <c r="K64" s="10">
        <v>2487000</v>
      </c>
    </row>
    <row r="65" spans="1:11" x14ac:dyDescent="0.3">
      <c r="A65" s="119" t="s">
        <v>12</v>
      </c>
      <c r="B65" s="10">
        <v>0</v>
      </c>
      <c r="C65" s="10"/>
      <c r="D65" s="10"/>
      <c r="E65" s="10"/>
      <c r="F65" s="10"/>
      <c r="G65" s="10"/>
      <c r="H65" s="10"/>
      <c r="I65" s="10">
        <v>0</v>
      </c>
      <c r="J65" s="10">
        <v>10000000</v>
      </c>
      <c r="K65" s="10">
        <v>10000000</v>
      </c>
    </row>
    <row r="66" spans="1:11" ht="28.8" x14ac:dyDescent="0.3">
      <c r="A66" s="119" t="s">
        <v>82</v>
      </c>
      <c r="B66" s="10">
        <v>84044000</v>
      </c>
      <c r="C66" s="10"/>
      <c r="D66" s="10">
        <v>5000000</v>
      </c>
      <c r="E66" s="10">
        <v>10000000</v>
      </c>
      <c r="F66" s="10">
        <v>15000000</v>
      </c>
      <c r="G66" s="10">
        <v>13000000</v>
      </c>
      <c r="H66" s="10"/>
      <c r="I66" s="10">
        <v>127044000</v>
      </c>
      <c r="J66" s="10">
        <v>374550000</v>
      </c>
      <c r="K66" s="10">
        <v>247506000</v>
      </c>
    </row>
    <row r="67" spans="1:11" x14ac:dyDescent="0.3">
      <c r="A67" s="119" t="s">
        <v>13</v>
      </c>
      <c r="B67" s="10">
        <v>0</v>
      </c>
      <c r="C67" s="10"/>
      <c r="D67" s="10"/>
      <c r="E67" s="10"/>
      <c r="F67" s="10"/>
      <c r="G67" s="10"/>
      <c r="H67" s="10"/>
      <c r="I67" s="10">
        <v>0</v>
      </c>
      <c r="J67" s="10">
        <v>1750000</v>
      </c>
      <c r="K67" s="10">
        <v>1750000</v>
      </c>
    </row>
    <row r="68" spans="1:11" x14ac:dyDescent="0.3">
      <c r="A68" s="119" t="s">
        <v>14</v>
      </c>
      <c r="B68" s="10">
        <v>0</v>
      </c>
      <c r="C68" s="10"/>
      <c r="D68" s="10"/>
      <c r="E68" s="10"/>
      <c r="F68" s="10"/>
      <c r="G68" s="10"/>
      <c r="H68" s="10"/>
      <c r="I68" s="10">
        <v>0</v>
      </c>
      <c r="J68" s="10">
        <v>1750000</v>
      </c>
      <c r="K68" s="10">
        <v>1750000</v>
      </c>
    </row>
    <row r="69" spans="1:11" x14ac:dyDescent="0.3">
      <c r="A69" s="119" t="s">
        <v>10</v>
      </c>
      <c r="B69" s="10">
        <v>84044000</v>
      </c>
      <c r="C69" s="10"/>
      <c r="D69" s="10">
        <v>5000000</v>
      </c>
      <c r="E69" s="10">
        <v>10000000</v>
      </c>
      <c r="F69" s="10">
        <v>15000000</v>
      </c>
      <c r="G69" s="10">
        <v>13000000</v>
      </c>
      <c r="H69" s="10"/>
      <c r="I69" s="10">
        <v>127044000</v>
      </c>
      <c r="J69" s="10">
        <v>368550000</v>
      </c>
      <c r="K69" s="10">
        <v>241506000</v>
      </c>
    </row>
    <row r="70" spans="1:11" x14ac:dyDescent="0.3">
      <c r="A70" s="119" t="s">
        <v>12</v>
      </c>
      <c r="B70" s="10">
        <v>0</v>
      </c>
      <c r="C70" s="10"/>
      <c r="D70" s="10"/>
      <c r="E70" s="10"/>
      <c r="F70" s="10"/>
      <c r="G70" s="10"/>
      <c r="H70" s="10"/>
      <c r="I70" s="10">
        <v>0</v>
      </c>
      <c r="J70" s="10">
        <v>2500000</v>
      </c>
      <c r="K70" s="10">
        <v>2500000</v>
      </c>
    </row>
    <row r="71" spans="1:11" ht="28.8" x14ac:dyDescent="0.3">
      <c r="A71" s="119" t="s">
        <v>83</v>
      </c>
      <c r="B71" s="10">
        <v>133100000</v>
      </c>
      <c r="C71" s="10"/>
      <c r="D71" s="10"/>
      <c r="E71" s="10"/>
      <c r="F71" s="10"/>
      <c r="G71" s="10"/>
      <c r="H71" s="10"/>
      <c r="I71" s="10">
        <v>133100000</v>
      </c>
      <c r="J71" s="10">
        <v>285075000</v>
      </c>
      <c r="K71" s="10">
        <v>151975000</v>
      </c>
    </row>
    <row r="72" spans="1:11" x14ac:dyDescent="0.3">
      <c r="A72" s="119" t="s">
        <v>13</v>
      </c>
      <c r="B72" s="10">
        <v>0</v>
      </c>
      <c r="C72" s="10"/>
      <c r="D72" s="10"/>
      <c r="E72" s="10"/>
      <c r="F72" s="10"/>
      <c r="G72" s="10"/>
      <c r="H72" s="10"/>
      <c r="I72" s="10">
        <v>0</v>
      </c>
      <c r="J72" s="10">
        <v>0</v>
      </c>
      <c r="K72" s="10">
        <v>0</v>
      </c>
    </row>
    <row r="73" spans="1:11" x14ac:dyDescent="0.3">
      <c r="A73" s="119" t="s">
        <v>14</v>
      </c>
      <c r="B73" s="10">
        <v>0</v>
      </c>
      <c r="C73" s="10"/>
      <c r="D73" s="10"/>
      <c r="E73" s="10"/>
      <c r="F73" s="10"/>
      <c r="G73" s="10"/>
      <c r="H73" s="10"/>
      <c r="I73" s="10">
        <v>0</v>
      </c>
      <c r="J73" s="10">
        <v>0</v>
      </c>
      <c r="K73" s="10">
        <v>0</v>
      </c>
    </row>
    <row r="74" spans="1:11" x14ac:dyDescent="0.3">
      <c r="A74" s="119" t="s">
        <v>10</v>
      </c>
      <c r="B74" s="10">
        <v>133100000</v>
      </c>
      <c r="C74" s="10"/>
      <c r="D74" s="10"/>
      <c r="E74" s="10"/>
      <c r="F74" s="10"/>
      <c r="G74" s="10"/>
      <c r="H74" s="10"/>
      <c r="I74" s="10">
        <v>133100000</v>
      </c>
      <c r="J74" s="10">
        <v>285075000</v>
      </c>
      <c r="K74" s="10">
        <v>151975000</v>
      </c>
    </row>
    <row r="75" spans="1:11" x14ac:dyDescent="0.3">
      <c r="A75" s="119" t="s">
        <v>12</v>
      </c>
      <c r="B75" s="10">
        <v>0</v>
      </c>
      <c r="C75" s="10"/>
      <c r="D75" s="10"/>
      <c r="E75" s="10"/>
      <c r="F75" s="10"/>
      <c r="G75" s="10"/>
      <c r="H75" s="10"/>
      <c r="I75" s="10">
        <v>0</v>
      </c>
      <c r="J75" s="10">
        <v>0</v>
      </c>
      <c r="K75" s="10">
        <v>0</v>
      </c>
    </row>
    <row r="76" spans="1:11" x14ac:dyDescent="0.3">
      <c r="A76" s="119" t="s">
        <v>84</v>
      </c>
      <c r="B76" s="10">
        <v>40000000</v>
      </c>
      <c r="C76" s="10"/>
      <c r="D76" s="10"/>
      <c r="E76" s="10"/>
      <c r="F76" s="10"/>
      <c r="G76" s="10"/>
      <c r="H76" s="10"/>
      <c r="I76" s="10">
        <v>40000000</v>
      </c>
      <c r="J76" s="10">
        <v>90562500</v>
      </c>
      <c r="K76" s="10">
        <v>50562500</v>
      </c>
    </row>
    <row r="77" spans="1:11" x14ac:dyDescent="0.3">
      <c r="A77" s="119" t="s">
        <v>13</v>
      </c>
      <c r="B77" s="10">
        <v>0</v>
      </c>
      <c r="C77" s="10"/>
      <c r="D77" s="10"/>
      <c r="E77" s="10"/>
      <c r="F77" s="10"/>
      <c r="G77" s="10"/>
      <c r="H77" s="10"/>
      <c r="I77" s="10">
        <v>0</v>
      </c>
      <c r="J77" s="10">
        <v>4770000</v>
      </c>
      <c r="K77" s="10">
        <v>4770000</v>
      </c>
    </row>
    <row r="78" spans="1:11" x14ac:dyDescent="0.3">
      <c r="A78" s="119" t="s">
        <v>14</v>
      </c>
      <c r="B78" s="10">
        <v>0</v>
      </c>
      <c r="C78" s="10"/>
      <c r="D78" s="10"/>
      <c r="E78" s="10"/>
      <c r="F78" s="10"/>
      <c r="G78" s="10"/>
      <c r="H78" s="10"/>
      <c r="I78" s="10">
        <v>0</v>
      </c>
      <c r="J78" s="10">
        <v>3286000</v>
      </c>
      <c r="K78" s="10">
        <v>3286000</v>
      </c>
    </row>
    <row r="79" spans="1:11" x14ac:dyDescent="0.3">
      <c r="A79" s="119" t="s">
        <v>10</v>
      </c>
      <c r="B79" s="10">
        <v>40000000</v>
      </c>
      <c r="C79" s="10"/>
      <c r="D79" s="10"/>
      <c r="E79" s="10"/>
      <c r="F79" s="10"/>
      <c r="G79" s="10"/>
      <c r="H79" s="10"/>
      <c r="I79" s="10">
        <v>40000000</v>
      </c>
      <c r="J79" s="10">
        <v>77100500</v>
      </c>
      <c r="K79" s="10">
        <v>37100500</v>
      </c>
    </row>
    <row r="80" spans="1:11" x14ac:dyDescent="0.3">
      <c r="A80" s="119" t="s">
        <v>12</v>
      </c>
      <c r="B80" s="10">
        <v>0</v>
      </c>
      <c r="C80" s="10"/>
      <c r="D80" s="10"/>
      <c r="E80" s="10"/>
      <c r="F80" s="10"/>
      <c r="G80" s="10"/>
      <c r="H80" s="10"/>
      <c r="I80" s="10">
        <v>0</v>
      </c>
      <c r="J80" s="10">
        <v>5406000</v>
      </c>
      <c r="K80" s="10">
        <v>5406000</v>
      </c>
    </row>
    <row r="81" spans="1:11" ht="28.8" x14ac:dyDescent="0.3">
      <c r="A81" s="119" t="s">
        <v>85</v>
      </c>
      <c r="B81" s="10">
        <v>65000000</v>
      </c>
      <c r="C81" s="10"/>
      <c r="D81" s="10"/>
      <c r="E81" s="10"/>
      <c r="F81" s="10"/>
      <c r="G81" s="10"/>
      <c r="H81" s="10"/>
      <c r="I81" s="10">
        <v>65000000</v>
      </c>
      <c r="J81" s="10">
        <v>79404600</v>
      </c>
      <c r="K81" s="10">
        <v>14404600</v>
      </c>
    </row>
    <row r="82" spans="1:11" x14ac:dyDescent="0.3">
      <c r="A82" s="119" t="s">
        <v>40</v>
      </c>
      <c r="B82" s="10">
        <v>65000000</v>
      </c>
      <c r="C82" s="10"/>
      <c r="D82" s="10"/>
      <c r="E82" s="10"/>
      <c r="F82" s="10"/>
      <c r="G82" s="10"/>
      <c r="H82" s="10"/>
      <c r="I82" s="10">
        <v>65000000</v>
      </c>
      <c r="J82" s="10">
        <v>79404600</v>
      </c>
      <c r="K82" s="10">
        <v>14404600</v>
      </c>
    </row>
    <row r="83" spans="1:11" x14ac:dyDescent="0.3">
      <c r="A83" s="119" t="s">
        <v>95</v>
      </c>
      <c r="B83" s="10"/>
      <c r="C83" s="10"/>
      <c r="D83" s="10"/>
      <c r="E83" s="10"/>
      <c r="F83" s="10"/>
      <c r="G83" s="10"/>
      <c r="H83" s="10"/>
      <c r="I83" s="10">
        <v>0</v>
      </c>
      <c r="J83" s="10">
        <v>0</v>
      </c>
      <c r="K83" s="10">
        <v>0</v>
      </c>
    </row>
    <row r="84" spans="1:11" x14ac:dyDescent="0.3">
      <c r="A84" s="119" t="s">
        <v>10</v>
      </c>
      <c r="B84" s="10"/>
      <c r="C84" s="10"/>
      <c r="D84" s="10"/>
      <c r="E84" s="10"/>
      <c r="F84" s="10"/>
      <c r="G84" s="10"/>
      <c r="H84" s="10"/>
      <c r="I84" s="10">
        <v>0</v>
      </c>
      <c r="J84" s="10">
        <v>0</v>
      </c>
      <c r="K84" s="10">
        <v>0</v>
      </c>
    </row>
    <row r="85" spans="1:11" x14ac:dyDescent="0.3">
      <c r="A85" s="119" t="s">
        <v>86</v>
      </c>
      <c r="B85" s="10">
        <v>774777391</v>
      </c>
      <c r="C85" s="10">
        <v>500000000</v>
      </c>
      <c r="D85" s="10"/>
      <c r="E85" s="10"/>
      <c r="F85" s="10"/>
      <c r="G85" s="10"/>
      <c r="H85" s="10">
        <v>1000000000</v>
      </c>
      <c r="I85" s="10">
        <v>2274777391</v>
      </c>
      <c r="J85" s="10">
        <v>3210375000</v>
      </c>
      <c r="K85" s="10">
        <v>935597609</v>
      </c>
    </row>
    <row r="86" spans="1:11" x14ac:dyDescent="0.3">
      <c r="A86" s="119" t="s">
        <v>13</v>
      </c>
      <c r="B86" s="10">
        <v>180000000</v>
      </c>
      <c r="C86" s="10"/>
      <c r="D86" s="10"/>
      <c r="E86" s="10"/>
      <c r="F86" s="10"/>
      <c r="G86" s="10"/>
      <c r="H86" s="10"/>
      <c r="I86" s="10">
        <v>180000000</v>
      </c>
      <c r="J86" s="10">
        <v>200000000</v>
      </c>
      <c r="K86" s="10">
        <v>20000000</v>
      </c>
    </row>
    <row r="87" spans="1:11" x14ac:dyDescent="0.3">
      <c r="A87" s="119" t="s">
        <v>14</v>
      </c>
      <c r="B87" s="10">
        <v>180000000</v>
      </c>
      <c r="C87" s="10"/>
      <c r="D87" s="10"/>
      <c r="E87" s="10"/>
      <c r="F87" s="10"/>
      <c r="G87" s="10"/>
      <c r="H87" s="10"/>
      <c r="I87" s="10">
        <v>180000000</v>
      </c>
      <c r="J87" s="10">
        <v>200000000</v>
      </c>
      <c r="K87" s="10">
        <v>20000000</v>
      </c>
    </row>
    <row r="88" spans="1:11" x14ac:dyDescent="0.3">
      <c r="A88" s="119" t="s">
        <v>10</v>
      </c>
      <c r="B88" s="10">
        <v>370777391</v>
      </c>
      <c r="C88" s="10">
        <v>300000000</v>
      </c>
      <c r="D88" s="10"/>
      <c r="E88" s="10"/>
      <c r="F88" s="10"/>
      <c r="G88" s="10"/>
      <c r="H88" s="10">
        <v>1000000000</v>
      </c>
      <c r="I88" s="10">
        <v>1670777391</v>
      </c>
      <c r="J88" s="10">
        <v>2310375000</v>
      </c>
      <c r="K88" s="10">
        <v>639597609</v>
      </c>
    </row>
    <row r="89" spans="1:11" x14ac:dyDescent="0.3">
      <c r="A89" s="119" t="s">
        <v>12</v>
      </c>
      <c r="B89" s="10">
        <v>44000000</v>
      </c>
      <c r="C89" s="10">
        <v>200000000</v>
      </c>
      <c r="D89" s="10"/>
      <c r="E89" s="10"/>
      <c r="F89" s="10"/>
      <c r="G89" s="10"/>
      <c r="H89" s="10"/>
      <c r="I89" s="10">
        <v>244000000</v>
      </c>
      <c r="J89" s="10">
        <v>500000000</v>
      </c>
      <c r="K89" s="10">
        <v>256000000</v>
      </c>
    </row>
    <row r="90" spans="1:11" x14ac:dyDescent="0.3">
      <c r="A90" s="119" t="s">
        <v>87</v>
      </c>
      <c r="B90" s="10">
        <v>180000000</v>
      </c>
      <c r="C90" s="10"/>
      <c r="D90" s="10"/>
      <c r="E90" s="10"/>
      <c r="F90" s="10"/>
      <c r="G90" s="10"/>
      <c r="H90" s="10"/>
      <c r="I90" s="10">
        <v>180000000</v>
      </c>
      <c r="J90" s="10">
        <v>806500000</v>
      </c>
      <c r="K90" s="10">
        <v>626500000</v>
      </c>
    </row>
    <row r="91" spans="1:11" x14ac:dyDescent="0.3">
      <c r="A91" s="119" t="s">
        <v>40</v>
      </c>
      <c r="B91" s="10">
        <v>180000000</v>
      </c>
      <c r="C91" s="10"/>
      <c r="D91" s="10"/>
      <c r="E91" s="10"/>
      <c r="F91" s="10"/>
      <c r="G91" s="10"/>
      <c r="H91" s="10"/>
      <c r="I91" s="10">
        <v>180000000</v>
      </c>
      <c r="J91" s="10">
        <v>806500000</v>
      </c>
      <c r="K91" s="10">
        <v>626500000</v>
      </c>
    </row>
    <row r="92" spans="1:11" x14ac:dyDescent="0.3">
      <c r="A92" s="119" t="s">
        <v>88</v>
      </c>
      <c r="B92" s="10">
        <v>168200000</v>
      </c>
      <c r="C92" s="10"/>
      <c r="D92" s="10"/>
      <c r="E92" s="10"/>
      <c r="F92" s="10"/>
      <c r="G92" s="10"/>
      <c r="H92" s="10"/>
      <c r="I92" s="10">
        <v>168200000</v>
      </c>
      <c r="J92" s="10">
        <v>250000000</v>
      </c>
      <c r="K92" s="10">
        <v>81800000</v>
      </c>
    </row>
    <row r="93" spans="1:11" x14ac:dyDescent="0.3">
      <c r="A93" s="119" t="s">
        <v>13</v>
      </c>
      <c r="B93" s="10">
        <v>13400000</v>
      </c>
      <c r="C93" s="10"/>
      <c r="D93" s="10"/>
      <c r="E93" s="10"/>
      <c r="F93" s="10"/>
      <c r="G93" s="10"/>
      <c r="H93" s="10"/>
      <c r="I93" s="10">
        <v>13400000</v>
      </c>
      <c r="J93" s="10">
        <v>29466667</v>
      </c>
      <c r="K93" s="10">
        <v>16066667</v>
      </c>
    </row>
    <row r="94" spans="1:11" x14ac:dyDescent="0.3">
      <c r="A94" s="119" t="s">
        <v>14</v>
      </c>
      <c r="B94" s="10">
        <v>13400000</v>
      </c>
      <c r="C94" s="10"/>
      <c r="D94" s="10"/>
      <c r="E94" s="10"/>
      <c r="F94" s="10"/>
      <c r="G94" s="10"/>
      <c r="H94" s="10"/>
      <c r="I94" s="10">
        <v>13400000</v>
      </c>
      <c r="J94" s="10">
        <v>29466667</v>
      </c>
      <c r="K94" s="10">
        <v>16066667</v>
      </c>
    </row>
    <row r="95" spans="1:11" x14ac:dyDescent="0.3">
      <c r="A95" s="119" t="s">
        <v>10</v>
      </c>
      <c r="B95" s="10">
        <v>128000000</v>
      </c>
      <c r="C95" s="10"/>
      <c r="D95" s="10"/>
      <c r="E95" s="10"/>
      <c r="F95" s="10"/>
      <c r="G95" s="10"/>
      <c r="H95" s="10"/>
      <c r="I95" s="10">
        <v>128000000</v>
      </c>
      <c r="J95" s="10">
        <v>161599999</v>
      </c>
      <c r="K95" s="10">
        <v>33599999</v>
      </c>
    </row>
    <row r="96" spans="1:11" x14ac:dyDescent="0.3">
      <c r="A96" s="119" t="s">
        <v>12</v>
      </c>
      <c r="B96" s="10">
        <v>13400000</v>
      </c>
      <c r="C96" s="10"/>
      <c r="D96" s="10"/>
      <c r="E96" s="10"/>
      <c r="F96" s="10"/>
      <c r="G96" s="10"/>
      <c r="H96" s="10"/>
      <c r="I96" s="10">
        <v>13400000</v>
      </c>
      <c r="J96" s="10">
        <v>29466667</v>
      </c>
      <c r="K96" s="10">
        <v>16066667</v>
      </c>
    </row>
    <row r="97" spans="1:11" x14ac:dyDescent="0.3">
      <c r="A97" s="119" t="s">
        <v>89</v>
      </c>
      <c r="B97" s="10">
        <v>15500000</v>
      </c>
      <c r="C97" s="10"/>
      <c r="D97" s="10"/>
      <c r="E97" s="10"/>
      <c r="F97" s="10"/>
      <c r="G97" s="10"/>
      <c r="H97" s="10"/>
      <c r="I97" s="10">
        <v>15500000</v>
      </c>
      <c r="J97" s="10">
        <v>26468600</v>
      </c>
      <c r="K97" s="10">
        <v>10968600</v>
      </c>
    </row>
    <row r="98" spans="1:11" x14ac:dyDescent="0.3">
      <c r="A98" s="119" t="s">
        <v>10</v>
      </c>
      <c r="B98" s="10">
        <v>15500000</v>
      </c>
      <c r="C98" s="10"/>
      <c r="D98" s="10"/>
      <c r="E98" s="10"/>
      <c r="F98" s="10"/>
      <c r="G98" s="10"/>
      <c r="H98" s="10"/>
      <c r="I98" s="10">
        <v>15500000</v>
      </c>
      <c r="J98" s="10">
        <v>26468600</v>
      </c>
      <c r="K98" s="10">
        <v>10968600</v>
      </c>
    </row>
    <row r="99" spans="1:11" x14ac:dyDescent="0.3">
      <c r="A99" s="119" t="s">
        <v>90</v>
      </c>
      <c r="B99" s="10">
        <v>11600000</v>
      </c>
      <c r="C99" s="10"/>
      <c r="D99" s="10"/>
      <c r="E99" s="10"/>
      <c r="F99" s="10"/>
      <c r="G99" s="10"/>
      <c r="H99" s="10"/>
      <c r="I99" s="10">
        <v>11600000</v>
      </c>
      <c r="J99" s="10">
        <v>26250000</v>
      </c>
      <c r="K99" s="10">
        <v>14650000</v>
      </c>
    </row>
    <row r="100" spans="1:11" x14ac:dyDescent="0.3">
      <c r="A100" s="119" t="s">
        <v>13</v>
      </c>
      <c r="B100" s="10">
        <v>0</v>
      </c>
      <c r="C100" s="10"/>
      <c r="D100" s="10"/>
      <c r="E100" s="10"/>
      <c r="F100" s="10"/>
      <c r="G100" s="10"/>
      <c r="H100" s="10"/>
      <c r="I100" s="10">
        <v>0</v>
      </c>
      <c r="J100" s="10">
        <v>300000</v>
      </c>
      <c r="K100" s="10">
        <v>300000</v>
      </c>
    </row>
    <row r="101" spans="1:11" x14ac:dyDescent="0.3">
      <c r="A101" s="119" t="s">
        <v>14</v>
      </c>
      <c r="B101" s="10">
        <v>0</v>
      </c>
      <c r="C101" s="10"/>
      <c r="D101" s="10"/>
      <c r="E101" s="10"/>
      <c r="F101" s="10"/>
      <c r="G101" s="10"/>
      <c r="H101" s="10"/>
      <c r="I101" s="10">
        <v>0</v>
      </c>
      <c r="J101" s="10">
        <v>300000</v>
      </c>
      <c r="K101" s="10">
        <v>300000</v>
      </c>
    </row>
    <row r="102" spans="1:11" x14ac:dyDescent="0.3">
      <c r="A102" s="119" t="s">
        <v>10</v>
      </c>
      <c r="B102" s="10">
        <v>11600000</v>
      </c>
      <c r="C102" s="10"/>
      <c r="D102" s="10"/>
      <c r="E102" s="10"/>
      <c r="F102" s="10"/>
      <c r="G102" s="10"/>
      <c r="H102" s="10"/>
      <c r="I102" s="10">
        <v>11600000</v>
      </c>
      <c r="J102" s="10">
        <v>25200000</v>
      </c>
      <c r="K102" s="10">
        <v>13600000</v>
      </c>
    </row>
    <row r="103" spans="1:11" x14ac:dyDescent="0.3">
      <c r="A103" s="119" t="s">
        <v>12</v>
      </c>
      <c r="B103" s="10">
        <v>0</v>
      </c>
      <c r="C103" s="10"/>
      <c r="D103" s="10"/>
      <c r="E103" s="10"/>
      <c r="F103" s="10"/>
      <c r="G103" s="10"/>
      <c r="H103" s="10"/>
      <c r="I103" s="10">
        <v>0</v>
      </c>
      <c r="J103" s="10">
        <v>450000</v>
      </c>
      <c r="K103" s="10">
        <v>450000</v>
      </c>
    </row>
    <row r="104" spans="1:11" x14ac:dyDescent="0.3">
      <c r="A104" s="119" t="s">
        <v>91</v>
      </c>
      <c r="B104" s="10">
        <v>10900000</v>
      </c>
      <c r="C104" s="10"/>
      <c r="D104" s="10"/>
      <c r="E104" s="10"/>
      <c r="F104" s="10"/>
      <c r="G104" s="10"/>
      <c r="H104" s="10"/>
      <c r="I104" s="10">
        <v>10900000</v>
      </c>
      <c r="J104" s="10">
        <v>28950000</v>
      </c>
      <c r="K104" s="10">
        <v>18050000</v>
      </c>
    </row>
    <row r="105" spans="1:11" x14ac:dyDescent="0.3">
      <c r="A105" s="119" t="s">
        <v>13</v>
      </c>
      <c r="B105" s="10">
        <v>0</v>
      </c>
      <c r="C105" s="10"/>
      <c r="D105" s="10"/>
      <c r="E105" s="10"/>
      <c r="F105" s="10"/>
      <c r="G105" s="10"/>
      <c r="H105" s="10"/>
      <c r="I105" s="10">
        <v>0</v>
      </c>
      <c r="J105" s="10">
        <v>900000</v>
      </c>
      <c r="K105" s="10">
        <v>900000</v>
      </c>
    </row>
    <row r="106" spans="1:11" x14ac:dyDescent="0.3">
      <c r="A106" s="119" t="s">
        <v>14</v>
      </c>
      <c r="B106" s="10">
        <v>0</v>
      </c>
      <c r="C106" s="10"/>
      <c r="D106" s="10"/>
      <c r="E106" s="10"/>
      <c r="F106" s="10"/>
      <c r="G106" s="10"/>
      <c r="H106" s="10"/>
      <c r="I106" s="10">
        <v>0</v>
      </c>
      <c r="J106" s="10">
        <v>900000</v>
      </c>
      <c r="K106" s="10">
        <v>900000</v>
      </c>
    </row>
    <row r="107" spans="1:11" x14ac:dyDescent="0.3">
      <c r="A107" s="119" t="s">
        <v>10</v>
      </c>
      <c r="B107" s="10">
        <v>10900000</v>
      </c>
      <c r="C107" s="10"/>
      <c r="D107" s="10"/>
      <c r="E107" s="10"/>
      <c r="F107" s="10"/>
      <c r="G107" s="10"/>
      <c r="H107" s="10"/>
      <c r="I107" s="10">
        <v>10900000</v>
      </c>
      <c r="J107" s="10">
        <v>26250000</v>
      </c>
      <c r="K107" s="10">
        <v>15350000</v>
      </c>
    </row>
    <row r="108" spans="1:11" x14ac:dyDescent="0.3">
      <c r="A108" s="119" t="s">
        <v>12</v>
      </c>
      <c r="B108" s="10">
        <v>0</v>
      </c>
      <c r="C108" s="10"/>
      <c r="D108" s="10"/>
      <c r="E108" s="10"/>
      <c r="F108" s="10"/>
      <c r="G108" s="10"/>
      <c r="H108" s="10"/>
      <c r="I108" s="10">
        <v>0</v>
      </c>
      <c r="J108" s="10">
        <v>900000</v>
      </c>
      <c r="K108" s="10">
        <v>900000</v>
      </c>
    </row>
    <row r="109" spans="1:11" ht="43.2" x14ac:dyDescent="0.3">
      <c r="A109" s="119" t="s">
        <v>92</v>
      </c>
      <c r="B109" s="10">
        <v>0</v>
      </c>
      <c r="C109" s="10"/>
      <c r="D109" s="10"/>
      <c r="E109" s="10"/>
      <c r="F109" s="10"/>
      <c r="G109" s="10"/>
      <c r="H109" s="10"/>
      <c r="I109" s="10">
        <v>0</v>
      </c>
      <c r="J109" s="10">
        <v>0</v>
      </c>
      <c r="K109" s="10">
        <v>0</v>
      </c>
    </row>
    <row r="110" spans="1:11" x14ac:dyDescent="0.3">
      <c r="A110" s="119" t="s">
        <v>13</v>
      </c>
      <c r="B110" s="10">
        <v>0</v>
      </c>
      <c r="C110" s="10"/>
      <c r="D110" s="10"/>
      <c r="E110" s="10"/>
      <c r="F110" s="10"/>
      <c r="G110" s="10"/>
      <c r="H110" s="10"/>
      <c r="I110" s="10">
        <v>0</v>
      </c>
      <c r="J110" s="10">
        <v>0</v>
      </c>
      <c r="K110" s="10">
        <v>0</v>
      </c>
    </row>
    <row r="111" spans="1:11" x14ac:dyDescent="0.3">
      <c r="A111" s="119" t="s">
        <v>14</v>
      </c>
      <c r="B111" s="10">
        <v>0</v>
      </c>
      <c r="C111" s="10"/>
      <c r="D111" s="10"/>
      <c r="E111" s="10"/>
      <c r="F111" s="10"/>
      <c r="G111" s="10"/>
      <c r="H111" s="10"/>
      <c r="I111" s="10">
        <v>0</v>
      </c>
      <c r="J111" s="10">
        <v>0</v>
      </c>
      <c r="K111" s="10">
        <v>0</v>
      </c>
    </row>
    <row r="112" spans="1:11" x14ac:dyDescent="0.3">
      <c r="A112" s="119" t="s">
        <v>10</v>
      </c>
      <c r="B112" s="10">
        <v>0</v>
      </c>
      <c r="C112" s="10"/>
      <c r="D112" s="10"/>
      <c r="E112" s="10"/>
      <c r="F112" s="10"/>
      <c r="G112" s="10"/>
      <c r="H112" s="10"/>
      <c r="I112" s="10">
        <v>0</v>
      </c>
      <c r="J112" s="10">
        <v>0</v>
      </c>
      <c r="K112" s="10">
        <v>0</v>
      </c>
    </row>
    <row r="113" spans="1:11" ht="28.8" x14ac:dyDescent="0.3">
      <c r="A113" s="119" t="s">
        <v>93</v>
      </c>
      <c r="B113" s="10">
        <v>0</v>
      </c>
      <c r="C113" s="10"/>
      <c r="D113" s="10"/>
      <c r="E113" s="10"/>
      <c r="F113" s="10"/>
      <c r="G113" s="10"/>
      <c r="H113" s="10"/>
      <c r="I113" s="10">
        <v>0</v>
      </c>
      <c r="J113" s="10">
        <v>0</v>
      </c>
      <c r="K113" s="10">
        <v>0</v>
      </c>
    </row>
    <row r="114" spans="1:11" x14ac:dyDescent="0.3">
      <c r="A114" s="119" t="s">
        <v>12</v>
      </c>
      <c r="B114" s="10">
        <v>0</v>
      </c>
      <c r="C114" s="10"/>
      <c r="D114" s="10"/>
      <c r="E114" s="10"/>
      <c r="F114" s="10"/>
      <c r="G114" s="10"/>
      <c r="H114" s="10"/>
      <c r="I114" s="10">
        <v>0</v>
      </c>
      <c r="J114" s="10">
        <v>0</v>
      </c>
      <c r="K114" s="10">
        <v>0</v>
      </c>
    </row>
    <row r="115" spans="1:11" ht="28.8" x14ac:dyDescent="0.3">
      <c r="A115" s="119" t="s">
        <v>94</v>
      </c>
      <c r="B115" s="10">
        <v>19600000</v>
      </c>
      <c r="C115" s="10"/>
      <c r="D115" s="10"/>
      <c r="E115" s="10"/>
      <c r="F115" s="10"/>
      <c r="G115" s="10"/>
      <c r="H115" s="10"/>
      <c r="I115" s="10">
        <v>19600000</v>
      </c>
      <c r="J115" s="10">
        <v>94475000</v>
      </c>
      <c r="K115" s="10">
        <v>74875000</v>
      </c>
    </row>
    <row r="116" spans="1:11" x14ac:dyDescent="0.3">
      <c r="A116" s="119" t="s">
        <v>13</v>
      </c>
      <c r="B116" s="10"/>
      <c r="C116" s="10"/>
      <c r="D116" s="10"/>
      <c r="E116" s="10"/>
      <c r="F116" s="10"/>
      <c r="G116" s="10"/>
      <c r="H116" s="10"/>
      <c r="I116" s="10">
        <v>0</v>
      </c>
      <c r="J116" s="10">
        <v>750000</v>
      </c>
      <c r="K116" s="10">
        <v>750000</v>
      </c>
    </row>
    <row r="117" spans="1:11" x14ac:dyDescent="0.3">
      <c r="A117" s="119" t="s">
        <v>14</v>
      </c>
      <c r="B117" s="10"/>
      <c r="C117" s="10"/>
      <c r="D117" s="10"/>
      <c r="E117" s="10"/>
      <c r="F117" s="10"/>
      <c r="G117" s="10"/>
      <c r="H117" s="10"/>
      <c r="I117" s="10">
        <v>0</v>
      </c>
      <c r="J117" s="10">
        <v>750000</v>
      </c>
      <c r="K117" s="10">
        <v>750000</v>
      </c>
    </row>
    <row r="118" spans="1:11" x14ac:dyDescent="0.3">
      <c r="A118" s="119" t="s">
        <v>10</v>
      </c>
      <c r="B118" s="10">
        <v>19600000</v>
      </c>
      <c r="C118" s="10"/>
      <c r="D118" s="10"/>
      <c r="E118" s="10"/>
      <c r="F118" s="10"/>
      <c r="G118" s="10"/>
      <c r="H118" s="10"/>
      <c r="I118" s="10">
        <v>19600000</v>
      </c>
      <c r="J118" s="10">
        <v>92225000</v>
      </c>
      <c r="K118" s="10">
        <v>72625000</v>
      </c>
    </row>
    <row r="119" spans="1:11" x14ac:dyDescent="0.3">
      <c r="A119" s="119" t="s">
        <v>12</v>
      </c>
      <c r="B119" s="10"/>
      <c r="C119" s="10"/>
      <c r="D119" s="10"/>
      <c r="E119" s="10"/>
      <c r="F119" s="10"/>
      <c r="G119" s="10"/>
      <c r="H119" s="10"/>
      <c r="I119" s="10">
        <v>0</v>
      </c>
      <c r="J119" s="10">
        <v>750000</v>
      </c>
      <c r="K119" s="10">
        <v>750000</v>
      </c>
    </row>
    <row r="120" spans="1:11" x14ac:dyDescent="0.3">
      <c r="A120" s="119" t="s">
        <v>500</v>
      </c>
      <c r="B120" s="10">
        <v>2765232391</v>
      </c>
      <c r="C120" s="10">
        <v>500000000</v>
      </c>
      <c r="D120" s="10">
        <v>5000000</v>
      </c>
      <c r="E120" s="10">
        <v>10000000</v>
      </c>
      <c r="F120" s="10">
        <v>20000000</v>
      </c>
      <c r="G120" s="10">
        <v>13000000</v>
      </c>
      <c r="H120" s="10">
        <v>1000000000</v>
      </c>
      <c r="I120" s="10">
        <v>4313232391</v>
      </c>
      <c r="J120" s="10">
        <v>7503610700</v>
      </c>
      <c r="K120" s="10">
        <v>3190378309</v>
      </c>
    </row>
    <row r="121" spans="1:11" x14ac:dyDescent="0.3">
      <c r="I121" s="129">
        <f>+GETPIVOTDATA(" POAI0 01",$A$3)/GETPIVOTDATA(" TOTAL REQUERIDO PDI 2024",$A$3)</f>
        <v>0.57482091801484314</v>
      </c>
      <c r="J121" s="129">
        <v>1</v>
      </c>
      <c r="K121" s="129">
        <f>+GETPIVOTDATA(" POR ASIGNAR",$A$3)/GETPIVOTDATA(" TOTAL REQUERIDO PDI 2024",$A$3)</f>
        <v>0.4251790819851568</v>
      </c>
    </row>
    <row r="122" spans="1:11" x14ac:dyDescent="0.3">
      <c r="A122" s="131" t="s">
        <v>490</v>
      </c>
    </row>
    <row r="123" spans="1:11" x14ac:dyDescent="0.3">
      <c r="A123" s="39" t="s">
        <v>256</v>
      </c>
      <c r="B123" s="120">
        <f>+'POAI SB'!H101</f>
        <v>355697000</v>
      </c>
      <c r="C123" s="120">
        <f>+'POAI SB'!J101</f>
        <v>0</v>
      </c>
      <c r="D123" s="120">
        <f>+'POAI SB'!V101</f>
        <v>0</v>
      </c>
      <c r="E123" s="120">
        <f>+'POAI SB'!W101</f>
        <v>0</v>
      </c>
      <c r="F123" s="120">
        <f>+'POAI SB'!X101</f>
        <v>0</v>
      </c>
      <c r="G123" s="120">
        <f>+'POAI SB'!Z101</f>
        <v>0</v>
      </c>
      <c r="H123" s="120">
        <f>+'POAI SB'!AE101</f>
        <v>0</v>
      </c>
      <c r="I123" s="120">
        <f>SUM(B123:H123)</f>
        <v>355697000</v>
      </c>
      <c r="J123" s="120">
        <f>+'POAI SB'!AH101</f>
        <v>585000000</v>
      </c>
      <c r="K123" s="120">
        <f>+'POAI SB'!AJ101</f>
        <v>229303000</v>
      </c>
    </row>
    <row r="124" spans="1:11" x14ac:dyDescent="0.3">
      <c r="A124" s="39" t="s">
        <v>257</v>
      </c>
      <c r="B124" s="120">
        <f>+'POAI SB'!H102</f>
        <v>513168000</v>
      </c>
      <c r="C124" s="120">
        <f>+'POAI SB'!J102</f>
        <v>0</v>
      </c>
      <c r="D124" s="120">
        <f>+'POAI SB'!V102</f>
        <v>0</v>
      </c>
      <c r="E124" s="120">
        <f>+'POAI SB'!W102</f>
        <v>0</v>
      </c>
      <c r="F124" s="120">
        <f>+'POAI SB'!X102</f>
        <v>5000000</v>
      </c>
      <c r="G124" s="120">
        <f>+'POAI SB'!Z102</f>
        <v>0</v>
      </c>
      <c r="H124" s="120">
        <f>+'POAI SB'!AE102</f>
        <v>0</v>
      </c>
      <c r="I124" s="120">
        <f t="shared" ref="I124:I127" si="0">SUM(B124:H124)</f>
        <v>518168000</v>
      </c>
      <c r="J124" s="120">
        <f>+'POAI SB'!AH102</f>
        <v>1000000000</v>
      </c>
      <c r="K124" s="120">
        <f>+'POAI SB'!AJ102</f>
        <v>481832000</v>
      </c>
    </row>
    <row r="125" spans="1:11" x14ac:dyDescent="0.3">
      <c r="A125" s="39" t="s">
        <v>258</v>
      </c>
      <c r="B125" s="120">
        <f>+'POAI SB'!H103</f>
        <v>393646000</v>
      </c>
      <c r="C125" s="120">
        <f>+'POAI SB'!J103</f>
        <v>0</v>
      </c>
      <c r="D125" s="120">
        <f>+'POAI SB'!V103</f>
        <v>0</v>
      </c>
      <c r="E125" s="120">
        <f>+'POAI SB'!W103</f>
        <v>0</v>
      </c>
      <c r="F125" s="120">
        <f>+'POAI SB'!X103</f>
        <v>0</v>
      </c>
      <c r="G125" s="120">
        <f>+'POAI SB'!Z103</f>
        <v>0</v>
      </c>
      <c r="H125" s="120">
        <f>+'POAI SB'!AE103</f>
        <v>0</v>
      </c>
      <c r="I125" s="120">
        <f t="shared" si="0"/>
        <v>393646000</v>
      </c>
      <c r="J125" s="120">
        <f>+'POAI SB'!AH103</f>
        <v>646000000</v>
      </c>
      <c r="K125" s="120">
        <f>+'POAI SB'!AJ103</f>
        <v>252354000</v>
      </c>
    </row>
    <row r="126" spans="1:11" x14ac:dyDescent="0.3">
      <c r="A126" s="39" t="s">
        <v>259</v>
      </c>
      <c r="B126" s="120">
        <f>+'POAI SB'!H104</f>
        <v>257144000</v>
      </c>
      <c r="C126" s="120">
        <f>+'POAI SB'!J104</f>
        <v>0</v>
      </c>
      <c r="D126" s="120">
        <f>+'POAI SB'!V104</f>
        <v>5000000</v>
      </c>
      <c r="E126" s="120">
        <f>+'POAI SB'!W104</f>
        <v>10000000</v>
      </c>
      <c r="F126" s="120">
        <f>+'POAI SB'!X104</f>
        <v>15000000</v>
      </c>
      <c r="G126" s="120">
        <f>+'POAI SB'!Z104</f>
        <v>13000000</v>
      </c>
      <c r="H126" s="120">
        <f>+'POAI SB'!AE104</f>
        <v>0</v>
      </c>
      <c r="I126" s="120">
        <f t="shared" si="0"/>
        <v>300144000</v>
      </c>
      <c r="J126" s="120">
        <f>+'POAI SB'!AH104</f>
        <v>750187500</v>
      </c>
      <c r="K126" s="120">
        <f>+'POAI SB'!AJ104</f>
        <v>450043500</v>
      </c>
    </row>
    <row r="127" spans="1:11" x14ac:dyDescent="0.3">
      <c r="A127" s="39" t="s">
        <v>260</v>
      </c>
      <c r="B127" s="120">
        <f>+'POAI SB'!H105</f>
        <v>1245577391</v>
      </c>
      <c r="C127" s="120">
        <f>+'POAI SB'!J105</f>
        <v>500000000</v>
      </c>
      <c r="D127" s="120">
        <f>+'POAI SB'!V105</f>
        <v>0</v>
      </c>
      <c r="E127" s="120">
        <f>+'POAI SB'!W105</f>
        <v>0</v>
      </c>
      <c r="F127" s="120">
        <f>+'POAI SB'!X105</f>
        <v>0</v>
      </c>
      <c r="G127" s="120">
        <f>+'POAI SB'!Z105</f>
        <v>0</v>
      </c>
      <c r="H127" s="120">
        <f>+'POAI SB'!AE105</f>
        <v>1000000000</v>
      </c>
      <c r="I127" s="120">
        <f t="shared" si="0"/>
        <v>2745577391</v>
      </c>
      <c r="J127" s="120">
        <f>+'POAI SB'!AH105</f>
        <v>4522423200</v>
      </c>
      <c r="K127" s="120">
        <f>+'POAI SB'!AJ105</f>
        <v>1776845809</v>
      </c>
    </row>
    <row r="128" spans="1:11" x14ac:dyDescent="0.3">
      <c r="A128" s="132" t="s">
        <v>255</v>
      </c>
      <c r="B128" s="125">
        <f>SUM(B123:B127)</f>
        <v>2765232391</v>
      </c>
      <c r="C128" s="125">
        <f t="shared" ref="C128:I128" si="1">SUM(C123:C127)</f>
        <v>500000000</v>
      </c>
      <c r="D128" s="125">
        <f t="shared" si="1"/>
        <v>5000000</v>
      </c>
      <c r="E128" s="125">
        <f t="shared" si="1"/>
        <v>10000000</v>
      </c>
      <c r="F128" s="125">
        <f t="shared" si="1"/>
        <v>20000000</v>
      </c>
      <c r="G128" s="125">
        <f t="shared" si="1"/>
        <v>13000000</v>
      </c>
      <c r="H128" s="125">
        <f t="shared" si="1"/>
        <v>1000000000</v>
      </c>
      <c r="I128" s="125">
        <f t="shared" si="1"/>
        <v>4313232391</v>
      </c>
      <c r="J128" s="125">
        <f t="shared" ref="J128" si="2">SUM(J123:J127)</f>
        <v>7503610700</v>
      </c>
      <c r="K128" s="125">
        <f t="shared" ref="K128" si="3">SUM(K123:K127)</f>
        <v>3190378309</v>
      </c>
    </row>
  </sheetData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89"/>
  <sheetViews>
    <sheetView showGridLines="0" zoomScale="120" zoomScaleNormal="120" workbookViewId="0">
      <pane xSplit="5" ySplit="1" topLeftCell="AG99" activePane="bottomRight" state="frozen"/>
      <selection pane="topRight" activeCell="F1" sqref="F1"/>
      <selection pane="bottomLeft" activeCell="A2" sqref="A2"/>
      <selection pane="bottomRight" activeCell="AH99" sqref="AH99"/>
    </sheetView>
  </sheetViews>
  <sheetFormatPr baseColWidth="10" defaultColWidth="11.5546875" defaultRowHeight="14.4" customHeight="1" zeroHeight="1" x14ac:dyDescent="0.3"/>
  <cols>
    <col min="1" max="1" width="3.109375" customWidth="1"/>
    <col min="2" max="2" width="38.6640625" style="23" customWidth="1"/>
    <col min="3" max="3" width="11.5546875" style="8" customWidth="1"/>
    <col min="4" max="4" width="10.6640625" customWidth="1"/>
    <col min="5" max="5" width="12.21875" style="15" customWidth="1"/>
    <col min="6" max="6" width="17.33203125" customWidth="1"/>
    <col min="7" max="7" width="16.44140625" customWidth="1"/>
    <col min="8" max="8" width="17.33203125" customWidth="1"/>
    <col min="9" max="9" width="17.109375" customWidth="1"/>
    <col min="10" max="10" width="18" customWidth="1"/>
    <col min="11" max="11" width="17.77734375" customWidth="1"/>
    <col min="12" max="12" width="16.5546875" customWidth="1"/>
    <col min="13" max="13" width="16.109375" customWidth="1"/>
    <col min="14" max="14" width="16.44140625" customWidth="1"/>
    <col min="15" max="15" width="15.88671875" customWidth="1"/>
    <col min="16" max="16" width="15.44140625" customWidth="1"/>
    <col min="17" max="17" width="14.6640625" customWidth="1"/>
    <col min="18" max="18" width="16.21875" customWidth="1"/>
    <col min="19" max="19" width="17.88671875" customWidth="1"/>
    <col min="20" max="20" width="17.44140625" customWidth="1"/>
    <col min="21" max="21" width="16.6640625" customWidth="1"/>
    <col min="22" max="22" width="15.44140625" customWidth="1"/>
    <col min="23" max="23" width="16.5546875" customWidth="1"/>
    <col min="24" max="24" width="16.6640625" customWidth="1"/>
    <col min="25" max="29" width="15.44140625" customWidth="1"/>
    <col min="30" max="30" width="18" customWidth="1"/>
    <col min="31" max="31" width="17.44140625" customWidth="1"/>
    <col min="32" max="32" width="18" customWidth="1"/>
    <col min="33" max="33" width="10.44140625" customWidth="1"/>
    <col min="34" max="34" width="19" customWidth="1"/>
    <col min="35" max="35" width="10.44140625" customWidth="1"/>
    <col min="36" max="36" width="19.21875" style="10" customWidth="1"/>
    <col min="37" max="37" width="13.5546875" customWidth="1"/>
  </cols>
  <sheetData>
    <row r="1" spans="1:36" ht="40.200000000000003" customHeight="1" x14ac:dyDescent="0.3">
      <c r="B1" s="34" t="s">
        <v>0</v>
      </c>
      <c r="C1" s="2" t="s">
        <v>1</v>
      </c>
      <c r="D1" s="2" t="s">
        <v>2</v>
      </c>
      <c r="E1" s="3" t="s">
        <v>3</v>
      </c>
      <c r="F1" s="1" t="s">
        <v>271</v>
      </c>
      <c r="G1" s="1" t="s">
        <v>272</v>
      </c>
      <c r="H1" s="1" t="s">
        <v>273</v>
      </c>
      <c r="I1" s="1" t="s">
        <v>274</v>
      </c>
      <c r="J1" s="1" t="s">
        <v>275</v>
      </c>
      <c r="K1" s="1" t="s">
        <v>276</v>
      </c>
      <c r="L1" s="1" t="s">
        <v>277</v>
      </c>
      <c r="M1" s="1" t="s">
        <v>278</v>
      </c>
      <c r="N1" s="1" t="s">
        <v>279</v>
      </c>
      <c r="O1" s="1" t="s">
        <v>280</v>
      </c>
      <c r="P1" s="1" t="s">
        <v>281</v>
      </c>
      <c r="Q1" s="1" t="s">
        <v>282</v>
      </c>
      <c r="R1" s="1" t="s">
        <v>283</v>
      </c>
      <c r="S1" s="1" t="s">
        <v>284</v>
      </c>
      <c r="T1" s="1" t="s">
        <v>285</v>
      </c>
      <c r="U1" s="1" t="s">
        <v>286</v>
      </c>
      <c r="V1" s="1" t="s">
        <v>287</v>
      </c>
      <c r="W1" s="1" t="s">
        <v>288</v>
      </c>
      <c r="X1" s="1" t="s">
        <v>289</v>
      </c>
      <c r="Y1" s="1" t="s">
        <v>290</v>
      </c>
      <c r="Z1" s="1" t="s">
        <v>291</v>
      </c>
      <c r="AA1" s="1" t="s">
        <v>292</v>
      </c>
      <c r="AB1" s="1" t="s">
        <v>293</v>
      </c>
      <c r="AC1" s="1" t="s">
        <v>4</v>
      </c>
      <c r="AD1" s="1" t="s">
        <v>5</v>
      </c>
      <c r="AE1" s="1" t="s">
        <v>294</v>
      </c>
      <c r="AF1" s="1" t="s">
        <v>342</v>
      </c>
      <c r="AG1" s="1" t="s">
        <v>6</v>
      </c>
      <c r="AH1" s="4" t="s">
        <v>341</v>
      </c>
      <c r="AI1" s="4" t="s">
        <v>7</v>
      </c>
      <c r="AJ1" s="5" t="s">
        <v>8</v>
      </c>
    </row>
    <row r="2" spans="1:36" s="6" customFormat="1" ht="25.2" customHeight="1" x14ac:dyDescent="0.3">
      <c r="A2" s="33" t="str">
        <f t="shared" ref="A2:A38" si="0">LEFT(B2,7)</f>
        <v>SB.PY.1</v>
      </c>
      <c r="B2" s="35" t="s">
        <v>74</v>
      </c>
      <c r="C2" s="16" t="s">
        <v>10</v>
      </c>
      <c r="D2" s="54" t="s">
        <v>330</v>
      </c>
      <c r="E2" s="38">
        <v>1400</v>
      </c>
      <c r="F2" s="12"/>
      <c r="G2" s="12"/>
      <c r="H2" s="12">
        <v>55980000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>
        <f t="shared" ref="AF2:AF38" si="1">SUM(F2:AE2)</f>
        <v>55980000</v>
      </c>
      <c r="AG2" s="18">
        <f t="shared" ref="AG2:AG48" si="2">+AF2/AH2</f>
        <v>0.81130434782608696</v>
      </c>
      <c r="AH2" s="12">
        <v>69000000</v>
      </c>
      <c r="AI2" s="19">
        <f t="shared" ref="AI2:AI48" si="3">+AJ2/AH2</f>
        <v>0.18869565217391304</v>
      </c>
      <c r="AJ2" s="12">
        <f t="shared" ref="AJ2:AJ38" si="4">+AH2-AF2</f>
        <v>13020000</v>
      </c>
    </row>
    <row r="3" spans="1:36" s="6" customFormat="1" ht="25.2" customHeight="1" x14ac:dyDescent="0.3">
      <c r="A3" s="33" t="str">
        <f t="shared" si="0"/>
        <v>SB.PY.1</v>
      </c>
      <c r="B3" s="35" t="s">
        <v>74</v>
      </c>
      <c r="C3" s="16" t="s">
        <v>13</v>
      </c>
      <c r="D3" s="54" t="s">
        <v>330</v>
      </c>
      <c r="E3" s="38">
        <v>300</v>
      </c>
      <c r="F3" s="12"/>
      <c r="G3" s="12"/>
      <c r="H3" s="12">
        <v>22237000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>
        <f t="shared" si="1"/>
        <v>22237000</v>
      </c>
      <c r="AG3" s="18">
        <f t="shared" si="2"/>
        <v>0.52945238095238101</v>
      </c>
      <c r="AH3" s="12">
        <v>42000000</v>
      </c>
      <c r="AI3" s="19">
        <f t="shared" si="3"/>
        <v>0.47054761904761905</v>
      </c>
      <c r="AJ3" s="12">
        <f t="shared" si="4"/>
        <v>19763000</v>
      </c>
    </row>
    <row r="4" spans="1:36" s="6" customFormat="1" ht="25.95" customHeight="1" x14ac:dyDescent="0.3">
      <c r="A4" s="33" t="str">
        <f t="shared" si="0"/>
        <v>SB.PY.1</v>
      </c>
      <c r="B4" s="35" t="s">
        <v>74</v>
      </c>
      <c r="C4" s="16" t="s">
        <v>14</v>
      </c>
      <c r="D4" s="54" t="s">
        <v>330</v>
      </c>
      <c r="E4" s="38">
        <v>300</v>
      </c>
      <c r="F4" s="12"/>
      <c r="G4" s="12"/>
      <c r="H4" s="12">
        <v>22237000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>
        <f t="shared" si="1"/>
        <v>22237000</v>
      </c>
      <c r="AG4" s="18">
        <f t="shared" si="2"/>
        <v>0.52945238095238101</v>
      </c>
      <c r="AH4" s="12">
        <v>42000000</v>
      </c>
      <c r="AI4" s="19">
        <f t="shared" si="3"/>
        <v>0.47054761904761905</v>
      </c>
      <c r="AJ4" s="12">
        <f t="shared" si="4"/>
        <v>19763000</v>
      </c>
    </row>
    <row r="5" spans="1:36" s="6" customFormat="1" ht="26.4" customHeight="1" x14ac:dyDescent="0.3">
      <c r="A5" s="33" t="str">
        <f t="shared" si="0"/>
        <v>SB.PY.1</v>
      </c>
      <c r="B5" s="35" t="s">
        <v>74</v>
      </c>
      <c r="C5" s="16" t="s">
        <v>12</v>
      </c>
      <c r="D5" s="54" t="s">
        <v>330</v>
      </c>
      <c r="E5" s="38">
        <v>300</v>
      </c>
      <c r="F5" s="12"/>
      <c r="G5" s="12"/>
      <c r="H5" s="12">
        <v>22237000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>
        <f t="shared" si="1"/>
        <v>22237000</v>
      </c>
      <c r="AG5" s="18">
        <f t="shared" si="2"/>
        <v>0.52945238095238101</v>
      </c>
      <c r="AH5" s="12">
        <v>42000000</v>
      </c>
      <c r="AI5" s="19">
        <f t="shared" si="3"/>
        <v>0.47054761904761905</v>
      </c>
      <c r="AJ5" s="12">
        <f t="shared" si="4"/>
        <v>19763000</v>
      </c>
    </row>
    <row r="6" spans="1:36" s="6" customFormat="1" x14ac:dyDescent="0.3">
      <c r="A6" s="33" t="str">
        <f t="shared" si="0"/>
        <v>SB.PY.1</v>
      </c>
      <c r="B6" s="35" t="s">
        <v>75</v>
      </c>
      <c r="C6" s="16" t="s">
        <v>10</v>
      </c>
      <c r="D6" s="54" t="s">
        <v>330</v>
      </c>
      <c r="E6" s="38">
        <v>860</v>
      </c>
      <c r="F6" s="12"/>
      <c r="G6" s="12"/>
      <c r="H6" s="12">
        <v>32211000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>
        <f t="shared" si="1"/>
        <v>32211000</v>
      </c>
      <c r="AG6" s="18">
        <f t="shared" si="2"/>
        <v>0.87056756756756759</v>
      </c>
      <c r="AH6" s="12">
        <v>37000000</v>
      </c>
      <c r="AI6" s="19">
        <f t="shared" si="3"/>
        <v>0.12943243243243244</v>
      </c>
      <c r="AJ6" s="12">
        <f t="shared" si="4"/>
        <v>4789000</v>
      </c>
    </row>
    <row r="7" spans="1:36" s="6" customFormat="1" x14ac:dyDescent="0.3">
      <c r="A7" s="33" t="str">
        <f t="shared" si="0"/>
        <v>SB.PY.1</v>
      </c>
      <c r="B7" s="35" t="s">
        <v>75</v>
      </c>
      <c r="C7" s="16" t="s">
        <v>13</v>
      </c>
      <c r="D7" s="54" t="s">
        <v>330</v>
      </c>
      <c r="E7" s="38">
        <v>250</v>
      </c>
      <c r="F7" s="12"/>
      <c r="G7" s="12"/>
      <c r="H7" s="12">
        <v>22000000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>
        <f t="shared" si="1"/>
        <v>22000000</v>
      </c>
      <c r="AG7" s="18">
        <f t="shared" si="2"/>
        <v>1</v>
      </c>
      <c r="AH7" s="12">
        <v>22000000</v>
      </c>
      <c r="AI7" s="19">
        <f t="shared" si="3"/>
        <v>0</v>
      </c>
      <c r="AJ7" s="12">
        <f t="shared" si="4"/>
        <v>0</v>
      </c>
    </row>
    <row r="8" spans="1:36" s="6" customFormat="1" x14ac:dyDescent="0.3">
      <c r="A8" s="33" t="str">
        <f t="shared" si="0"/>
        <v>SB.PY.1</v>
      </c>
      <c r="B8" s="35" t="s">
        <v>75</v>
      </c>
      <c r="C8" s="16" t="s">
        <v>14</v>
      </c>
      <c r="D8" s="54" t="s">
        <v>330</v>
      </c>
      <c r="E8" s="38">
        <v>250</v>
      </c>
      <c r="F8" s="12"/>
      <c r="G8" s="12"/>
      <c r="H8" s="12">
        <v>22000000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>
        <f t="shared" si="1"/>
        <v>22000000</v>
      </c>
      <c r="AG8" s="18">
        <f t="shared" si="2"/>
        <v>1</v>
      </c>
      <c r="AH8" s="12">
        <v>22000000</v>
      </c>
      <c r="AI8" s="19">
        <f t="shared" si="3"/>
        <v>0</v>
      </c>
      <c r="AJ8" s="12">
        <f t="shared" si="4"/>
        <v>0</v>
      </c>
    </row>
    <row r="9" spans="1:36" s="6" customFormat="1" x14ac:dyDescent="0.3">
      <c r="A9" s="33" t="str">
        <f t="shared" si="0"/>
        <v>SB.PY.1</v>
      </c>
      <c r="B9" s="35" t="s">
        <v>75</v>
      </c>
      <c r="C9" s="16" t="s">
        <v>12</v>
      </c>
      <c r="D9" s="54" t="s">
        <v>330</v>
      </c>
      <c r="E9" s="38">
        <v>250</v>
      </c>
      <c r="F9" s="12"/>
      <c r="G9" s="12"/>
      <c r="H9" s="12">
        <v>22000000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>
        <f t="shared" si="1"/>
        <v>22000000</v>
      </c>
      <c r="AG9" s="18">
        <f t="shared" si="2"/>
        <v>1</v>
      </c>
      <c r="AH9" s="12">
        <v>22000000</v>
      </c>
      <c r="AI9" s="19">
        <f t="shared" si="3"/>
        <v>0</v>
      </c>
      <c r="AJ9" s="12">
        <f t="shared" si="4"/>
        <v>0</v>
      </c>
    </row>
    <row r="10" spans="1:36" s="6" customFormat="1" ht="33" customHeight="1" x14ac:dyDescent="0.3">
      <c r="A10" s="33" t="str">
        <f t="shared" si="0"/>
        <v>SB.PY.1</v>
      </c>
      <c r="B10" s="35" t="s">
        <v>76</v>
      </c>
      <c r="C10" s="16" t="s">
        <v>10</v>
      </c>
      <c r="D10" s="54" t="s">
        <v>330</v>
      </c>
      <c r="E10" s="38">
        <v>1000</v>
      </c>
      <c r="F10" s="12"/>
      <c r="G10" s="12"/>
      <c r="H10" s="12">
        <v>26777000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>
        <f t="shared" si="1"/>
        <v>26777000</v>
      </c>
      <c r="AG10" s="18">
        <f t="shared" si="2"/>
        <v>0.39377941176470588</v>
      </c>
      <c r="AH10" s="12">
        <v>68000000</v>
      </c>
      <c r="AI10" s="19">
        <f t="shared" si="3"/>
        <v>0.60622058823529412</v>
      </c>
      <c r="AJ10" s="12">
        <f t="shared" si="4"/>
        <v>41223000</v>
      </c>
    </row>
    <row r="11" spans="1:36" s="6" customFormat="1" x14ac:dyDescent="0.3">
      <c r="A11" s="33" t="str">
        <f t="shared" si="0"/>
        <v>SB.PY.1</v>
      </c>
      <c r="B11" s="35" t="s">
        <v>346</v>
      </c>
      <c r="C11" s="16" t="s">
        <v>10</v>
      </c>
      <c r="D11" s="54" t="s">
        <v>331</v>
      </c>
      <c r="E11" s="38">
        <v>10</v>
      </c>
      <c r="F11" s="12"/>
      <c r="G11" s="12"/>
      <c r="H11" s="12">
        <v>0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>
        <f t="shared" si="1"/>
        <v>0</v>
      </c>
      <c r="AG11" s="18">
        <f t="shared" si="2"/>
        <v>0</v>
      </c>
      <c r="AH11" s="12">
        <v>10000000</v>
      </c>
      <c r="AI11" s="19">
        <f t="shared" si="3"/>
        <v>1</v>
      </c>
      <c r="AJ11" s="12">
        <f t="shared" si="4"/>
        <v>10000000</v>
      </c>
    </row>
    <row r="12" spans="1:36" s="6" customFormat="1" x14ac:dyDescent="0.3">
      <c r="A12" s="33" t="str">
        <f t="shared" si="0"/>
        <v>SB.PY.1</v>
      </c>
      <c r="B12" s="35" t="s">
        <v>346</v>
      </c>
      <c r="C12" s="16" t="s">
        <v>13</v>
      </c>
      <c r="D12" s="54" t="s">
        <v>331</v>
      </c>
      <c r="E12" s="38">
        <v>10</v>
      </c>
      <c r="F12" s="12"/>
      <c r="G12" s="12"/>
      <c r="H12" s="12">
        <v>0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>
        <f t="shared" si="1"/>
        <v>0</v>
      </c>
      <c r="AG12" s="18">
        <f t="shared" si="2"/>
        <v>0</v>
      </c>
      <c r="AH12" s="12">
        <v>4000000</v>
      </c>
      <c r="AI12" s="19">
        <f t="shared" si="3"/>
        <v>1</v>
      </c>
      <c r="AJ12" s="12">
        <f t="shared" si="4"/>
        <v>4000000</v>
      </c>
    </row>
    <row r="13" spans="1:36" s="6" customFormat="1" x14ac:dyDescent="0.3">
      <c r="A13" s="33" t="str">
        <f t="shared" si="0"/>
        <v>SB.PY.1</v>
      </c>
      <c r="B13" s="35" t="s">
        <v>346</v>
      </c>
      <c r="C13" s="16" t="s">
        <v>14</v>
      </c>
      <c r="D13" s="54" t="s">
        <v>331</v>
      </c>
      <c r="E13" s="38">
        <v>10</v>
      </c>
      <c r="F13" s="12"/>
      <c r="G13" s="12"/>
      <c r="H13" s="12">
        <v>0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>
        <f t="shared" si="1"/>
        <v>0</v>
      </c>
      <c r="AG13" s="18">
        <f t="shared" si="2"/>
        <v>0</v>
      </c>
      <c r="AH13" s="12">
        <v>4000000</v>
      </c>
      <c r="AI13" s="19">
        <f t="shared" si="3"/>
        <v>1</v>
      </c>
      <c r="AJ13" s="12">
        <f t="shared" si="4"/>
        <v>4000000</v>
      </c>
    </row>
    <row r="14" spans="1:36" s="6" customFormat="1" x14ac:dyDescent="0.3">
      <c r="A14" s="33" t="str">
        <f t="shared" si="0"/>
        <v>SB.PY.1</v>
      </c>
      <c r="B14" s="35" t="s">
        <v>346</v>
      </c>
      <c r="C14" s="16" t="s">
        <v>12</v>
      </c>
      <c r="D14" s="54" t="s">
        <v>331</v>
      </c>
      <c r="E14" s="38">
        <v>10</v>
      </c>
      <c r="F14" s="12"/>
      <c r="G14" s="12"/>
      <c r="H14" s="12">
        <v>0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f t="shared" si="1"/>
        <v>0</v>
      </c>
      <c r="AG14" s="18">
        <f t="shared" si="2"/>
        <v>0</v>
      </c>
      <c r="AH14" s="12">
        <v>4000000</v>
      </c>
      <c r="AI14" s="19">
        <f t="shared" si="3"/>
        <v>1</v>
      </c>
      <c r="AJ14" s="12">
        <f t="shared" si="4"/>
        <v>4000000</v>
      </c>
    </row>
    <row r="15" spans="1:36" s="6" customFormat="1" ht="27.6" x14ac:dyDescent="0.3">
      <c r="A15" s="33" t="str">
        <f t="shared" si="0"/>
        <v>SB.PY.1</v>
      </c>
      <c r="B15" s="35" t="s">
        <v>347</v>
      </c>
      <c r="C15" s="16" t="s">
        <v>10</v>
      </c>
      <c r="D15" s="54" t="s">
        <v>331</v>
      </c>
      <c r="E15" s="38">
        <v>10</v>
      </c>
      <c r="F15" s="12"/>
      <c r="G15" s="12"/>
      <c r="H15" s="12">
        <v>0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>
        <f t="shared" si="1"/>
        <v>0</v>
      </c>
      <c r="AG15" s="18">
        <f t="shared" si="2"/>
        <v>0</v>
      </c>
      <c r="AH15" s="12">
        <v>9500000</v>
      </c>
      <c r="AI15" s="19">
        <f t="shared" si="3"/>
        <v>1</v>
      </c>
      <c r="AJ15" s="12">
        <f t="shared" si="4"/>
        <v>9500000</v>
      </c>
    </row>
    <row r="16" spans="1:36" s="6" customFormat="1" ht="27.6" x14ac:dyDescent="0.3">
      <c r="A16" s="33" t="str">
        <f t="shared" si="0"/>
        <v>SB.PY.1</v>
      </c>
      <c r="B16" s="35" t="s">
        <v>347</v>
      </c>
      <c r="C16" s="16" t="s">
        <v>13</v>
      </c>
      <c r="D16" s="54" t="s">
        <v>331</v>
      </c>
      <c r="E16" s="38">
        <v>10</v>
      </c>
      <c r="F16" s="12"/>
      <c r="G16" s="12"/>
      <c r="H16" s="12">
        <v>0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f t="shared" si="1"/>
        <v>0</v>
      </c>
      <c r="AG16" s="18">
        <f t="shared" si="2"/>
        <v>0</v>
      </c>
      <c r="AH16" s="12">
        <v>2500000</v>
      </c>
      <c r="AI16" s="19">
        <f t="shared" si="3"/>
        <v>1</v>
      </c>
      <c r="AJ16" s="12">
        <f t="shared" si="4"/>
        <v>2500000</v>
      </c>
    </row>
    <row r="17" spans="1:36" s="6" customFormat="1" ht="27.6" x14ac:dyDescent="0.3">
      <c r="A17" s="33" t="str">
        <f t="shared" si="0"/>
        <v>SB.PY.1</v>
      </c>
      <c r="B17" s="35" t="s">
        <v>347</v>
      </c>
      <c r="C17" s="16" t="s">
        <v>14</v>
      </c>
      <c r="D17" s="54" t="s">
        <v>331</v>
      </c>
      <c r="E17" s="38">
        <v>10</v>
      </c>
      <c r="F17" s="12"/>
      <c r="G17" s="12"/>
      <c r="H17" s="12">
        <v>0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>
        <f t="shared" si="1"/>
        <v>0</v>
      </c>
      <c r="AG17" s="18">
        <f t="shared" si="2"/>
        <v>0</v>
      </c>
      <c r="AH17" s="12">
        <v>2500000</v>
      </c>
      <c r="AI17" s="19">
        <f t="shared" si="3"/>
        <v>1</v>
      </c>
      <c r="AJ17" s="12">
        <f t="shared" si="4"/>
        <v>2500000</v>
      </c>
    </row>
    <row r="18" spans="1:36" s="6" customFormat="1" ht="27.6" x14ac:dyDescent="0.3">
      <c r="A18" s="33" t="str">
        <f t="shared" si="0"/>
        <v>SB.PY.1</v>
      </c>
      <c r="B18" s="35" t="s">
        <v>347</v>
      </c>
      <c r="C18" s="16" t="s">
        <v>12</v>
      </c>
      <c r="D18" s="54" t="s">
        <v>331</v>
      </c>
      <c r="E18" s="38">
        <v>10</v>
      </c>
      <c r="F18" s="12"/>
      <c r="G18" s="12"/>
      <c r="H18" s="12">
        <v>0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>
        <f t="shared" si="1"/>
        <v>0</v>
      </c>
      <c r="AG18" s="18">
        <f t="shared" si="2"/>
        <v>0</v>
      </c>
      <c r="AH18" s="12">
        <v>2500000</v>
      </c>
      <c r="AI18" s="19">
        <f t="shared" si="3"/>
        <v>1</v>
      </c>
      <c r="AJ18" s="12">
        <f t="shared" si="4"/>
        <v>2500000</v>
      </c>
    </row>
    <row r="19" spans="1:36" s="6" customFormat="1" ht="27.6" x14ac:dyDescent="0.3">
      <c r="A19" s="33" t="str">
        <f t="shared" si="0"/>
        <v>SB.PY.1</v>
      </c>
      <c r="B19" s="35" t="s">
        <v>348</v>
      </c>
      <c r="C19" s="16" t="s">
        <v>10</v>
      </c>
      <c r="D19" s="54" t="s">
        <v>331</v>
      </c>
      <c r="E19" s="38">
        <v>12</v>
      </c>
      <c r="F19" s="12"/>
      <c r="G19" s="12"/>
      <c r="H19" s="12">
        <v>6018000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>
        <f t="shared" si="1"/>
        <v>6018000</v>
      </c>
      <c r="AG19" s="18">
        <f t="shared" si="2"/>
        <v>0.2582832618025751</v>
      </c>
      <c r="AH19" s="12">
        <v>23300000</v>
      </c>
      <c r="AI19" s="19">
        <f t="shared" si="3"/>
        <v>0.7417167381974249</v>
      </c>
      <c r="AJ19" s="12">
        <f t="shared" si="4"/>
        <v>17282000</v>
      </c>
    </row>
    <row r="20" spans="1:36" s="6" customFormat="1" ht="27.6" x14ac:dyDescent="0.3">
      <c r="A20" s="33" t="str">
        <f t="shared" si="0"/>
        <v>SB.PY.1</v>
      </c>
      <c r="B20" s="35" t="s">
        <v>348</v>
      </c>
      <c r="C20" s="16" t="s">
        <v>13</v>
      </c>
      <c r="D20" s="54" t="s">
        <v>331</v>
      </c>
      <c r="E20" s="38">
        <v>12</v>
      </c>
      <c r="F20" s="12"/>
      <c r="G20" s="12"/>
      <c r="H20" s="12">
        <v>0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>
        <f t="shared" si="1"/>
        <v>0</v>
      </c>
      <c r="AG20" s="18">
        <f t="shared" si="2"/>
        <v>0</v>
      </c>
      <c r="AH20" s="12">
        <v>5900000</v>
      </c>
      <c r="AI20" s="19">
        <f t="shared" si="3"/>
        <v>1</v>
      </c>
      <c r="AJ20" s="12">
        <f t="shared" si="4"/>
        <v>5900000</v>
      </c>
    </row>
    <row r="21" spans="1:36" s="6" customFormat="1" ht="27.6" x14ac:dyDescent="0.3">
      <c r="A21" s="33" t="str">
        <f t="shared" si="0"/>
        <v>SB.PY.1</v>
      </c>
      <c r="B21" s="35" t="s">
        <v>348</v>
      </c>
      <c r="C21" s="16" t="s">
        <v>14</v>
      </c>
      <c r="D21" s="54" t="s">
        <v>331</v>
      </c>
      <c r="E21" s="38">
        <v>12</v>
      </c>
      <c r="F21" s="12"/>
      <c r="G21" s="12"/>
      <c r="H21" s="12">
        <v>0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>
        <f t="shared" si="1"/>
        <v>0</v>
      </c>
      <c r="AG21" s="18">
        <f t="shared" si="2"/>
        <v>0</v>
      </c>
      <c r="AH21" s="12">
        <v>5900000</v>
      </c>
      <c r="AI21" s="19">
        <f t="shared" si="3"/>
        <v>1</v>
      </c>
      <c r="AJ21" s="12">
        <f t="shared" si="4"/>
        <v>5900000</v>
      </c>
    </row>
    <row r="22" spans="1:36" s="6" customFormat="1" ht="27.6" x14ac:dyDescent="0.3">
      <c r="A22" s="33" t="str">
        <f t="shared" si="0"/>
        <v>SB.PY.1</v>
      </c>
      <c r="B22" s="35" t="s">
        <v>348</v>
      </c>
      <c r="C22" s="16" t="s">
        <v>12</v>
      </c>
      <c r="D22" s="54" t="s">
        <v>331</v>
      </c>
      <c r="E22" s="38">
        <v>12</v>
      </c>
      <c r="F22" s="12"/>
      <c r="G22" s="12"/>
      <c r="H22" s="12">
        <v>0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>
        <f t="shared" si="1"/>
        <v>0</v>
      </c>
      <c r="AG22" s="18">
        <f t="shared" si="2"/>
        <v>0</v>
      </c>
      <c r="AH22" s="12">
        <v>5900000</v>
      </c>
      <c r="AI22" s="19">
        <f t="shared" si="3"/>
        <v>1</v>
      </c>
      <c r="AJ22" s="12">
        <f t="shared" si="4"/>
        <v>5900000</v>
      </c>
    </row>
    <row r="23" spans="1:36" s="6" customFormat="1" ht="27.6" x14ac:dyDescent="0.3">
      <c r="A23" s="33" t="str">
        <f t="shared" si="0"/>
        <v>SB.PY.1</v>
      </c>
      <c r="B23" s="35" t="s">
        <v>349</v>
      </c>
      <c r="C23" s="16" t="s">
        <v>10</v>
      </c>
      <c r="D23" s="54" t="s">
        <v>332</v>
      </c>
      <c r="E23" s="38">
        <v>5694</v>
      </c>
      <c r="F23" s="12"/>
      <c r="G23" s="12"/>
      <c r="H23" s="12">
        <v>102000000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>
        <f t="shared" si="1"/>
        <v>102000000</v>
      </c>
      <c r="AG23" s="18">
        <f t="shared" si="2"/>
        <v>1</v>
      </c>
      <c r="AH23" s="12">
        <v>102000000</v>
      </c>
      <c r="AI23" s="19">
        <f t="shared" si="3"/>
        <v>0</v>
      </c>
      <c r="AJ23" s="12">
        <f t="shared" si="4"/>
        <v>0</v>
      </c>
    </row>
    <row r="24" spans="1:36" s="6" customFormat="1" ht="27.6" x14ac:dyDescent="0.3">
      <c r="A24" s="33" t="str">
        <f t="shared" si="0"/>
        <v>SB.PY.1</v>
      </c>
      <c r="B24" s="35" t="s">
        <v>349</v>
      </c>
      <c r="C24" s="16" t="s">
        <v>13</v>
      </c>
      <c r="D24" s="54" t="s">
        <v>332</v>
      </c>
      <c r="E24" s="38">
        <v>300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f t="shared" si="1"/>
        <v>0</v>
      </c>
      <c r="AG24" s="18">
        <f t="shared" si="2"/>
        <v>0</v>
      </c>
      <c r="AH24" s="12">
        <v>10000000</v>
      </c>
      <c r="AI24" s="19">
        <f t="shared" si="3"/>
        <v>1</v>
      </c>
      <c r="AJ24" s="12">
        <f t="shared" si="4"/>
        <v>10000000</v>
      </c>
    </row>
    <row r="25" spans="1:36" s="6" customFormat="1" ht="27.6" x14ac:dyDescent="0.3">
      <c r="A25" s="33" t="str">
        <f t="shared" si="0"/>
        <v>SB.PY.1</v>
      </c>
      <c r="B25" s="35" t="s">
        <v>349</v>
      </c>
      <c r="C25" s="16" t="s">
        <v>14</v>
      </c>
      <c r="D25" s="54" t="s">
        <v>332</v>
      </c>
      <c r="E25" s="38">
        <v>300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>
        <f t="shared" si="1"/>
        <v>0</v>
      </c>
      <c r="AG25" s="18">
        <f t="shared" si="2"/>
        <v>0</v>
      </c>
      <c r="AH25" s="12">
        <v>10000000</v>
      </c>
      <c r="AI25" s="19">
        <f t="shared" si="3"/>
        <v>1</v>
      </c>
      <c r="AJ25" s="12">
        <f t="shared" si="4"/>
        <v>10000000</v>
      </c>
    </row>
    <row r="26" spans="1:36" s="6" customFormat="1" ht="27.6" x14ac:dyDescent="0.3">
      <c r="A26" s="33" t="str">
        <f t="shared" si="0"/>
        <v>SB.PY.1</v>
      </c>
      <c r="B26" s="35" t="s">
        <v>349</v>
      </c>
      <c r="C26" s="16" t="s">
        <v>12</v>
      </c>
      <c r="D26" s="54" t="s">
        <v>332</v>
      </c>
      <c r="E26" s="38">
        <v>400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>
        <f t="shared" si="1"/>
        <v>0</v>
      </c>
      <c r="AG26" s="18">
        <f t="shared" si="2"/>
        <v>0</v>
      </c>
      <c r="AH26" s="12">
        <v>17000000</v>
      </c>
      <c r="AI26" s="19">
        <f t="shared" si="3"/>
        <v>1</v>
      </c>
      <c r="AJ26" s="12">
        <f t="shared" si="4"/>
        <v>17000000</v>
      </c>
    </row>
    <row r="27" spans="1:36" s="6" customFormat="1" ht="27.6" x14ac:dyDescent="0.3">
      <c r="A27" s="33" t="str">
        <f t="shared" si="0"/>
        <v>SB.PY.2</v>
      </c>
      <c r="B27" s="35" t="s">
        <v>77</v>
      </c>
      <c r="C27" s="16" t="s">
        <v>10</v>
      </c>
      <c r="D27" s="54" t="s">
        <v>323</v>
      </c>
      <c r="E27" s="38">
        <v>170</v>
      </c>
      <c r="F27" s="12"/>
      <c r="G27" s="12"/>
      <c r="H27" s="12">
        <v>45000000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>
        <f t="shared" si="1"/>
        <v>45000000</v>
      </c>
      <c r="AG27" s="18">
        <f t="shared" si="2"/>
        <v>1</v>
      </c>
      <c r="AH27" s="12">
        <v>45000000</v>
      </c>
      <c r="AI27" s="19">
        <f t="shared" si="3"/>
        <v>0</v>
      </c>
      <c r="AJ27" s="12">
        <f t="shared" si="4"/>
        <v>0</v>
      </c>
    </row>
    <row r="28" spans="1:36" s="6" customFormat="1" ht="27.6" x14ac:dyDescent="0.3">
      <c r="A28" s="33" t="str">
        <f t="shared" si="0"/>
        <v>SB.PY.2</v>
      </c>
      <c r="B28" s="35" t="s">
        <v>77</v>
      </c>
      <c r="C28" s="16" t="s">
        <v>13</v>
      </c>
      <c r="D28" s="54" t="s">
        <v>323</v>
      </c>
      <c r="E28" s="38">
        <v>70</v>
      </c>
      <c r="F28" s="12"/>
      <c r="G28" s="12"/>
      <c r="H28" s="12">
        <v>10711000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>
        <f t="shared" si="1"/>
        <v>10711000</v>
      </c>
      <c r="AG28" s="18">
        <f t="shared" si="2"/>
        <v>0.61557471264367813</v>
      </c>
      <c r="AH28" s="12">
        <v>17400000</v>
      </c>
      <c r="AI28" s="19">
        <f t="shared" si="3"/>
        <v>0.38442528735632187</v>
      </c>
      <c r="AJ28" s="12">
        <f t="shared" si="4"/>
        <v>6689000</v>
      </c>
    </row>
    <row r="29" spans="1:36" s="6" customFormat="1" ht="27.6" x14ac:dyDescent="0.3">
      <c r="A29" s="33" t="str">
        <f t="shared" si="0"/>
        <v>SB.PY.2</v>
      </c>
      <c r="B29" s="35" t="s">
        <v>77</v>
      </c>
      <c r="C29" s="16" t="s">
        <v>14</v>
      </c>
      <c r="D29" s="54" t="s">
        <v>323</v>
      </c>
      <c r="E29" s="38">
        <v>50</v>
      </c>
      <c r="F29" s="12"/>
      <c r="G29" s="12"/>
      <c r="H29" s="12">
        <v>10711000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>
        <f t="shared" si="1"/>
        <v>10711000</v>
      </c>
      <c r="AG29" s="18">
        <f t="shared" si="2"/>
        <v>0.61557471264367813</v>
      </c>
      <c r="AH29" s="12">
        <v>17400000</v>
      </c>
      <c r="AI29" s="19">
        <f t="shared" si="3"/>
        <v>0.38442528735632187</v>
      </c>
      <c r="AJ29" s="12">
        <f t="shared" si="4"/>
        <v>6689000</v>
      </c>
    </row>
    <row r="30" spans="1:36" s="6" customFormat="1" ht="27.6" x14ac:dyDescent="0.3">
      <c r="A30" s="33" t="str">
        <f t="shared" si="0"/>
        <v>SB.PY.2</v>
      </c>
      <c r="B30" s="35" t="s">
        <v>77</v>
      </c>
      <c r="C30" s="16" t="s">
        <v>12</v>
      </c>
      <c r="D30" s="54" t="s">
        <v>323</v>
      </c>
      <c r="E30" s="38">
        <v>70</v>
      </c>
      <c r="F30" s="12"/>
      <c r="G30" s="12"/>
      <c r="H30" s="12">
        <v>12425000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>
        <f t="shared" si="1"/>
        <v>12425000</v>
      </c>
      <c r="AG30" s="18">
        <f t="shared" si="2"/>
        <v>0.71408045977011492</v>
      </c>
      <c r="AH30" s="12">
        <v>17400000</v>
      </c>
      <c r="AI30" s="19">
        <f t="shared" si="3"/>
        <v>0.28591954022988508</v>
      </c>
      <c r="AJ30" s="12">
        <f t="shared" si="4"/>
        <v>4975000</v>
      </c>
    </row>
    <row r="31" spans="1:36" s="6" customFormat="1" x14ac:dyDescent="0.3">
      <c r="A31" s="33" t="str">
        <f t="shared" si="0"/>
        <v>SB.PY.2</v>
      </c>
      <c r="B31" s="35" t="s">
        <v>350</v>
      </c>
      <c r="C31" s="16" t="s">
        <v>10</v>
      </c>
      <c r="D31" s="54" t="s">
        <v>323</v>
      </c>
      <c r="E31" s="38">
        <v>30</v>
      </c>
      <c r="F31" s="12"/>
      <c r="G31" s="12"/>
      <c r="H31" s="12">
        <v>349214000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>
        <f t="shared" si="1"/>
        <v>349214000</v>
      </c>
      <c r="AG31" s="18">
        <f t="shared" si="2"/>
        <v>0.59501448287612879</v>
      </c>
      <c r="AH31" s="12">
        <v>586900000</v>
      </c>
      <c r="AI31" s="19">
        <f t="shared" si="3"/>
        <v>0.40498551712387121</v>
      </c>
      <c r="AJ31" s="12">
        <f t="shared" si="4"/>
        <v>237686000</v>
      </c>
    </row>
    <row r="32" spans="1:36" s="6" customFormat="1" x14ac:dyDescent="0.3">
      <c r="A32" s="33" t="str">
        <f t="shared" si="0"/>
        <v>SB.PY.2</v>
      </c>
      <c r="B32" s="35" t="s">
        <v>350</v>
      </c>
      <c r="C32" s="16" t="s">
        <v>13</v>
      </c>
      <c r="D32" s="54" t="s">
        <v>323</v>
      </c>
      <c r="E32" s="38">
        <v>8</v>
      </c>
      <c r="F32" s="12"/>
      <c r="G32" s="12"/>
      <c r="H32" s="12">
        <v>0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>
        <f t="shared" si="1"/>
        <v>0</v>
      </c>
      <c r="AG32" s="18">
        <f t="shared" si="2"/>
        <v>0</v>
      </c>
      <c r="AH32" s="12">
        <v>30000000</v>
      </c>
      <c r="AI32" s="19">
        <f t="shared" si="3"/>
        <v>1</v>
      </c>
      <c r="AJ32" s="12">
        <f t="shared" si="4"/>
        <v>30000000</v>
      </c>
    </row>
    <row r="33" spans="1:36" s="6" customFormat="1" x14ac:dyDescent="0.3">
      <c r="A33" s="33" t="str">
        <f t="shared" si="0"/>
        <v>SB.PY.2</v>
      </c>
      <c r="B33" s="35" t="s">
        <v>350</v>
      </c>
      <c r="C33" s="16" t="s">
        <v>14</v>
      </c>
      <c r="D33" s="54" t="s">
        <v>323</v>
      </c>
      <c r="E33" s="38">
        <v>6</v>
      </c>
      <c r="F33" s="12"/>
      <c r="G33" s="12"/>
      <c r="H33" s="12">
        <v>0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>
        <f t="shared" si="1"/>
        <v>0</v>
      </c>
      <c r="AG33" s="18">
        <f t="shared" si="2"/>
        <v>0</v>
      </c>
      <c r="AH33" s="12">
        <v>30000000</v>
      </c>
      <c r="AI33" s="19">
        <f t="shared" si="3"/>
        <v>1</v>
      </c>
      <c r="AJ33" s="12">
        <f t="shared" si="4"/>
        <v>30000000</v>
      </c>
    </row>
    <row r="34" spans="1:36" s="6" customFormat="1" x14ac:dyDescent="0.3">
      <c r="A34" s="33" t="str">
        <f t="shared" si="0"/>
        <v>SB.PY.2</v>
      </c>
      <c r="B34" s="35" t="s">
        <v>350</v>
      </c>
      <c r="C34" s="16" t="s">
        <v>12</v>
      </c>
      <c r="D34" s="54" t="s">
        <v>323</v>
      </c>
      <c r="E34" s="38">
        <v>8</v>
      </c>
      <c r="F34" s="12"/>
      <c r="G34" s="12"/>
      <c r="H34" s="12">
        <v>0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>
        <f t="shared" si="1"/>
        <v>0</v>
      </c>
      <c r="AG34" s="18">
        <f t="shared" si="2"/>
        <v>0</v>
      </c>
      <c r="AH34" s="12">
        <v>30000000</v>
      </c>
      <c r="AI34" s="19">
        <f t="shared" si="3"/>
        <v>1</v>
      </c>
      <c r="AJ34" s="12">
        <f t="shared" si="4"/>
        <v>30000000</v>
      </c>
    </row>
    <row r="35" spans="1:36" s="6" customFormat="1" ht="27.6" x14ac:dyDescent="0.3">
      <c r="A35" s="33" t="str">
        <f t="shared" si="0"/>
        <v>SB.PY.2</v>
      </c>
      <c r="B35" s="35" t="s">
        <v>78</v>
      </c>
      <c r="C35" s="16" t="s">
        <v>10</v>
      </c>
      <c r="D35" s="54" t="s">
        <v>323</v>
      </c>
      <c r="E35" s="38">
        <v>50</v>
      </c>
      <c r="F35" s="12"/>
      <c r="G35" s="12"/>
      <c r="H35" s="12">
        <v>85107000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59"/>
      <c r="X35" s="58">
        <v>5000000</v>
      </c>
      <c r="Y35" s="12"/>
      <c r="Z35" s="12"/>
      <c r="AA35" s="12"/>
      <c r="AB35" s="12"/>
      <c r="AC35" s="12"/>
      <c r="AD35" s="12"/>
      <c r="AE35" s="12"/>
      <c r="AF35" s="12">
        <f t="shared" si="1"/>
        <v>90107000</v>
      </c>
      <c r="AG35" s="18">
        <f t="shared" si="2"/>
        <v>0.42724988146040777</v>
      </c>
      <c r="AH35" s="12">
        <v>210900000</v>
      </c>
      <c r="AI35" s="19">
        <f t="shared" si="3"/>
        <v>0.57275011853959223</v>
      </c>
      <c r="AJ35" s="12">
        <f t="shared" si="4"/>
        <v>120793000</v>
      </c>
    </row>
    <row r="36" spans="1:36" s="6" customFormat="1" ht="27.6" x14ac:dyDescent="0.3">
      <c r="A36" s="33" t="str">
        <f t="shared" si="0"/>
        <v>SB.PY.2</v>
      </c>
      <c r="B36" s="35" t="s">
        <v>78</v>
      </c>
      <c r="C36" s="16" t="s">
        <v>13</v>
      </c>
      <c r="D36" s="54" t="s">
        <v>323</v>
      </c>
      <c r="E36" s="38">
        <v>10</v>
      </c>
      <c r="F36" s="12"/>
      <c r="G36" s="12"/>
      <c r="H36" s="12">
        <v>0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>
        <f t="shared" si="1"/>
        <v>0</v>
      </c>
      <c r="AG36" s="18">
        <f t="shared" si="2"/>
        <v>0</v>
      </c>
      <c r="AH36" s="12">
        <v>5000000</v>
      </c>
      <c r="AI36" s="19">
        <f t="shared" si="3"/>
        <v>1</v>
      </c>
      <c r="AJ36" s="12">
        <f t="shared" si="4"/>
        <v>5000000</v>
      </c>
    </row>
    <row r="37" spans="1:36" s="6" customFormat="1" ht="27.6" x14ac:dyDescent="0.3">
      <c r="A37" s="33" t="str">
        <f t="shared" si="0"/>
        <v>SB.PY.2</v>
      </c>
      <c r="B37" s="35" t="s">
        <v>78</v>
      </c>
      <c r="C37" s="16" t="s">
        <v>14</v>
      </c>
      <c r="D37" s="54" t="s">
        <v>323</v>
      </c>
      <c r="E37" s="38">
        <v>10</v>
      </c>
      <c r="F37" s="12"/>
      <c r="G37" s="12"/>
      <c r="H37" s="12">
        <v>0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>
        <f t="shared" si="1"/>
        <v>0</v>
      </c>
      <c r="AG37" s="18">
        <f t="shared" si="2"/>
        <v>0</v>
      </c>
      <c r="AH37" s="12">
        <v>5000000</v>
      </c>
      <c r="AI37" s="19">
        <f t="shared" si="3"/>
        <v>1</v>
      </c>
      <c r="AJ37" s="12">
        <f t="shared" si="4"/>
        <v>5000000</v>
      </c>
    </row>
    <row r="38" spans="1:36" s="6" customFormat="1" ht="27.6" x14ac:dyDescent="0.3">
      <c r="A38" s="33" t="str">
        <f t="shared" si="0"/>
        <v>SB.PY.2</v>
      </c>
      <c r="B38" s="35" t="s">
        <v>78</v>
      </c>
      <c r="C38" s="16" t="s">
        <v>12</v>
      </c>
      <c r="D38" s="54" t="s">
        <v>323</v>
      </c>
      <c r="E38" s="38">
        <v>10</v>
      </c>
      <c r="F38" s="12"/>
      <c r="G38" s="12"/>
      <c r="H38" s="12">
        <v>0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>
        <f t="shared" si="1"/>
        <v>0</v>
      </c>
      <c r="AG38" s="18">
        <f t="shared" si="2"/>
        <v>0</v>
      </c>
      <c r="AH38" s="12">
        <v>5000000</v>
      </c>
      <c r="AI38" s="19">
        <f t="shared" si="3"/>
        <v>1</v>
      </c>
      <c r="AJ38" s="12">
        <f t="shared" si="4"/>
        <v>5000000</v>
      </c>
    </row>
    <row r="39" spans="1:36" s="6" customFormat="1" x14ac:dyDescent="0.3">
      <c r="A39" s="33" t="str">
        <f t="shared" ref="A39:A98" si="5">LEFT(B39,7)</f>
        <v>SB.PY.3</v>
      </c>
      <c r="B39" s="35" t="s">
        <v>79</v>
      </c>
      <c r="C39" s="16" t="s">
        <v>10</v>
      </c>
      <c r="D39" s="54" t="s">
        <v>333</v>
      </c>
      <c r="E39" s="38">
        <v>16</v>
      </c>
      <c r="F39" s="12"/>
      <c r="G39" s="12"/>
      <c r="H39" s="12">
        <v>143800000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>
        <f t="shared" ref="AF39:AF98" si="6">SUM(F39:AE39)</f>
        <v>143800000</v>
      </c>
      <c r="AG39" s="18">
        <f t="shared" si="2"/>
        <v>1</v>
      </c>
      <c r="AH39" s="12">
        <v>143800000</v>
      </c>
      <c r="AI39" s="19">
        <f t="shared" si="3"/>
        <v>0</v>
      </c>
      <c r="AJ39" s="12">
        <f t="shared" ref="AJ39:AJ98" si="7">+AH39-AF39</f>
        <v>0</v>
      </c>
    </row>
    <row r="40" spans="1:36" s="6" customFormat="1" x14ac:dyDescent="0.3">
      <c r="A40" s="33" t="str">
        <f t="shared" si="5"/>
        <v>SB.PY.3</v>
      </c>
      <c r="B40" s="35" t="s">
        <v>79</v>
      </c>
      <c r="C40" s="16" t="s">
        <v>13</v>
      </c>
      <c r="D40" s="54" t="s">
        <v>333</v>
      </c>
      <c r="E40" s="38">
        <v>7</v>
      </c>
      <c r="F40" s="12"/>
      <c r="G40" s="12"/>
      <c r="H40" s="12">
        <v>10711000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>
        <f t="shared" si="6"/>
        <v>10711000</v>
      </c>
      <c r="AG40" s="18">
        <f t="shared" si="2"/>
        <v>0.52504901960784311</v>
      </c>
      <c r="AH40" s="12">
        <v>20400000</v>
      </c>
      <c r="AI40" s="19">
        <f t="shared" si="3"/>
        <v>0.47495098039215689</v>
      </c>
      <c r="AJ40" s="12">
        <f t="shared" si="7"/>
        <v>9689000</v>
      </c>
    </row>
    <row r="41" spans="1:36" s="6" customFormat="1" x14ac:dyDescent="0.3">
      <c r="A41" s="33" t="str">
        <f t="shared" si="5"/>
        <v>SB.PY.3</v>
      </c>
      <c r="B41" s="35" t="s">
        <v>79</v>
      </c>
      <c r="C41" s="16" t="s">
        <v>14</v>
      </c>
      <c r="D41" s="54" t="s">
        <v>333</v>
      </c>
      <c r="E41" s="38">
        <v>6</v>
      </c>
      <c r="F41" s="12"/>
      <c r="G41" s="12"/>
      <c r="H41" s="12">
        <v>10711000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>
        <f t="shared" si="6"/>
        <v>10711000</v>
      </c>
      <c r="AG41" s="18">
        <f t="shared" si="2"/>
        <v>0.52504901960784311</v>
      </c>
      <c r="AH41" s="12">
        <v>20400000</v>
      </c>
      <c r="AI41" s="19">
        <f t="shared" si="3"/>
        <v>0.47495098039215689</v>
      </c>
      <c r="AJ41" s="12">
        <f t="shared" si="7"/>
        <v>9689000</v>
      </c>
    </row>
    <row r="42" spans="1:36" s="6" customFormat="1" x14ac:dyDescent="0.3">
      <c r="A42" s="33" t="str">
        <f t="shared" si="5"/>
        <v>SB.PY.3</v>
      </c>
      <c r="B42" s="35" t="s">
        <v>79</v>
      </c>
      <c r="C42" s="16" t="s">
        <v>12</v>
      </c>
      <c r="D42" s="54" t="s">
        <v>333</v>
      </c>
      <c r="E42" s="38">
        <v>6</v>
      </c>
      <c r="F42" s="12"/>
      <c r="G42" s="12"/>
      <c r="H42" s="12">
        <v>10711000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>
        <f t="shared" si="6"/>
        <v>10711000</v>
      </c>
      <c r="AG42" s="18">
        <f t="shared" si="2"/>
        <v>0.52504901960784311</v>
      </c>
      <c r="AH42" s="12">
        <v>20400000</v>
      </c>
      <c r="AI42" s="19">
        <f t="shared" si="3"/>
        <v>0.47495098039215689</v>
      </c>
      <c r="AJ42" s="12">
        <f t="shared" si="7"/>
        <v>9689000</v>
      </c>
    </row>
    <row r="43" spans="1:36" s="6" customFormat="1" ht="27.6" x14ac:dyDescent="0.3">
      <c r="A43" s="33" t="str">
        <f t="shared" si="5"/>
        <v>SB.PY.3</v>
      </c>
      <c r="B43" s="35" t="s">
        <v>80</v>
      </c>
      <c r="C43" s="16" t="s">
        <v>10</v>
      </c>
      <c r="D43" s="54" t="s">
        <v>323</v>
      </c>
      <c r="E43" s="38">
        <v>145</v>
      </c>
      <c r="F43" s="12"/>
      <c r="G43" s="12"/>
      <c r="H43" s="12">
        <v>160200000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>
        <f t="shared" si="6"/>
        <v>160200000</v>
      </c>
      <c r="AG43" s="18">
        <f t="shared" si="2"/>
        <v>0.51677419354838705</v>
      </c>
      <c r="AH43" s="12">
        <v>310000000</v>
      </c>
      <c r="AI43" s="19">
        <f t="shared" si="3"/>
        <v>0.48322580645161289</v>
      </c>
      <c r="AJ43" s="12">
        <f t="shared" si="7"/>
        <v>149800000</v>
      </c>
    </row>
    <row r="44" spans="1:36" s="6" customFormat="1" ht="27.6" x14ac:dyDescent="0.3">
      <c r="A44" s="33" t="str">
        <f t="shared" si="5"/>
        <v>SB.PY.3</v>
      </c>
      <c r="B44" s="35" t="s">
        <v>80</v>
      </c>
      <c r="C44" s="16" t="s">
        <v>13</v>
      </c>
      <c r="D44" s="54" t="s">
        <v>323</v>
      </c>
      <c r="E44" s="38">
        <v>40</v>
      </c>
      <c r="F44" s="12"/>
      <c r="G44" s="12"/>
      <c r="H44" s="12">
        <v>0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>
        <f t="shared" si="6"/>
        <v>0</v>
      </c>
      <c r="AG44" s="18">
        <f t="shared" si="2"/>
        <v>0</v>
      </c>
      <c r="AH44" s="12">
        <v>13000000</v>
      </c>
      <c r="AI44" s="19">
        <f t="shared" si="3"/>
        <v>1</v>
      </c>
      <c r="AJ44" s="12">
        <f t="shared" si="7"/>
        <v>13000000</v>
      </c>
    </row>
    <row r="45" spans="1:36" s="6" customFormat="1" ht="27.6" x14ac:dyDescent="0.3">
      <c r="A45" s="33" t="str">
        <f t="shared" si="5"/>
        <v>SB.PY.3</v>
      </c>
      <c r="B45" s="35" t="s">
        <v>80</v>
      </c>
      <c r="C45" s="16" t="s">
        <v>14</v>
      </c>
      <c r="D45" s="54" t="s">
        <v>323</v>
      </c>
      <c r="E45" s="38">
        <v>35</v>
      </c>
      <c r="F45" s="12"/>
      <c r="G45" s="12"/>
      <c r="H45" s="12">
        <v>0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>
        <f t="shared" si="6"/>
        <v>0</v>
      </c>
      <c r="AG45" s="18">
        <f t="shared" si="2"/>
        <v>0</v>
      </c>
      <c r="AH45" s="12">
        <v>13000000</v>
      </c>
      <c r="AI45" s="19">
        <f t="shared" si="3"/>
        <v>1</v>
      </c>
      <c r="AJ45" s="12">
        <f t="shared" si="7"/>
        <v>13000000</v>
      </c>
    </row>
    <row r="46" spans="1:36" s="6" customFormat="1" ht="27.6" x14ac:dyDescent="0.3">
      <c r="A46" s="33" t="str">
        <f t="shared" si="5"/>
        <v>SB.PY.3</v>
      </c>
      <c r="B46" s="35" t="s">
        <v>80</v>
      </c>
      <c r="C46" s="16" t="s">
        <v>12</v>
      </c>
      <c r="D46" s="54" t="s">
        <v>323</v>
      </c>
      <c r="E46" s="38">
        <v>40</v>
      </c>
      <c r="F46" s="12"/>
      <c r="G46" s="12"/>
      <c r="H46" s="12">
        <v>0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>
        <f t="shared" si="6"/>
        <v>0</v>
      </c>
      <c r="AG46" s="18">
        <f t="shared" si="2"/>
        <v>0</v>
      </c>
      <c r="AH46" s="12">
        <v>15000000</v>
      </c>
      <c r="AI46" s="19">
        <f t="shared" si="3"/>
        <v>1</v>
      </c>
      <c r="AJ46" s="12">
        <f t="shared" si="7"/>
        <v>15000000</v>
      </c>
    </row>
    <row r="47" spans="1:36" s="6" customFormat="1" ht="27.6" x14ac:dyDescent="0.3">
      <c r="A47" s="33" t="str">
        <f t="shared" si="5"/>
        <v>SB.PY.3</v>
      </c>
      <c r="B47" s="35" t="s">
        <v>81</v>
      </c>
      <c r="C47" s="16" t="s">
        <v>10</v>
      </c>
      <c r="D47" s="54" t="s">
        <v>323</v>
      </c>
      <c r="E47" s="38">
        <v>145</v>
      </c>
      <c r="F47" s="12"/>
      <c r="G47" s="12"/>
      <c r="H47" s="12">
        <v>57513000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>
        <f t="shared" si="6"/>
        <v>57513000</v>
      </c>
      <c r="AG47" s="18">
        <f t="shared" si="2"/>
        <v>0.95855000000000001</v>
      </c>
      <c r="AH47" s="12">
        <v>60000000</v>
      </c>
      <c r="AI47" s="19">
        <f t="shared" si="3"/>
        <v>4.1450000000000001E-2</v>
      </c>
      <c r="AJ47" s="12">
        <f t="shared" si="7"/>
        <v>2487000</v>
      </c>
    </row>
    <row r="48" spans="1:36" s="6" customFormat="1" ht="27.6" x14ac:dyDescent="0.3">
      <c r="A48" s="33" t="str">
        <f t="shared" si="5"/>
        <v>SB.PY.3</v>
      </c>
      <c r="B48" s="35" t="s">
        <v>81</v>
      </c>
      <c r="C48" s="16" t="s">
        <v>12</v>
      </c>
      <c r="D48" s="54" t="s">
        <v>323</v>
      </c>
      <c r="E48" s="38">
        <v>40</v>
      </c>
      <c r="F48" s="12"/>
      <c r="G48" s="12"/>
      <c r="H48" s="12">
        <v>0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>
        <f t="shared" si="6"/>
        <v>0</v>
      </c>
      <c r="AG48" s="18">
        <f t="shared" si="2"/>
        <v>0</v>
      </c>
      <c r="AH48" s="12">
        <v>10000000</v>
      </c>
      <c r="AI48" s="19">
        <f t="shared" si="3"/>
        <v>1</v>
      </c>
      <c r="AJ48" s="12">
        <f t="shared" si="7"/>
        <v>10000000</v>
      </c>
    </row>
    <row r="49" spans="1:36" s="6" customFormat="1" ht="27.6" x14ac:dyDescent="0.3">
      <c r="A49" s="33" t="str">
        <f t="shared" si="5"/>
        <v>SB.PY.3</v>
      </c>
      <c r="B49" s="35" t="s">
        <v>81</v>
      </c>
      <c r="C49" s="16" t="s">
        <v>13</v>
      </c>
      <c r="D49" s="54" t="s">
        <v>323</v>
      </c>
      <c r="E49" s="38">
        <v>40</v>
      </c>
      <c r="F49" s="12"/>
      <c r="G49" s="12"/>
      <c r="H49" s="12">
        <v>0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>
        <f t="shared" si="6"/>
        <v>0</v>
      </c>
      <c r="AG49" s="18"/>
      <c r="AH49" s="12">
        <v>10000000</v>
      </c>
      <c r="AI49" s="19"/>
      <c r="AJ49" s="12">
        <f t="shared" si="7"/>
        <v>10000000</v>
      </c>
    </row>
    <row r="50" spans="1:36" s="6" customFormat="1" ht="27.6" x14ac:dyDescent="0.3">
      <c r="A50" s="33" t="str">
        <f t="shared" si="5"/>
        <v>SB.PY.3</v>
      </c>
      <c r="B50" s="35" t="s">
        <v>81</v>
      </c>
      <c r="C50" s="16" t="s">
        <v>14</v>
      </c>
      <c r="D50" s="54" t="s">
        <v>323</v>
      </c>
      <c r="E50" s="38">
        <v>35</v>
      </c>
      <c r="F50" s="12"/>
      <c r="G50" s="12"/>
      <c r="H50" s="12">
        <v>0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>
        <f t="shared" si="6"/>
        <v>0</v>
      </c>
      <c r="AG50" s="18">
        <f>+AF50/AH50</f>
        <v>0</v>
      </c>
      <c r="AH50" s="12">
        <v>10000000</v>
      </c>
      <c r="AI50" s="19">
        <f>+AJ50/AH50</f>
        <v>1</v>
      </c>
      <c r="AJ50" s="12">
        <f t="shared" si="7"/>
        <v>10000000</v>
      </c>
    </row>
    <row r="51" spans="1:36" s="6" customFormat="1" ht="27.6" x14ac:dyDescent="0.3">
      <c r="A51" s="33" t="str">
        <f t="shared" si="5"/>
        <v>SB.PY.4</v>
      </c>
      <c r="B51" s="35" t="s">
        <v>82</v>
      </c>
      <c r="C51" s="16" t="s">
        <v>10</v>
      </c>
      <c r="D51" s="54" t="s">
        <v>323</v>
      </c>
      <c r="E51" s="38">
        <v>15</v>
      </c>
      <c r="F51" s="12"/>
      <c r="G51" s="12"/>
      <c r="H51" s="12">
        <v>84044000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57">
        <v>5000000</v>
      </c>
      <c r="W51" s="59">
        <v>10000000</v>
      </c>
      <c r="X51" s="58">
        <v>15000000</v>
      </c>
      <c r="Y51" s="12"/>
      <c r="Z51" s="58">
        <v>13000000</v>
      </c>
      <c r="AA51" s="12"/>
      <c r="AB51" s="12"/>
      <c r="AC51" s="12"/>
      <c r="AD51" s="12"/>
      <c r="AE51" s="12"/>
      <c r="AF51" s="12">
        <f t="shared" si="6"/>
        <v>127044000</v>
      </c>
      <c r="AG51" s="18"/>
      <c r="AH51" s="12">
        <v>280000000</v>
      </c>
      <c r="AI51" s="19"/>
      <c r="AJ51" s="12">
        <f t="shared" si="7"/>
        <v>152956000</v>
      </c>
    </row>
    <row r="52" spans="1:36" s="6" customFormat="1" ht="27.6" x14ac:dyDescent="0.3">
      <c r="A52" s="33" t="str">
        <f t="shared" si="5"/>
        <v>SB.PY.4</v>
      </c>
      <c r="B52" s="35" t="s">
        <v>82</v>
      </c>
      <c r="C52" s="16" t="s">
        <v>10</v>
      </c>
      <c r="D52" s="54" t="s">
        <v>332</v>
      </c>
      <c r="E52" s="38">
        <v>1230</v>
      </c>
      <c r="F52" s="12"/>
      <c r="G52" s="12"/>
      <c r="H52" s="12">
        <v>0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>
        <f t="shared" si="6"/>
        <v>0</v>
      </c>
      <c r="AG52" s="18">
        <f>+AF52/AH52</f>
        <v>0</v>
      </c>
      <c r="AH52" s="12">
        <v>88550000</v>
      </c>
      <c r="AI52" s="19">
        <f>+AJ52/AH52</f>
        <v>1</v>
      </c>
      <c r="AJ52" s="12">
        <f t="shared" si="7"/>
        <v>88550000</v>
      </c>
    </row>
    <row r="53" spans="1:36" s="6" customFormat="1" ht="27.6" x14ac:dyDescent="0.3">
      <c r="A53" s="33" t="str">
        <f t="shared" si="5"/>
        <v>SB.PY.4</v>
      </c>
      <c r="B53" s="35" t="s">
        <v>82</v>
      </c>
      <c r="C53" s="16" t="s">
        <v>13</v>
      </c>
      <c r="D53" s="54" t="s">
        <v>323</v>
      </c>
      <c r="E53" s="38">
        <v>2</v>
      </c>
      <c r="F53" s="12"/>
      <c r="G53" s="12"/>
      <c r="H53" s="12">
        <v>0</v>
      </c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>
        <f t="shared" si="6"/>
        <v>0</v>
      </c>
      <c r="AG53" s="18"/>
      <c r="AH53" s="12"/>
      <c r="AI53" s="19"/>
      <c r="AJ53" s="12">
        <f t="shared" si="7"/>
        <v>0</v>
      </c>
    </row>
    <row r="54" spans="1:36" s="6" customFormat="1" ht="27.6" x14ac:dyDescent="0.3">
      <c r="A54" s="33" t="str">
        <f t="shared" si="5"/>
        <v>SB.PY.4</v>
      </c>
      <c r="B54" s="35" t="s">
        <v>82</v>
      </c>
      <c r="C54" s="16" t="s">
        <v>13</v>
      </c>
      <c r="D54" s="54" t="s">
        <v>332</v>
      </c>
      <c r="E54" s="38">
        <v>20</v>
      </c>
      <c r="F54" s="12"/>
      <c r="G54" s="12"/>
      <c r="H54" s="12">
        <v>0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>
        <f t="shared" si="6"/>
        <v>0</v>
      </c>
      <c r="AG54" s="18">
        <f>+AF54/AH54</f>
        <v>0</v>
      </c>
      <c r="AH54" s="12">
        <v>1750000</v>
      </c>
      <c r="AI54" s="19">
        <f>+AJ54/AH54</f>
        <v>1</v>
      </c>
      <c r="AJ54" s="12">
        <f t="shared" si="7"/>
        <v>1750000</v>
      </c>
    </row>
    <row r="55" spans="1:36" s="6" customFormat="1" ht="27.6" x14ac:dyDescent="0.3">
      <c r="A55" s="33" t="str">
        <f t="shared" si="5"/>
        <v>SB.PY.4</v>
      </c>
      <c r="B55" s="35" t="s">
        <v>82</v>
      </c>
      <c r="C55" s="16" t="s">
        <v>14</v>
      </c>
      <c r="D55" s="54" t="s">
        <v>323</v>
      </c>
      <c r="E55" s="38">
        <v>2</v>
      </c>
      <c r="F55" s="12"/>
      <c r="G55" s="12"/>
      <c r="H55" s="12">
        <v>0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>
        <f t="shared" si="6"/>
        <v>0</v>
      </c>
      <c r="AG55" s="18"/>
      <c r="AH55" s="12"/>
      <c r="AI55" s="19"/>
      <c r="AJ55" s="12">
        <f t="shared" si="7"/>
        <v>0</v>
      </c>
    </row>
    <row r="56" spans="1:36" s="6" customFormat="1" ht="27.6" x14ac:dyDescent="0.3">
      <c r="A56" s="33" t="str">
        <f t="shared" si="5"/>
        <v>SB.PY.4</v>
      </c>
      <c r="B56" s="35" t="s">
        <v>82</v>
      </c>
      <c r="C56" s="16" t="s">
        <v>14</v>
      </c>
      <c r="D56" s="54" t="s">
        <v>332</v>
      </c>
      <c r="E56" s="38">
        <v>20</v>
      </c>
      <c r="F56" s="12"/>
      <c r="G56" s="12"/>
      <c r="H56" s="12">
        <v>0</v>
      </c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>
        <f t="shared" si="6"/>
        <v>0</v>
      </c>
      <c r="AG56" s="18"/>
      <c r="AH56" s="12">
        <v>1750000</v>
      </c>
      <c r="AI56" s="19"/>
      <c r="AJ56" s="12">
        <f t="shared" si="7"/>
        <v>1750000</v>
      </c>
    </row>
    <row r="57" spans="1:36" s="6" customFormat="1" ht="27.6" x14ac:dyDescent="0.3">
      <c r="A57" s="33" t="str">
        <f t="shared" si="5"/>
        <v>SB.PY.4</v>
      </c>
      <c r="B57" s="35" t="s">
        <v>82</v>
      </c>
      <c r="C57" s="16" t="s">
        <v>12</v>
      </c>
      <c r="D57" s="54" t="s">
        <v>323</v>
      </c>
      <c r="E57" s="38">
        <v>2</v>
      </c>
      <c r="F57" s="12"/>
      <c r="G57" s="12"/>
      <c r="H57" s="12">
        <v>0</v>
      </c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>
        <f t="shared" si="6"/>
        <v>0</v>
      </c>
      <c r="AG57" s="18"/>
      <c r="AH57" s="12">
        <v>0</v>
      </c>
      <c r="AI57" s="19"/>
      <c r="AJ57" s="12">
        <f t="shared" si="7"/>
        <v>0</v>
      </c>
    </row>
    <row r="58" spans="1:36" s="6" customFormat="1" ht="27.6" x14ac:dyDescent="0.3">
      <c r="A58" s="33" t="str">
        <f t="shared" si="5"/>
        <v>SB.PY.4</v>
      </c>
      <c r="B58" s="35" t="s">
        <v>82</v>
      </c>
      <c r="C58" s="16" t="s">
        <v>12</v>
      </c>
      <c r="D58" s="54" t="s">
        <v>334</v>
      </c>
      <c r="E58" s="38">
        <v>25</v>
      </c>
      <c r="F58" s="12"/>
      <c r="G58" s="12"/>
      <c r="H58" s="12">
        <v>0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>
        <f t="shared" si="6"/>
        <v>0</v>
      </c>
      <c r="AG58" s="18">
        <f>+AF58/AH58</f>
        <v>0</v>
      </c>
      <c r="AH58" s="12">
        <v>2500000</v>
      </c>
      <c r="AI58" s="19">
        <f>+AJ58/AH58</f>
        <v>1</v>
      </c>
      <c r="AJ58" s="12">
        <f t="shared" si="7"/>
        <v>2500000</v>
      </c>
    </row>
    <row r="59" spans="1:36" s="6" customFormat="1" ht="27.6" x14ac:dyDescent="0.3">
      <c r="A59" s="33" t="str">
        <f t="shared" si="5"/>
        <v>SB.PY.4</v>
      </c>
      <c r="B59" s="35" t="s">
        <v>83</v>
      </c>
      <c r="C59" s="16" t="s">
        <v>10</v>
      </c>
      <c r="D59" s="54" t="s">
        <v>334</v>
      </c>
      <c r="E59" s="38">
        <v>42</v>
      </c>
      <c r="F59" s="12"/>
      <c r="G59" s="12"/>
      <c r="H59" s="12">
        <v>133100000</v>
      </c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>
        <f t="shared" si="6"/>
        <v>133100000</v>
      </c>
      <c r="AG59" s="18">
        <f>+AF59/AH59</f>
        <v>0.4668946768394282</v>
      </c>
      <c r="AH59" s="12">
        <v>285075000</v>
      </c>
      <c r="AI59" s="19">
        <f>+AJ59/AH59</f>
        <v>0.5331053231605718</v>
      </c>
      <c r="AJ59" s="12">
        <f t="shared" si="7"/>
        <v>151975000</v>
      </c>
    </row>
    <row r="60" spans="1:36" s="6" customFormat="1" ht="27.6" x14ac:dyDescent="0.3">
      <c r="A60" s="33" t="str">
        <f t="shared" si="5"/>
        <v>SB.PY.4</v>
      </c>
      <c r="B60" s="35" t="s">
        <v>83</v>
      </c>
      <c r="C60" s="16" t="s">
        <v>13</v>
      </c>
      <c r="D60" s="54" t="s">
        <v>334</v>
      </c>
      <c r="E60" s="38">
        <v>1</v>
      </c>
      <c r="F60" s="12"/>
      <c r="G60" s="12"/>
      <c r="H60" s="12">
        <v>0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>
        <f t="shared" si="6"/>
        <v>0</v>
      </c>
      <c r="AG60" s="18"/>
      <c r="AH60" s="12">
        <v>0</v>
      </c>
      <c r="AI60" s="19"/>
      <c r="AJ60" s="12">
        <f t="shared" si="7"/>
        <v>0</v>
      </c>
    </row>
    <row r="61" spans="1:36" s="6" customFormat="1" ht="27.6" x14ac:dyDescent="0.3">
      <c r="A61" s="33" t="str">
        <f t="shared" si="5"/>
        <v>SB.PY.4</v>
      </c>
      <c r="B61" s="35" t="s">
        <v>83</v>
      </c>
      <c r="C61" s="16" t="s">
        <v>14</v>
      </c>
      <c r="D61" s="54" t="s">
        <v>334</v>
      </c>
      <c r="E61" s="38">
        <v>1</v>
      </c>
      <c r="F61" s="12"/>
      <c r="G61" s="12"/>
      <c r="H61" s="12">
        <v>0</v>
      </c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>
        <f t="shared" si="6"/>
        <v>0</v>
      </c>
      <c r="AG61" s="18"/>
      <c r="AH61" s="12">
        <v>0</v>
      </c>
      <c r="AI61" s="19"/>
      <c r="AJ61" s="12">
        <f t="shared" si="7"/>
        <v>0</v>
      </c>
    </row>
    <row r="62" spans="1:36" s="6" customFormat="1" ht="27.6" x14ac:dyDescent="0.3">
      <c r="A62" s="33" t="str">
        <f t="shared" si="5"/>
        <v>SB.PY.4</v>
      </c>
      <c r="B62" s="35" t="s">
        <v>83</v>
      </c>
      <c r="C62" s="16" t="s">
        <v>12</v>
      </c>
      <c r="D62" s="54" t="s">
        <v>334</v>
      </c>
      <c r="E62" s="38">
        <v>7</v>
      </c>
      <c r="F62" s="12"/>
      <c r="G62" s="12"/>
      <c r="H62" s="12">
        <v>0</v>
      </c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>
        <f t="shared" si="6"/>
        <v>0</v>
      </c>
      <c r="AG62" s="18"/>
      <c r="AH62" s="12">
        <v>0</v>
      </c>
      <c r="AI62" s="19"/>
      <c r="AJ62" s="12">
        <f t="shared" si="7"/>
        <v>0</v>
      </c>
    </row>
    <row r="63" spans="1:36" s="6" customFormat="1" ht="27.6" x14ac:dyDescent="0.3">
      <c r="A63" s="33" t="str">
        <f t="shared" si="5"/>
        <v>SB.PY.4</v>
      </c>
      <c r="B63" s="35" t="s">
        <v>84</v>
      </c>
      <c r="C63" s="16" t="s">
        <v>10</v>
      </c>
      <c r="D63" s="54" t="s">
        <v>334</v>
      </c>
      <c r="E63" s="38">
        <v>1745</v>
      </c>
      <c r="F63" s="12"/>
      <c r="G63" s="12"/>
      <c r="H63" s="12">
        <v>40000000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>
        <f t="shared" si="6"/>
        <v>40000000</v>
      </c>
      <c r="AG63" s="18">
        <f>+AF63/AH63</f>
        <v>0.51880338000402071</v>
      </c>
      <c r="AH63" s="12">
        <v>77100500</v>
      </c>
      <c r="AI63" s="19">
        <f>+AJ63/AH63</f>
        <v>0.48119661999597929</v>
      </c>
      <c r="AJ63" s="12">
        <f t="shared" si="7"/>
        <v>37100500</v>
      </c>
    </row>
    <row r="64" spans="1:36" s="6" customFormat="1" ht="27.6" x14ac:dyDescent="0.3">
      <c r="A64" s="33" t="str">
        <f t="shared" si="5"/>
        <v>SB.PY.4</v>
      </c>
      <c r="B64" s="35" t="s">
        <v>84</v>
      </c>
      <c r="C64" s="16" t="s">
        <v>13</v>
      </c>
      <c r="D64" s="54" t="s">
        <v>334</v>
      </c>
      <c r="E64" s="38">
        <v>200</v>
      </c>
      <c r="F64" s="12"/>
      <c r="G64" s="12"/>
      <c r="H64" s="12">
        <v>0</v>
      </c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>
        <f t="shared" si="6"/>
        <v>0</v>
      </c>
      <c r="AG64" s="18">
        <f>+AF64/AH64</f>
        <v>0</v>
      </c>
      <c r="AH64" s="12">
        <v>4770000</v>
      </c>
      <c r="AI64" s="19">
        <f>+AJ64/AH64</f>
        <v>1</v>
      </c>
      <c r="AJ64" s="12">
        <f t="shared" si="7"/>
        <v>4770000</v>
      </c>
    </row>
    <row r="65" spans="1:36" s="6" customFormat="1" ht="27.6" x14ac:dyDescent="0.3">
      <c r="A65" s="33" t="str">
        <f t="shared" si="5"/>
        <v>SB.PY.4</v>
      </c>
      <c r="B65" s="35" t="s">
        <v>84</v>
      </c>
      <c r="C65" s="16" t="s">
        <v>14</v>
      </c>
      <c r="D65" s="54" t="s">
        <v>334</v>
      </c>
      <c r="E65" s="38">
        <v>120</v>
      </c>
      <c r="F65" s="12"/>
      <c r="G65" s="12"/>
      <c r="H65" s="12">
        <v>0</v>
      </c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>
        <f t="shared" si="6"/>
        <v>0</v>
      </c>
      <c r="AG65" s="18"/>
      <c r="AH65" s="12">
        <v>3286000</v>
      </c>
      <c r="AI65" s="19"/>
      <c r="AJ65" s="12">
        <f t="shared" si="7"/>
        <v>3286000</v>
      </c>
    </row>
    <row r="66" spans="1:36" s="6" customFormat="1" ht="27.6" x14ac:dyDescent="0.3">
      <c r="A66" s="33" t="str">
        <f t="shared" si="5"/>
        <v>SB.PY.4</v>
      </c>
      <c r="B66" s="35" t="s">
        <v>84</v>
      </c>
      <c r="C66" s="16" t="s">
        <v>12</v>
      </c>
      <c r="D66" s="54" t="s">
        <v>334</v>
      </c>
      <c r="E66" s="38">
        <v>355</v>
      </c>
      <c r="F66" s="12"/>
      <c r="G66" s="12"/>
      <c r="H66" s="12">
        <v>0</v>
      </c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>
        <f t="shared" si="6"/>
        <v>0</v>
      </c>
      <c r="AG66" s="18">
        <f>+AF66/AH66</f>
        <v>0</v>
      </c>
      <c r="AH66" s="12">
        <v>5406000</v>
      </c>
      <c r="AI66" s="19">
        <f>+AJ66/AH66</f>
        <v>1</v>
      </c>
      <c r="AJ66" s="12">
        <f t="shared" si="7"/>
        <v>5406000</v>
      </c>
    </row>
    <row r="67" spans="1:36" s="6" customFormat="1" ht="27.6" x14ac:dyDescent="0.3">
      <c r="A67" s="33" t="str">
        <f t="shared" si="5"/>
        <v>SB.PY.5</v>
      </c>
      <c r="B67" s="35" t="s">
        <v>85</v>
      </c>
      <c r="C67" s="16" t="s">
        <v>40</v>
      </c>
      <c r="D67" s="54" t="s">
        <v>335</v>
      </c>
      <c r="E67" s="38">
        <v>130</v>
      </c>
      <c r="F67" s="12"/>
      <c r="G67" s="12"/>
      <c r="H67" s="12">
        <v>65000000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>
        <f t="shared" si="6"/>
        <v>65000000</v>
      </c>
      <c r="AG67" s="18"/>
      <c r="AH67" s="12">
        <v>79404600</v>
      </c>
      <c r="AI67" s="19"/>
      <c r="AJ67" s="12">
        <f t="shared" si="7"/>
        <v>14404600</v>
      </c>
    </row>
    <row r="68" spans="1:36" s="6" customFormat="1" x14ac:dyDescent="0.3">
      <c r="A68" s="33" t="str">
        <f t="shared" si="5"/>
        <v>SB.PY.5</v>
      </c>
      <c r="B68" s="35" t="s">
        <v>86</v>
      </c>
      <c r="C68" s="16" t="s">
        <v>10</v>
      </c>
      <c r="D68" s="54" t="s">
        <v>336</v>
      </c>
      <c r="E68" s="38">
        <v>370713</v>
      </c>
      <c r="F68" s="12"/>
      <c r="G68" s="12"/>
      <c r="H68" s="12">
        <v>370777391</v>
      </c>
      <c r="I68" s="12"/>
      <c r="J68" s="12">
        <v>300000000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>
        <v>1000000000</v>
      </c>
      <c r="AF68" s="12">
        <f t="shared" si="6"/>
        <v>1670777391</v>
      </c>
      <c r="AG68" s="18">
        <f>+AF68/AH68</f>
        <v>0.72316285927609159</v>
      </c>
      <c r="AH68" s="12">
        <v>2310375000</v>
      </c>
      <c r="AI68" s="19">
        <f>+AJ68/AH68</f>
        <v>0.27683714072390847</v>
      </c>
      <c r="AJ68" s="12">
        <f t="shared" si="7"/>
        <v>639597609</v>
      </c>
    </row>
    <row r="69" spans="1:36" s="6" customFormat="1" x14ac:dyDescent="0.3">
      <c r="A69" s="33" t="str">
        <f t="shared" si="5"/>
        <v>SB.PY.5</v>
      </c>
      <c r="B69" s="35" t="s">
        <v>86</v>
      </c>
      <c r="C69" s="16" t="s">
        <v>10</v>
      </c>
      <c r="D69" s="54" t="s">
        <v>334</v>
      </c>
      <c r="E69" s="38">
        <v>6831</v>
      </c>
      <c r="F69" s="12"/>
      <c r="G69" s="12"/>
      <c r="H69" s="12">
        <v>0</v>
      </c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>
        <f t="shared" si="6"/>
        <v>0</v>
      </c>
      <c r="AG69" s="18"/>
      <c r="AH69" s="12" t="s">
        <v>340</v>
      </c>
      <c r="AI69" s="19"/>
      <c r="AJ69" s="12"/>
    </row>
    <row r="70" spans="1:36" s="6" customFormat="1" x14ac:dyDescent="0.3">
      <c r="A70" s="33" t="str">
        <f t="shared" si="5"/>
        <v>SB.PY.5</v>
      </c>
      <c r="B70" s="35" t="s">
        <v>86</v>
      </c>
      <c r="C70" s="16" t="s">
        <v>13</v>
      </c>
      <c r="D70" s="54" t="s">
        <v>336</v>
      </c>
      <c r="E70" s="38">
        <v>42693</v>
      </c>
      <c r="F70" s="12"/>
      <c r="G70" s="12"/>
      <c r="H70" s="12">
        <v>180000000</v>
      </c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>
        <f t="shared" si="6"/>
        <v>180000000</v>
      </c>
      <c r="AG70" s="18">
        <f>+AF70/AH70</f>
        <v>0.9</v>
      </c>
      <c r="AH70" s="12">
        <v>200000000</v>
      </c>
      <c r="AI70" s="19">
        <f>+AJ70/AH70</f>
        <v>0.1</v>
      </c>
      <c r="AJ70" s="12">
        <f t="shared" si="7"/>
        <v>20000000</v>
      </c>
    </row>
    <row r="71" spans="1:36" s="6" customFormat="1" x14ac:dyDescent="0.3">
      <c r="A71" s="33" t="str">
        <f t="shared" si="5"/>
        <v>SB.PY.5</v>
      </c>
      <c r="B71" s="35" t="s">
        <v>86</v>
      </c>
      <c r="C71" s="16" t="s">
        <v>13</v>
      </c>
      <c r="D71" s="54" t="s">
        <v>334</v>
      </c>
      <c r="E71" s="38">
        <v>869</v>
      </c>
      <c r="F71" s="12"/>
      <c r="G71" s="12"/>
      <c r="H71" s="12">
        <v>0</v>
      </c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>
        <f t="shared" si="6"/>
        <v>0</v>
      </c>
      <c r="AG71" s="18"/>
      <c r="AH71" s="12" t="s">
        <v>340</v>
      </c>
      <c r="AI71" s="19"/>
      <c r="AJ71" s="12"/>
    </row>
    <row r="72" spans="1:36" s="6" customFormat="1" x14ac:dyDescent="0.3">
      <c r="A72" s="33" t="str">
        <f t="shared" si="5"/>
        <v>SB.PY.5</v>
      </c>
      <c r="B72" s="35" t="s">
        <v>86</v>
      </c>
      <c r="C72" s="16" t="s">
        <v>14</v>
      </c>
      <c r="D72" s="54" t="s">
        <v>336</v>
      </c>
      <c r="E72" s="38">
        <v>46815</v>
      </c>
      <c r="F72" s="12"/>
      <c r="G72" s="12"/>
      <c r="H72" s="12">
        <v>180000000</v>
      </c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>
        <f t="shared" si="6"/>
        <v>180000000</v>
      </c>
      <c r="AG72" s="18">
        <f>+AF72/AH72</f>
        <v>0.9</v>
      </c>
      <c r="AH72" s="12">
        <v>200000000</v>
      </c>
      <c r="AI72" s="19">
        <f>+AJ72/AH72</f>
        <v>0.1</v>
      </c>
      <c r="AJ72" s="12">
        <f t="shared" si="7"/>
        <v>20000000</v>
      </c>
    </row>
    <row r="73" spans="1:36" s="6" customFormat="1" x14ac:dyDescent="0.3">
      <c r="A73" s="33" t="str">
        <f t="shared" si="5"/>
        <v>SB.PY.5</v>
      </c>
      <c r="B73" s="35" t="s">
        <v>86</v>
      </c>
      <c r="C73" s="16" t="s">
        <v>14</v>
      </c>
      <c r="D73" s="54" t="s">
        <v>334</v>
      </c>
      <c r="E73" s="38">
        <v>899</v>
      </c>
      <c r="F73" s="12"/>
      <c r="G73" s="12"/>
      <c r="H73" s="12">
        <v>0</v>
      </c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>
        <f t="shared" si="6"/>
        <v>0</v>
      </c>
      <c r="AG73" s="18"/>
      <c r="AH73" s="12"/>
      <c r="AI73" s="19"/>
      <c r="AJ73" s="12">
        <f t="shared" si="7"/>
        <v>0</v>
      </c>
    </row>
    <row r="74" spans="1:36" s="6" customFormat="1" x14ac:dyDescent="0.3">
      <c r="A74" s="33" t="str">
        <f t="shared" si="5"/>
        <v>SB.PY.5</v>
      </c>
      <c r="B74" s="35" t="s">
        <v>86</v>
      </c>
      <c r="C74" s="16" t="s">
        <v>12</v>
      </c>
      <c r="D74" s="54" t="s">
        <v>336</v>
      </c>
      <c r="E74" s="38">
        <v>53460</v>
      </c>
      <c r="F74" s="12"/>
      <c r="G74" s="12"/>
      <c r="H74" s="12">
        <v>44000000</v>
      </c>
      <c r="I74" s="12"/>
      <c r="J74" s="12">
        <v>200000000</v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>
        <f t="shared" si="6"/>
        <v>244000000</v>
      </c>
      <c r="AG74" s="18">
        <f>+AF74/AH74</f>
        <v>0.48799999999999999</v>
      </c>
      <c r="AH74" s="12">
        <v>500000000</v>
      </c>
      <c r="AI74" s="19">
        <f>+AJ74/AH74</f>
        <v>0.51200000000000001</v>
      </c>
      <c r="AJ74" s="12">
        <f t="shared" si="7"/>
        <v>256000000</v>
      </c>
    </row>
    <row r="75" spans="1:36" s="6" customFormat="1" x14ac:dyDescent="0.3">
      <c r="A75" s="33" t="str">
        <f t="shared" si="5"/>
        <v>SB.PY.5</v>
      </c>
      <c r="B75" s="35" t="s">
        <v>86</v>
      </c>
      <c r="C75" s="16" t="s">
        <v>12</v>
      </c>
      <c r="D75" s="54" t="s">
        <v>334</v>
      </c>
      <c r="E75" s="38">
        <v>1582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>
        <f t="shared" si="6"/>
        <v>0</v>
      </c>
      <c r="AG75" s="18"/>
      <c r="AH75" s="12"/>
      <c r="AI75" s="19"/>
      <c r="AJ75" s="12">
        <f t="shared" si="7"/>
        <v>0</v>
      </c>
    </row>
    <row r="76" spans="1:36" s="6" customFormat="1" x14ac:dyDescent="0.3">
      <c r="A76" s="33" t="str">
        <f t="shared" si="5"/>
        <v>SB.PY.5</v>
      </c>
      <c r="B76" s="35" t="s">
        <v>87</v>
      </c>
      <c r="C76" s="16" t="s">
        <v>40</v>
      </c>
      <c r="D76" s="54" t="s">
        <v>334</v>
      </c>
      <c r="E76" s="38">
        <v>12000</v>
      </c>
      <c r="F76" s="12"/>
      <c r="G76" s="12"/>
      <c r="H76" s="12">
        <v>180000000</v>
      </c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>
        <f t="shared" si="6"/>
        <v>180000000</v>
      </c>
      <c r="AG76" s="18">
        <f t="shared" ref="AG76:AG85" si="8">+AF76/AH76</f>
        <v>0.2231866088034718</v>
      </c>
      <c r="AH76" s="12">
        <v>806500000</v>
      </c>
      <c r="AI76" s="19">
        <f t="shared" ref="AI76:AI85" si="9">+AJ76/AH76</f>
        <v>0.77681339119652826</v>
      </c>
      <c r="AJ76" s="12">
        <f t="shared" si="7"/>
        <v>626500000</v>
      </c>
    </row>
    <row r="77" spans="1:36" s="6" customFormat="1" ht="27.6" x14ac:dyDescent="0.3">
      <c r="A77" s="33" t="str">
        <f t="shared" si="5"/>
        <v>SB.PY.5</v>
      </c>
      <c r="B77" s="35" t="s">
        <v>88</v>
      </c>
      <c r="C77" s="16" t="s">
        <v>10</v>
      </c>
      <c r="D77" s="54" t="s">
        <v>335</v>
      </c>
      <c r="E77" s="38">
        <v>3000</v>
      </c>
      <c r="F77" s="12"/>
      <c r="G77" s="12"/>
      <c r="H77" s="12">
        <v>128000000</v>
      </c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>
        <f t="shared" si="6"/>
        <v>128000000</v>
      </c>
      <c r="AG77" s="18">
        <f t="shared" si="8"/>
        <v>0.79207921282227234</v>
      </c>
      <c r="AH77" s="12">
        <v>161599999</v>
      </c>
      <c r="AI77" s="19">
        <f t="shared" si="9"/>
        <v>0.20792078717772763</v>
      </c>
      <c r="AJ77" s="12">
        <f t="shared" si="7"/>
        <v>33599999</v>
      </c>
    </row>
    <row r="78" spans="1:36" s="6" customFormat="1" ht="27.6" x14ac:dyDescent="0.3">
      <c r="A78" s="33" t="str">
        <f t="shared" si="5"/>
        <v>SB.PY.5</v>
      </c>
      <c r="B78" s="35" t="s">
        <v>88</v>
      </c>
      <c r="C78" s="16" t="s">
        <v>13</v>
      </c>
      <c r="D78" s="54" t="s">
        <v>335</v>
      </c>
      <c r="E78" s="38">
        <v>300</v>
      </c>
      <c r="F78" s="12"/>
      <c r="G78" s="12"/>
      <c r="H78" s="12">
        <v>13400000</v>
      </c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f t="shared" si="6"/>
        <v>13400000</v>
      </c>
      <c r="AG78" s="18">
        <f t="shared" si="8"/>
        <v>0.45475112607747598</v>
      </c>
      <c r="AH78" s="12">
        <v>29466667</v>
      </c>
      <c r="AI78" s="19">
        <f t="shared" si="9"/>
        <v>0.54524887392252408</v>
      </c>
      <c r="AJ78" s="12">
        <f t="shared" si="7"/>
        <v>16066667</v>
      </c>
    </row>
    <row r="79" spans="1:36" s="6" customFormat="1" ht="27.6" x14ac:dyDescent="0.3">
      <c r="A79" s="33" t="str">
        <f t="shared" si="5"/>
        <v>SB.PY.5</v>
      </c>
      <c r="B79" s="35" t="s">
        <v>88</v>
      </c>
      <c r="C79" s="16" t="s">
        <v>14</v>
      </c>
      <c r="D79" s="54" t="s">
        <v>335</v>
      </c>
      <c r="E79" s="38">
        <v>300</v>
      </c>
      <c r="F79" s="12"/>
      <c r="G79" s="12"/>
      <c r="H79" s="12">
        <v>13400000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>
        <f t="shared" si="6"/>
        <v>13400000</v>
      </c>
      <c r="AG79" s="18">
        <f t="shared" si="8"/>
        <v>0.45475112607747598</v>
      </c>
      <c r="AH79" s="12">
        <v>29466667</v>
      </c>
      <c r="AI79" s="19">
        <f t="shared" si="9"/>
        <v>0.54524887392252408</v>
      </c>
      <c r="AJ79" s="12">
        <f t="shared" si="7"/>
        <v>16066667</v>
      </c>
    </row>
    <row r="80" spans="1:36" s="6" customFormat="1" ht="27.6" x14ac:dyDescent="0.3">
      <c r="A80" s="33" t="str">
        <f t="shared" si="5"/>
        <v>SB.PY.5</v>
      </c>
      <c r="B80" s="35" t="s">
        <v>88</v>
      </c>
      <c r="C80" s="16" t="s">
        <v>12</v>
      </c>
      <c r="D80" s="54" t="s">
        <v>335</v>
      </c>
      <c r="E80" s="38">
        <v>300</v>
      </c>
      <c r="F80" s="12"/>
      <c r="G80" s="12"/>
      <c r="H80" s="12">
        <v>13400000</v>
      </c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>
        <f t="shared" si="6"/>
        <v>13400000</v>
      </c>
      <c r="AG80" s="18">
        <f t="shared" si="8"/>
        <v>0.45475112607747598</v>
      </c>
      <c r="AH80" s="12">
        <v>29466667</v>
      </c>
      <c r="AI80" s="19">
        <f t="shared" si="9"/>
        <v>0.54524887392252408</v>
      </c>
      <c r="AJ80" s="12">
        <f t="shared" si="7"/>
        <v>16066667</v>
      </c>
    </row>
    <row r="81" spans="1:36" s="6" customFormat="1" x14ac:dyDescent="0.3">
      <c r="A81" s="33" t="str">
        <f t="shared" si="5"/>
        <v>SB.PY.5</v>
      </c>
      <c r="B81" s="35" t="s">
        <v>89</v>
      </c>
      <c r="C81" s="16" t="s">
        <v>10</v>
      </c>
      <c r="D81" s="54" t="s">
        <v>334</v>
      </c>
      <c r="E81" s="38">
        <v>600</v>
      </c>
      <c r="F81" s="12"/>
      <c r="G81" s="12"/>
      <c r="H81" s="12">
        <v>15500000</v>
      </c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>
        <f t="shared" si="6"/>
        <v>15500000</v>
      </c>
      <c r="AG81" s="18">
        <f t="shared" si="8"/>
        <v>0.58559954058771524</v>
      </c>
      <c r="AH81" s="12">
        <v>26468600</v>
      </c>
      <c r="AI81" s="19">
        <f t="shared" si="9"/>
        <v>0.41440045941228476</v>
      </c>
      <c r="AJ81" s="12">
        <f t="shared" si="7"/>
        <v>10968600</v>
      </c>
    </row>
    <row r="82" spans="1:36" s="6" customFormat="1" ht="25.95" customHeight="1" x14ac:dyDescent="0.3">
      <c r="A82" s="33" t="str">
        <f t="shared" si="5"/>
        <v>SB.PY.5</v>
      </c>
      <c r="B82" s="35" t="s">
        <v>90</v>
      </c>
      <c r="C82" s="16" t="s">
        <v>10</v>
      </c>
      <c r="D82" s="54" t="s">
        <v>335</v>
      </c>
      <c r="E82" s="38">
        <v>350</v>
      </c>
      <c r="F82" s="12"/>
      <c r="G82" s="12"/>
      <c r="H82" s="12">
        <v>11600000</v>
      </c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>
        <f t="shared" si="6"/>
        <v>11600000</v>
      </c>
      <c r="AG82" s="18">
        <f t="shared" si="8"/>
        <v>0.46031746031746029</v>
      </c>
      <c r="AH82" s="12">
        <v>25200000</v>
      </c>
      <c r="AI82" s="19">
        <f t="shared" si="9"/>
        <v>0.53968253968253965</v>
      </c>
      <c r="AJ82" s="12">
        <f t="shared" si="7"/>
        <v>13600000</v>
      </c>
    </row>
    <row r="83" spans="1:36" s="6" customFormat="1" ht="25.95" customHeight="1" x14ac:dyDescent="0.3">
      <c r="A83" s="33" t="str">
        <f t="shared" si="5"/>
        <v>SB.PY.5</v>
      </c>
      <c r="B83" s="35" t="s">
        <v>90</v>
      </c>
      <c r="C83" s="16" t="s">
        <v>13</v>
      </c>
      <c r="D83" s="54" t="s">
        <v>335</v>
      </c>
      <c r="E83" s="38">
        <v>50</v>
      </c>
      <c r="F83" s="12"/>
      <c r="G83" s="12"/>
      <c r="H83" s="12">
        <v>0</v>
      </c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>
        <f t="shared" si="6"/>
        <v>0</v>
      </c>
      <c r="AG83" s="18">
        <f t="shared" si="8"/>
        <v>0</v>
      </c>
      <c r="AH83" s="12">
        <v>300000</v>
      </c>
      <c r="AI83" s="19">
        <f t="shared" si="9"/>
        <v>1</v>
      </c>
      <c r="AJ83" s="12">
        <f t="shared" si="7"/>
        <v>300000</v>
      </c>
    </row>
    <row r="84" spans="1:36" s="6" customFormat="1" ht="25.95" customHeight="1" x14ac:dyDescent="0.3">
      <c r="A84" s="33" t="str">
        <f t="shared" si="5"/>
        <v>SB.PY.5</v>
      </c>
      <c r="B84" s="35" t="s">
        <v>90</v>
      </c>
      <c r="C84" s="16" t="s">
        <v>14</v>
      </c>
      <c r="D84" s="54" t="s">
        <v>335</v>
      </c>
      <c r="E84" s="38">
        <v>40</v>
      </c>
      <c r="F84" s="12"/>
      <c r="G84" s="12"/>
      <c r="H84" s="12">
        <v>0</v>
      </c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>
        <f t="shared" si="6"/>
        <v>0</v>
      </c>
      <c r="AG84" s="18">
        <f t="shared" si="8"/>
        <v>0</v>
      </c>
      <c r="AH84" s="12">
        <v>300000</v>
      </c>
      <c r="AI84" s="19">
        <f t="shared" si="9"/>
        <v>1</v>
      </c>
      <c r="AJ84" s="12">
        <f t="shared" si="7"/>
        <v>300000</v>
      </c>
    </row>
    <row r="85" spans="1:36" s="6" customFormat="1" ht="25.95" customHeight="1" x14ac:dyDescent="0.3">
      <c r="A85" s="33" t="str">
        <f t="shared" si="5"/>
        <v>SB.PY.5</v>
      </c>
      <c r="B85" s="35" t="s">
        <v>90</v>
      </c>
      <c r="C85" s="16" t="s">
        <v>12</v>
      </c>
      <c r="D85" s="54" t="s">
        <v>335</v>
      </c>
      <c r="E85" s="38">
        <v>90</v>
      </c>
      <c r="F85" s="12"/>
      <c r="G85" s="12"/>
      <c r="H85" s="12">
        <v>0</v>
      </c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>
        <f t="shared" si="6"/>
        <v>0</v>
      </c>
      <c r="AG85" s="18">
        <f t="shared" si="8"/>
        <v>0</v>
      </c>
      <c r="AH85" s="12">
        <v>450000</v>
      </c>
      <c r="AI85" s="19">
        <f t="shared" si="9"/>
        <v>1</v>
      </c>
      <c r="AJ85" s="12">
        <f t="shared" si="7"/>
        <v>450000</v>
      </c>
    </row>
    <row r="86" spans="1:36" s="6" customFormat="1" ht="36.6" customHeight="1" x14ac:dyDescent="0.3">
      <c r="A86" s="33" t="str">
        <f t="shared" si="5"/>
        <v>SB.PY.5</v>
      </c>
      <c r="B86" s="35" t="s">
        <v>91</v>
      </c>
      <c r="C86" s="16" t="s">
        <v>10</v>
      </c>
      <c r="D86" s="54" t="s">
        <v>334</v>
      </c>
      <c r="E86" s="38">
        <v>800</v>
      </c>
      <c r="F86" s="12"/>
      <c r="G86" s="12"/>
      <c r="H86" s="12">
        <v>10900000</v>
      </c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>
        <f t="shared" si="6"/>
        <v>10900000</v>
      </c>
      <c r="AG86" s="18"/>
      <c r="AH86" s="12">
        <v>26250000</v>
      </c>
      <c r="AI86" s="19"/>
      <c r="AJ86" s="12">
        <f t="shared" si="7"/>
        <v>15350000</v>
      </c>
    </row>
    <row r="87" spans="1:36" s="6" customFormat="1" ht="36.6" customHeight="1" x14ac:dyDescent="0.3">
      <c r="A87" s="33" t="str">
        <f t="shared" si="5"/>
        <v>SB.PY.5</v>
      </c>
      <c r="B87" s="35" t="s">
        <v>91</v>
      </c>
      <c r="C87" s="16" t="s">
        <v>13</v>
      </c>
      <c r="D87" s="54" t="s">
        <v>334</v>
      </c>
      <c r="E87" s="38">
        <v>50</v>
      </c>
      <c r="F87" s="12"/>
      <c r="G87" s="12"/>
      <c r="H87" s="12">
        <v>0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>
        <f t="shared" si="6"/>
        <v>0</v>
      </c>
      <c r="AG87" s="18"/>
      <c r="AH87" s="12">
        <v>900000</v>
      </c>
      <c r="AI87" s="19"/>
      <c r="AJ87" s="12">
        <f t="shared" si="7"/>
        <v>900000</v>
      </c>
    </row>
    <row r="88" spans="1:36" s="6" customFormat="1" ht="36.6" customHeight="1" x14ac:dyDescent="0.3">
      <c r="A88" s="33" t="str">
        <f t="shared" si="5"/>
        <v>SB.PY.5</v>
      </c>
      <c r="B88" s="35" t="s">
        <v>91</v>
      </c>
      <c r="C88" s="16" t="s">
        <v>14</v>
      </c>
      <c r="D88" s="54" t="s">
        <v>334</v>
      </c>
      <c r="E88" s="38">
        <v>100</v>
      </c>
      <c r="F88" s="12"/>
      <c r="G88" s="12"/>
      <c r="H88" s="12">
        <v>0</v>
      </c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>
        <f t="shared" si="6"/>
        <v>0</v>
      </c>
      <c r="AG88" s="18"/>
      <c r="AH88" s="12">
        <v>900000</v>
      </c>
      <c r="AI88" s="19"/>
      <c r="AJ88" s="12">
        <f t="shared" si="7"/>
        <v>900000</v>
      </c>
    </row>
    <row r="89" spans="1:36" s="6" customFormat="1" ht="36.6" customHeight="1" x14ac:dyDescent="0.3">
      <c r="A89" s="33" t="str">
        <f t="shared" si="5"/>
        <v>SB.PY.5</v>
      </c>
      <c r="B89" s="35" t="s">
        <v>91</v>
      </c>
      <c r="C89" s="16" t="s">
        <v>12</v>
      </c>
      <c r="D89" s="54" t="s">
        <v>334</v>
      </c>
      <c r="E89" s="38">
        <v>170</v>
      </c>
      <c r="F89" s="12"/>
      <c r="G89" s="12"/>
      <c r="H89" s="12">
        <v>0</v>
      </c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>
        <f t="shared" si="6"/>
        <v>0</v>
      </c>
      <c r="AG89" s="18"/>
      <c r="AH89" s="12">
        <v>900000</v>
      </c>
      <c r="AI89" s="19"/>
      <c r="AJ89" s="12">
        <f t="shared" si="7"/>
        <v>900000</v>
      </c>
    </row>
    <row r="90" spans="1:36" s="6" customFormat="1" ht="25.95" customHeight="1" x14ac:dyDescent="0.3">
      <c r="A90" s="33" t="str">
        <f t="shared" si="5"/>
        <v>SB.PY.5</v>
      </c>
      <c r="B90" s="35" t="s">
        <v>92</v>
      </c>
      <c r="C90" s="16" t="s">
        <v>10</v>
      </c>
      <c r="D90" s="54" t="s">
        <v>299</v>
      </c>
      <c r="E90" s="38">
        <v>10</v>
      </c>
      <c r="F90" s="12"/>
      <c r="G90" s="12"/>
      <c r="H90" s="12">
        <v>0</v>
      </c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>
        <f t="shared" si="6"/>
        <v>0</v>
      </c>
      <c r="AG90" s="18"/>
      <c r="AH90" s="12">
        <v>0</v>
      </c>
      <c r="AI90" s="19"/>
      <c r="AJ90" s="12">
        <f t="shared" si="7"/>
        <v>0</v>
      </c>
    </row>
    <row r="91" spans="1:36" s="6" customFormat="1" ht="25.95" customHeight="1" x14ac:dyDescent="0.3">
      <c r="A91" s="33" t="str">
        <f t="shared" si="5"/>
        <v>SB.PY.5</v>
      </c>
      <c r="B91" s="35" t="s">
        <v>92</v>
      </c>
      <c r="C91" s="16" t="s">
        <v>13</v>
      </c>
      <c r="D91" s="54" t="s">
        <v>299</v>
      </c>
      <c r="E91" s="38">
        <v>1</v>
      </c>
      <c r="F91" s="12"/>
      <c r="G91" s="12"/>
      <c r="H91" s="12">
        <v>0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>
        <f t="shared" si="6"/>
        <v>0</v>
      </c>
      <c r="AG91" s="18"/>
      <c r="AH91" s="12">
        <v>0</v>
      </c>
      <c r="AI91" s="19"/>
      <c r="AJ91" s="12">
        <f t="shared" si="7"/>
        <v>0</v>
      </c>
    </row>
    <row r="92" spans="1:36" s="6" customFormat="1" ht="25.95" customHeight="1" x14ac:dyDescent="0.3">
      <c r="A92" s="33" t="str">
        <f t="shared" si="5"/>
        <v>SB.PY.5</v>
      </c>
      <c r="B92" s="35" t="s">
        <v>92</v>
      </c>
      <c r="C92" s="16" t="s">
        <v>14</v>
      </c>
      <c r="D92" s="54" t="s">
        <v>299</v>
      </c>
      <c r="E92" s="38">
        <v>1</v>
      </c>
      <c r="F92" s="12"/>
      <c r="G92" s="12"/>
      <c r="H92" s="12">
        <v>0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f t="shared" si="6"/>
        <v>0</v>
      </c>
      <c r="AG92" s="18"/>
      <c r="AH92" s="12">
        <v>0</v>
      </c>
      <c r="AI92" s="19"/>
      <c r="AJ92" s="12">
        <f t="shared" si="7"/>
        <v>0</v>
      </c>
    </row>
    <row r="93" spans="1:36" s="6" customFormat="1" ht="25.95" customHeight="1" x14ac:dyDescent="0.3">
      <c r="A93" s="33" t="str">
        <f t="shared" si="5"/>
        <v>SB.PY.5</v>
      </c>
      <c r="B93" s="35" t="s">
        <v>93</v>
      </c>
      <c r="C93" s="16" t="s">
        <v>12</v>
      </c>
      <c r="D93" s="54" t="s">
        <v>299</v>
      </c>
      <c r="E93" s="38">
        <v>2</v>
      </c>
      <c r="F93" s="12"/>
      <c r="G93" s="12"/>
      <c r="H93" s="12">
        <v>0</v>
      </c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>
        <f t="shared" si="6"/>
        <v>0</v>
      </c>
      <c r="AG93" s="18"/>
      <c r="AH93" s="12">
        <v>0</v>
      </c>
      <c r="AI93" s="19"/>
      <c r="AJ93" s="12">
        <f t="shared" si="7"/>
        <v>0</v>
      </c>
    </row>
    <row r="94" spans="1:36" s="6" customFormat="1" ht="25.95" customHeight="1" x14ac:dyDescent="0.3">
      <c r="A94" s="33" t="str">
        <f t="shared" si="5"/>
        <v>SB.PY.5</v>
      </c>
      <c r="B94" s="35" t="s">
        <v>94</v>
      </c>
      <c r="C94" s="16" t="s">
        <v>10</v>
      </c>
      <c r="D94" s="54" t="s">
        <v>299</v>
      </c>
      <c r="E94" s="38">
        <v>10</v>
      </c>
      <c r="F94" s="12"/>
      <c r="G94" s="12"/>
      <c r="H94" s="12">
        <v>19600000</v>
      </c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>
        <f t="shared" si="6"/>
        <v>19600000</v>
      </c>
      <c r="AG94" s="18"/>
      <c r="AH94" s="12">
        <v>92225000</v>
      </c>
      <c r="AI94" s="19"/>
      <c r="AJ94" s="12">
        <f t="shared" si="7"/>
        <v>72625000</v>
      </c>
    </row>
    <row r="95" spans="1:36" s="6" customFormat="1" ht="23.4" customHeight="1" x14ac:dyDescent="0.3">
      <c r="A95" s="33" t="str">
        <f t="shared" si="5"/>
        <v>SB.PY.5</v>
      </c>
      <c r="B95" s="35" t="s">
        <v>94</v>
      </c>
      <c r="C95" s="16" t="s">
        <v>13</v>
      </c>
      <c r="D95" s="54" t="s">
        <v>299</v>
      </c>
      <c r="E95" s="38">
        <v>2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>
        <f t="shared" si="6"/>
        <v>0</v>
      </c>
      <c r="AG95" s="18">
        <f>+AF95/AH95</f>
        <v>0</v>
      </c>
      <c r="AH95" s="12">
        <v>750000</v>
      </c>
      <c r="AI95" s="19">
        <f>+AJ95/AH95</f>
        <v>1</v>
      </c>
      <c r="AJ95" s="12">
        <f t="shared" si="7"/>
        <v>750000</v>
      </c>
    </row>
    <row r="96" spans="1:36" s="6" customFormat="1" ht="23.4" customHeight="1" x14ac:dyDescent="0.3">
      <c r="A96" s="33" t="str">
        <f t="shared" si="5"/>
        <v>SB.PY.5</v>
      </c>
      <c r="B96" s="35" t="s">
        <v>94</v>
      </c>
      <c r="C96" s="16" t="s">
        <v>14</v>
      </c>
      <c r="D96" s="54" t="s">
        <v>299</v>
      </c>
      <c r="E96" s="38">
        <v>2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>
        <f t="shared" si="6"/>
        <v>0</v>
      </c>
      <c r="AG96" s="18">
        <f t="shared" ref="AG96:AG97" si="10">+AF96/AH96</f>
        <v>0</v>
      </c>
      <c r="AH96" s="12">
        <v>750000</v>
      </c>
      <c r="AI96" s="19">
        <f t="shared" ref="AI96:AI97" si="11">+AJ96/AH96</f>
        <v>1</v>
      </c>
      <c r="AJ96" s="12">
        <f t="shared" si="7"/>
        <v>750000</v>
      </c>
    </row>
    <row r="97" spans="1:36" s="6" customFormat="1" ht="23.4" customHeight="1" x14ac:dyDescent="0.3">
      <c r="A97" s="33" t="str">
        <f t="shared" si="5"/>
        <v>SB.PY.5</v>
      </c>
      <c r="B97" s="35" t="s">
        <v>94</v>
      </c>
      <c r="C97" s="16" t="s">
        <v>12</v>
      </c>
      <c r="D97" s="54" t="s">
        <v>299</v>
      </c>
      <c r="E97" s="38">
        <v>2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>
        <f t="shared" si="6"/>
        <v>0</v>
      </c>
      <c r="AG97" s="18">
        <f t="shared" si="10"/>
        <v>0</v>
      </c>
      <c r="AH97" s="12">
        <v>750000</v>
      </c>
      <c r="AI97" s="19">
        <f t="shared" si="11"/>
        <v>1</v>
      </c>
      <c r="AJ97" s="12">
        <f t="shared" si="7"/>
        <v>750000</v>
      </c>
    </row>
    <row r="98" spans="1:36" s="6" customFormat="1" ht="23.4" customHeight="1" x14ac:dyDescent="0.3">
      <c r="A98" s="33" t="str">
        <f t="shared" si="5"/>
        <v>SB.PY.5</v>
      </c>
      <c r="B98" s="35" t="s">
        <v>95</v>
      </c>
      <c r="C98" s="16" t="s">
        <v>10</v>
      </c>
      <c r="D98" s="54" t="s">
        <v>334</v>
      </c>
      <c r="E98" s="38">
        <v>300</v>
      </c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>
        <f t="shared" si="6"/>
        <v>0</v>
      </c>
      <c r="AG98" s="18"/>
      <c r="AH98" s="12">
        <v>0</v>
      </c>
      <c r="AI98" s="19"/>
      <c r="AJ98" s="12">
        <f t="shared" si="7"/>
        <v>0</v>
      </c>
    </row>
    <row r="99" spans="1:36" s="6" customFormat="1" x14ac:dyDescent="0.3">
      <c r="A99" s="33"/>
      <c r="B99" s="35" t="s">
        <v>236</v>
      </c>
      <c r="C99" s="22"/>
      <c r="D99" s="17"/>
      <c r="E99" s="14"/>
      <c r="F99" s="12">
        <f>SUM(F2:F98)</f>
        <v>0</v>
      </c>
      <c r="G99" s="12">
        <f t="shared" ref="G99:AE99" si="12">SUM(G2:G98)</f>
        <v>0</v>
      </c>
      <c r="H99" s="12">
        <f t="shared" si="12"/>
        <v>2765232391</v>
      </c>
      <c r="I99" s="12">
        <f t="shared" si="12"/>
        <v>0</v>
      </c>
      <c r="J99" s="12">
        <f t="shared" si="12"/>
        <v>500000000</v>
      </c>
      <c r="K99" s="12">
        <f t="shared" si="12"/>
        <v>0</v>
      </c>
      <c r="L99" s="12">
        <f t="shared" si="12"/>
        <v>0</v>
      </c>
      <c r="M99" s="12">
        <f t="shared" si="12"/>
        <v>0</v>
      </c>
      <c r="N99" s="12">
        <f t="shared" si="12"/>
        <v>0</v>
      </c>
      <c r="O99" s="12">
        <f t="shared" si="12"/>
        <v>0</v>
      </c>
      <c r="P99" s="12">
        <f t="shared" si="12"/>
        <v>0</v>
      </c>
      <c r="Q99" s="12">
        <f t="shared" si="12"/>
        <v>0</v>
      </c>
      <c r="R99" s="12">
        <f t="shared" si="12"/>
        <v>0</v>
      </c>
      <c r="S99" s="12">
        <f t="shared" si="12"/>
        <v>0</v>
      </c>
      <c r="T99" s="12">
        <f t="shared" si="12"/>
        <v>0</v>
      </c>
      <c r="U99" s="12">
        <f t="shared" si="12"/>
        <v>0</v>
      </c>
      <c r="V99" s="12">
        <f t="shared" si="12"/>
        <v>5000000</v>
      </c>
      <c r="W99" s="12">
        <f t="shared" si="12"/>
        <v>10000000</v>
      </c>
      <c r="X99" s="12">
        <f t="shared" si="12"/>
        <v>20000000</v>
      </c>
      <c r="Y99" s="12">
        <f t="shared" si="12"/>
        <v>0</v>
      </c>
      <c r="Z99" s="12">
        <f t="shared" si="12"/>
        <v>13000000</v>
      </c>
      <c r="AA99" s="12">
        <f t="shared" si="12"/>
        <v>0</v>
      </c>
      <c r="AB99" s="12">
        <f t="shared" si="12"/>
        <v>0</v>
      </c>
      <c r="AC99" s="12">
        <f t="shared" si="12"/>
        <v>0</v>
      </c>
      <c r="AD99" s="12">
        <f t="shared" si="12"/>
        <v>0</v>
      </c>
      <c r="AE99" s="12">
        <f t="shared" si="12"/>
        <v>1000000000</v>
      </c>
      <c r="AF99" s="12">
        <f t="shared" ref="AF99" si="13">SUM(AF2:AF98)</f>
        <v>4313232391</v>
      </c>
      <c r="AG99" s="18">
        <f t="shared" ref="AG99" si="14">+AF99/AH99</f>
        <v>0.57482091801484314</v>
      </c>
      <c r="AH99" s="12">
        <f>SUM(AH2:AH98)</f>
        <v>7503610700</v>
      </c>
      <c r="AI99" s="18">
        <f>+AJ99/AH99</f>
        <v>0.4251790819851568</v>
      </c>
      <c r="AJ99" s="20">
        <f t="shared" ref="AJ99:AJ105" si="15">+AH99-AF99</f>
        <v>3190378309</v>
      </c>
    </row>
    <row r="100" spans="1:36" x14ac:dyDescent="0.3">
      <c r="A100" s="24"/>
      <c r="B100" s="36"/>
      <c r="C100" s="15"/>
      <c r="D100" s="24"/>
      <c r="F100" s="24"/>
      <c r="G100" s="24"/>
      <c r="H100" s="25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5"/>
      <c r="V100" s="24"/>
      <c r="W100" s="24"/>
      <c r="X100" s="24"/>
      <c r="Y100" s="24"/>
      <c r="Z100" s="24"/>
      <c r="AA100" s="24"/>
      <c r="AB100" s="24"/>
      <c r="AC100" s="24"/>
      <c r="AD100" s="24"/>
      <c r="AE100" s="25"/>
      <c r="AF100" s="25"/>
      <c r="AG100" s="25"/>
      <c r="AH100" s="24"/>
      <c r="AI100" s="24"/>
      <c r="AJ100" s="26"/>
    </row>
    <row r="101" spans="1:36" x14ac:dyDescent="0.3">
      <c r="A101" s="24"/>
      <c r="B101" s="39" t="s">
        <v>256</v>
      </c>
      <c r="C101" s="44"/>
      <c r="D101" s="45"/>
      <c r="E101" s="46"/>
      <c r="F101" s="40">
        <f t="shared" ref="F101:AF101" si="16">SUMIF($B$2:$B$98,"SB.PY.1"&amp;"*",F$2:F$98)</f>
        <v>0</v>
      </c>
      <c r="G101" s="12">
        <f t="shared" si="16"/>
        <v>0</v>
      </c>
      <c r="H101" s="12">
        <f t="shared" si="16"/>
        <v>355697000</v>
      </c>
      <c r="I101" s="12">
        <f t="shared" si="16"/>
        <v>0</v>
      </c>
      <c r="J101" s="12">
        <f t="shared" si="16"/>
        <v>0</v>
      </c>
      <c r="K101" s="12">
        <f t="shared" si="16"/>
        <v>0</v>
      </c>
      <c r="L101" s="12">
        <f t="shared" si="16"/>
        <v>0</v>
      </c>
      <c r="M101" s="12">
        <f t="shared" si="16"/>
        <v>0</v>
      </c>
      <c r="N101" s="12">
        <f t="shared" si="16"/>
        <v>0</v>
      </c>
      <c r="O101" s="12">
        <f t="shared" si="16"/>
        <v>0</v>
      </c>
      <c r="P101" s="12">
        <f t="shared" si="16"/>
        <v>0</v>
      </c>
      <c r="Q101" s="12">
        <f t="shared" si="16"/>
        <v>0</v>
      </c>
      <c r="R101" s="12">
        <f t="shared" si="16"/>
        <v>0</v>
      </c>
      <c r="S101" s="12">
        <f t="shared" si="16"/>
        <v>0</v>
      </c>
      <c r="T101" s="12">
        <f t="shared" si="16"/>
        <v>0</v>
      </c>
      <c r="U101" s="12">
        <f t="shared" si="16"/>
        <v>0</v>
      </c>
      <c r="V101" s="12">
        <f t="shared" si="16"/>
        <v>0</v>
      </c>
      <c r="W101" s="12">
        <f t="shared" si="16"/>
        <v>0</v>
      </c>
      <c r="X101" s="12">
        <f t="shared" si="16"/>
        <v>0</v>
      </c>
      <c r="Y101" s="12">
        <f t="shared" si="16"/>
        <v>0</v>
      </c>
      <c r="Z101" s="12">
        <f t="shared" si="16"/>
        <v>0</v>
      </c>
      <c r="AA101" s="12">
        <f t="shared" si="16"/>
        <v>0</v>
      </c>
      <c r="AB101" s="12">
        <f t="shared" si="16"/>
        <v>0</v>
      </c>
      <c r="AC101" s="12">
        <f t="shared" si="16"/>
        <v>0</v>
      </c>
      <c r="AD101" s="12">
        <f t="shared" si="16"/>
        <v>0</v>
      </c>
      <c r="AE101" s="12">
        <f t="shared" si="16"/>
        <v>0</v>
      </c>
      <c r="AF101" s="12">
        <f t="shared" si="16"/>
        <v>355697000</v>
      </c>
      <c r="AG101" s="18"/>
      <c r="AH101" s="12">
        <f>SUMIF($B$2:$B$98,"Sb.PY.1"&amp;"*",AH$2:AH$98)</f>
        <v>585000000</v>
      </c>
      <c r="AI101" s="18"/>
      <c r="AJ101" s="20">
        <f t="shared" si="15"/>
        <v>229303000</v>
      </c>
    </row>
    <row r="102" spans="1:36" x14ac:dyDescent="0.3">
      <c r="A102" s="24"/>
      <c r="B102" s="39" t="s">
        <v>257</v>
      </c>
      <c r="C102" s="47"/>
      <c r="D102" s="43"/>
      <c r="E102" s="48"/>
      <c r="F102" s="40">
        <f t="shared" ref="F102:AF102" si="17">SUMIF($B$2:$B$98,"SB.PY.2"&amp;"*",F$2:F$98)</f>
        <v>0</v>
      </c>
      <c r="G102" s="12">
        <f t="shared" si="17"/>
        <v>0</v>
      </c>
      <c r="H102" s="12">
        <f t="shared" si="17"/>
        <v>513168000</v>
      </c>
      <c r="I102" s="12">
        <f t="shared" si="17"/>
        <v>0</v>
      </c>
      <c r="J102" s="12">
        <f t="shared" si="17"/>
        <v>0</v>
      </c>
      <c r="K102" s="12">
        <f t="shared" si="17"/>
        <v>0</v>
      </c>
      <c r="L102" s="12">
        <f t="shared" si="17"/>
        <v>0</v>
      </c>
      <c r="M102" s="12">
        <f t="shared" si="17"/>
        <v>0</v>
      </c>
      <c r="N102" s="12">
        <f t="shared" si="17"/>
        <v>0</v>
      </c>
      <c r="O102" s="12">
        <f t="shared" si="17"/>
        <v>0</v>
      </c>
      <c r="P102" s="12">
        <f t="shared" si="17"/>
        <v>0</v>
      </c>
      <c r="Q102" s="12">
        <f t="shared" si="17"/>
        <v>0</v>
      </c>
      <c r="R102" s="12">
        <f t="shared" si="17"/>
        <v>0</v>
      </c>
      <c r="S102" s="12">
        <f t="shared" si="17"/>
        <v>0</v>
      </c>
      <c r="T102" s="12">
        <f t="shared" si="17"/>
        <v>0</v>
      </c>
      <c r="U102" s="12">
        <f t="shared" si="17"/>
        <v>0</v>
      </c>
      <c r="V102" s="12">
        <f t="shared" si="17"/>
        <v>0</v>
      </c>
      <c r="W102" s="12">
        <f t="shared" si="17"/>
        <v>0</v>
      </c>
      <c r="X102" s="12">
        <f t="shared" si="17"/>
        <v>5000000</v>
      </c>
      <c r="Y102" s="12">
        <f t="shared" si="17"/>
        <v>0</v>
      </c>
      <c r="Z102" s="12">
        <f t="shared" si="17"/>
        <v>0</v>
      </c>
      <c r="AA102" s="12">
        <f t="shared" si="17"/>
        <v>0</v>
      </c>
      <c r="AB102" s="12">
        <f t="shared" si="17"/>
        <v>0</v>
      </c>
      <c r="AC102" s="12">
        <f t="shared" si="17"/>
        <v>0</v>
      </c>
      <c r="AD102" s="12">
        <f t="shared" si="17"/>
        <v>0</v>
      </c>
      <c r="AE102" s="12">
        <f t="shared" si="17"/>
        <v>0</v>
      </c>
      <c r="AF102" s="12">
        <f t="shared" si="17"/>
        <v>518168000</v>
      </c>
      <c r="AG102" s="18"/>
      <c r="AH102" s="12">
        <f>SUMIF($B$2:$B$98,"SB.PY.2"&amp;"*",AH$2:AH$98)</f>
        <v>1000000000</v>
      </c>
      <c r="AI102" s="18"/>
      <c r="AJ102" s="20">
        <f t="shared" si="15"/>
        <v>481832000</v>
      </c>
    </row>
    <row r="103" spans="1:36" ht="27.6" x14ac:dyDescent="0.3">
      <c r="A103" s="24"/>
      <c r="B103" s="39" t="s">
        <v>258</v>
      </c>
      <c r="C103" s="47"/>
      <c r="D103" s="43"/>
      <c r="E103" s="48"/>
      <c r="F103" s="40">
        <f t="shared" ref="F103:AF103" si="18">SUMIF($B$2:$B$98,"SB.PY.3"&amp;"*",F$2:F$98)</f>
        <v>0</v>
      </c>
      <c r="G103" s="12">
        <f t="shared" si="18"/>
        <v>0</v>
      </c>
      <c r="H103" s="12">
        <f t="shared" si="18"/>
        <v>393646000</v>
      </c>
      <c r="I103" s="12">
        <f t="shared" si="18"/>
        <v>0</v>
      </c>
      <c r="J103" s="12">
        <f t="shared" si="18"/>
        <v>0</v>
      </c>
      <c r="K103" s="12">
        <f t="shared" si="18"/>
        <v>0</v>
      </c>
      <c r="L103" s="12">
        <f t="shared" si="18"/>
        <v>0</v>
      </c>
      <c r="M103" s="12">
        <f t="shared" si="18"/>
        <v>0</v>
      </c>
      <c r="N103" s="12">
        <f t="shared" si="18"/>
        <v>0</v>
      </c>
      <c r="O103" s="12">
        <f t="shared" si="18"/>
        <v>0</v>
      </c>
      <c r="P103" s="12">
        <f t="shared" si="18"/>
        <v>0</v>
      </c>
      <c r="Q103" s="12">
        <f t="shared" si="18"/>
        <v>0</v>
      </c>
      <c r="R103" s="12">
        <f t="shared" si="18"/>
        <v>0</v>
      </c>
      <c r="S103" s="12">
        <f t="shared" si="18"/>
        <v>0</v>
      </c>
      <c r="T103" s="12">
        <f t="shared" si="18"/>
        <v>0</v>
      </c>
      <c r="U103" s="12">
        <f t="shared" si="18"/>
        <v>0</v>
      </c>
      <c r="V103" s="12">
        <f t="shared" si="18"/>
        <v>0</v>
      </c>
      <c r="W103" s="12">
        <f t="shared" si="18"/>
        <v>0</v>
      </c>
      <c r="X103" s="12">
        <f t="shared" si="18"/>
        <v>0</v>
      </c>
      <c r="Y103" s="12">
        <f t="shared" si="18"/>
        <v>0</v>
      </c>
      <c r="Z103" s="12">
        <f t="shared" si="18"/>
        <v>0</v>
      </c>
      <c r="AA103" s="12">
        <f t="shared" si="18"/>
        <v>0</v>
      </c>
      <c r="AB103" s="12">
        <f t="shared" si="18"/>
        <v>0</v>
      </c>
      <c r="AC103" s="12">
        <f t="shared" si="18"/>
        <v>0</v>
      </c>
      <c r="AD103" s="12">
        <f t="shared" si="18"/>
        <v>0</v>
      </c>
      <c r="AE103" s="12">
        <f t="shared" si="18"/>
        <v>0</v>
      </c>
      <c r="AF103" s="12">
        <f t="shared" si="18"/>
        <v>393646000</v>
      </c>
      <c r="AG103" s="18"/>
      <c r="AH103" s="12">
        <f>SUMIF($B$2:$B$98,"SB.PY.3"&amp;"*",AH$2:AH$98)</f>
        <v>646000000</v>
      </c>
      <c r="AI103" s="18"/>
      <c r="AJ103" s="20">
        <f t="shared" si="15"/>
        <v>252354000</v>
      </c>
    </row>
    <row r="104" spans="1:36" x14ac:dyDescent="0.3">
      <c r="A104" s="24"/>
      <c r="B104" s="39" t="s">
        <v>259</v>
      </c>
      <c r="C104" s="47"/>
      <c r="D104" s="43"/>
      <c r="E104" s="48"/>
      <c r="F104" s="40">
        <f t="shared" ref="F104:AF104" si="19">SUMIF($B$2:$B$98,"SB.PY.4"&amp;"*",F$2:F$98)</f>
        <v>0</v>
      </c>
      <c r="G104" s="12">
        <f t="shared" si="19"/>
        <v>0</v>
      </c>
      <c r="H104" s="12">
        <f t="shared" si="19"/>
        <v>257144000</v>
      </c>
      <c r="I104" s="12">
        <f t="shared" si="19"/>
        <v>0</v>
      </c>
      <c r="J104" s="12">
        <f t="shared" si="19"/>
        <v>0</v>
      </c>
      <c r="K104" s="12">
        <f t="shared" si="19"/>
        <v>0</v>
      </c>
      <c r="L104" s="12">
        <f t="shared" si="19"/>
        <v>0</v>
      </c>
      <c r="M104" s="12">
        <f t="shared" si="19"/>
        <v>0</v>
      </c>
      <c r="N104" s="12">
        <f t="shared" si="19"/>
        <v>0</v>
      </c>
      <c r="O104" s="12">
        <f t="shared" si="19"/>
        <v>0</v>
      </c>
      <c r="P104" s="12">
        <f t="shared" si="19"/>
        <v>0</v>
      </c>
      <c r="Q104" s="12">
        <f t="shared" si="19"/>
        <v>0</v>
      </c>
      <c r="R104" s="12">
        <f t="shared" si="19"/>
        <v>0</v>
      </c>
      <c r="S104" s="12">
        <f t="shared" si="19"/>
        <v>0</v>
      </c>
      <c r="T104" s="12">
        <f t="shared" si="19"/>
        <v>0</v>
      </c>
      <c r="U104" s="12">
        <f t="shared" si="19"/>
        <v>0</v>
      </c>
      <c r="V104" s="12">
        <f t="shared" si="19"/>
        <v>5000000</v>
      </c>
      <c r="W104" s="12">
        <f t="shared" si="19"/>
        <v>10000000</v>
      </c>
      <c r="X104" s="12">
        <f t="shared" si="19"/>
        <v>15000000</v>
      </c>
      <c r="Y104" s="12">
        <f t="shared" si="19"/>
        <v>0</v>
      </c>
      <c r="Z104" s="12">
        <f t="shared" si="19"/>
        <v>13000000</v>
      </c>
      <c r="AA104" s="12">
        <f t="shared" si="19"/>
        <v>0</v>
      </c>
      <c r="AB104" s="12">
        <f t="shared" si="19"/>
        <v>0</v>
      </c>
      <c r="AC104" s="12">
        <f t="shared" si="19"/>
        <v>0</v>
      </c>
      <c r="AD104" s="12">
        <f t="shared" si="19"/>
        <v>0</v>
      </c>
      <c r="AE104" s="12">
        <f t="shared" si="19"/>
        <v>0</v>
      </c>
      <c r="AF104" s="12">
        <f t="shared" si="19"/>
        <v>300144000</v>
      </c>
      <c r="AG104" s="18"/>
      <c r="AH104" s="12">
        <f>SUMIF($B$2:$B$98,"SB.PY.4"&amp;"*",AH$2:AH$98)</f>
        <v>750187500</v>
      </c>
      <c r="AI104" s="18"/>
      <c r="AJ104" s="20">
        <f t="shared" si="15"/>
        <v>450043500</v>
      </c>
    </row>
    <row r="105" spans="1:36" ht="27.6" x14ac:dyDescent="0.3">
      <c r="A105" s="24"/>
      <c r="B105" s="39" t="s">
        <v>260</v>
      </c>
      <c r="C105" s="49"/>
      <c r="D105" s="50"/>
      <c r="E105" s="51"/>
      <c r="F105" s="40">
        <f t="shared" ref="F105:AF105" si="20">SUMIF($B$2:$B$98,"SB.PY.5"&amp;"*",F$2:F$98)</f>
        <v>0</v>
      </c>
      <c r="G105" s="12">
        <f t="shared" si="20"/>
        <v>0</v>
      </c>
      <c r="H105" s="12">
        <f t="shared" si="20"/>
        <v>1245577391</v>
      </c>
      <c r="I105" s="12">
        <f t="shared" si="20"/>
        <v>0</v>
      </c>
      <c r="J105" s="12">
        <f t="shared" si="20"/>
        <v>500000000</v>
      </c>
      <c r="K105" s="12">
        <f t="shared" si="20"/>
        <v>0</v>
      </c>
      <c r="L105" s="12">
        <f t="shared" si="20"/>
        <v>0</v>
      </c>
      <c r="M105" s="12">
        <f t="shared" si="20"/>
        <v>0</v>
      </c>
      <c r="N105" s="12">
        <f t="shared" si="20"/>
        <v>0</v>
      </c>
      <c r="O105" s="12">
        <f t="shared" si="20"/>
        <v>0</v>
      </c>
      <c r="P105" s="12">
        <f t="shared" si="20"/>
        <v>0</v>
      </c>
      <c r="Q105" s="12">
        <f t="shared" si="20"/>
        <v>0</v>
      </c>
      <c r="R105" s="12">
        <f t="shared" si="20"/>
        <v>0</v>
      </c>
      <c r="S105" s="12">
        <f t="shared" si="20"/>
        <v>0</v>
      </c>
      <c r="T105" s="12">
        <f t="shared" si="20"/>
        <v>0</v>
      </c>
      <c r="U105" s="12">
        <f t="shared" si="20"/>
        <v>0</v>
      </c>
      <c r="V105" s="12">
        <f t="shared" si="20"/>
        <v>0</v>
      </c>
      <c r="W105" s="12">
        <f t="shared" si="20"/>
        <v>0</v>
      </c>
      <c r="X105" s="12">
        <f t="shared" si="20"/>
        <v>0</v>
      </c>
      <c r="Y105" s="12">
        <f t="shared" si="20"/>
        <v>0</v>
      </c>
      <c r="Z105" s="12">
        <f t="shared" si="20"/>
        <v>0</v>
      </c>
      <c r="AA105" s="12">
        <f t="shared" si="20"/>
        <v>0</v>
      </c>
      <c r="AB105" s="12">
        <f t="shared" si="20"/>
        <v>0</v>
      </c>
      <c r="AC105" s="12">
        <f t="shared" si="20"/>
        <v>0</v>
      </c>
      <c r="AD105" s="12">
        <f t="shared" si="20"/>
        <v>0</v>
      </c>
      <c r="AE105" s="12">
        <f t="shared" si="20"/>
        <v>1000000000</v>
      </c>
      <c r="AF105" s="12">
        <f t="shared" si="20"/>
        <v>2745577391</v>
      </c>
      <c r="AG105" s="18"/>
      <c r="AH105" s="12">
        <f>SUMIF($B$2:$B$98,"SB.PY.5"&amp;"*",AH$2:AH$98)</f>
        <v>4522423200</v>
      </c>
      <c r="AI105" s="18"/>
      <c r="AJ105" s="20">
        <f t="shared" si="15"/>
        <v>1776845809</v>
      </c>
    </row>
    <row r="106" spans="1:36" x14ac:dyDescent="0.3">
      <c r="A106" s="24"/>
      <c r="B106" s="37" t="s">
        <v>261</v>
      </c>
      <c r="C106" s="52"/>
      <c r="D106" s="52"/>
      <c r="E106" s="53"/>
      <c r="F106" s="27">
        <f>SUM(F101:F105)</f>
        <v>0</v>
      </c>
      <c r="G106" s="27">
        <f t="shared" ref="G106:AH106" si="21">SUM(G101:G105)</f>
        <v>0</v>
      </c>
      <c r="H106" s="27">
        <f t="shared" si="21"/>
        <v>2765232391</v>
      </c>
      <c r="I106" s="27">
        <f t="shared" si="21"/>
        <v>0</v>
      </c>
      <c r="J106" s="27">
        <f t="shared" si="21"/>
        <v>500000000</v>
      </c>
      <c r="K106" s="27">
        <f t="shared" si="21"/>
        <v>0</v>
      </c>
      <c r="L106" s="27">
        <f t="shared" si="21"/>
        <v>0</v>
      </c>
      <c r="M106" s="27">
        <f t="shared" si="21"/>
        <v>0</v>
      </c>
      <c r="N106" s="27">
        <f t="shared" si="21"/>
        <v>0</v>
      </c>
      <c r="O106" s="27">
        <f t="shared" si="21"/>
        <v>0</v>
      </c>
      <c r="P106" s="27">
        <f t="shared" si="21"/>
        <v>0</v>
      </c>
      <c r="Q106" s="27">
        <f t="shared" si="21"/>
        <v>0</v>
      </c>
      <c r="R106" s="27">
        <f t="shared" si="21"/>
        <v>0</v>
      </c>
      <c r="S106" s="27">
        <f t="shared" si="21"/>
        <v>0</v>
      </c>
      <c r="T106" s="27">
        <f t="shared" si="21"/>
        <v>0</v>
      </c>
      <c r="U106" s="27">
        <f t="shared" si="21"/>
        <v>0</v>
      </c>
      <c r="V106" s="27">
        <f t="shared" si="21"/>
        <v>5000000</v>
      </c>
      <c r="W106" s="27">
        <f t="shared" si="21"/>
        <v>10000000</v>
      </c>
      <c r="X106" s="27">
        <f t="shared" si="21"/>
        <v>20000000</v>
      </c>
      <c r="Y106" s="27">
        <f t="shared" si="21"/>
        <v>0</v>
      </c>
      <c r="Z106" s="27">
        <f t="shared" si="21"/>
        <v>13000000</v>
      </c>
      <c r="AA106" s="27">
        <f t="shared" si="21"/>
        <v>0</v>
      </c>
      <c r="AB106" s="27">
        <f t="shared" si="21"/>
        <v>0</v>
      </c>
      <c r="AC106" s="27">
        <f t="shared" si="21"/>
        <v>0</v>
      </c>
      <c r="AD106" s="27">
        <f t="shared" si="21"/>
        <v>0</v>
      </c>
      <c r="AE106" s="27">
        <f t="shared" si="21"/>
        <v>1000000000</v>
      </c>
      <c r="AF106" s="27">
        <f t="shared" si="21"/>
        <v>4313232391</v>
      </c>
      <c r="AG106" s="28">
        <f>+AF106/AH106</f>
        <v>0.57482091801484314</v>
      </c>
      <c r="AH106" s="27">
        <f t="shared" si="21"/>
        <v>7503610700</v>
      </c>
      <c r="AI106" s="28"/>
      <c r="AJ106" s="27">
        <f>SUM(AJ101:AJ105)</f>
        <v>3190378309</v>
      </c>
    </row>
    <row r="107" spans="1:36" x14ac:dyDescent="0.3">
      <c r="A107" s="24"/>
      <c r="C107" s="15"/>
      <c r="D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6"/>
    </row>
    <row r="108" spans="1:36" x14ac:dyDescent="0.3">
      <c r="A108" s="24"/>
      <c r="C108" s="15"/>
      <c r="D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6"/>
    </row>
    <row r="109" spans="1:36" x14ac:dyDescent="0.3">
      <c r="A109" s="24"/>
      <c r="C109" s="15"/>
      <c r="D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6"/>
    </row>
    <row r="110" spans="1:36" x14ac:dyDescent="0.3">
      <c r="A110" s="24"/>
      <c r="C110" s="15"/>
      <c r="D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6"/>
    </row>
    <row r="111" spans="1:36" x14ac:dyDescent="0.3">
      <c r="A111" s="24"/>
      <c r="C111" s="15"/>
      <c r="D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6"/>
    </row>
    <row r="112" spans="1:36" x14ac:dyDescent="0.3">
      <c r="A112" s="24"/>
      <c r="C112" s="15"/>
      <c r="D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6"/>
    </row>
    <row r="113" spans="1:36" x14ac:dyDescent="0.3">
      <c r="A113" s="24"/>
      <c r="C113" s="15"/>
      <c r="D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6"/>
    </row>
    <row r="114" spans="1:36" x14ac:dyDescent="0.3">
      <c r="A114" s="24"/>
      <c r="C114" s="15"/>
      <c r="D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6"/>
    </row>
    <row r="115" spans="1:36" x14ac:dyDescent="0.3">
      <c r="A115" s="24"/>
      <c r="C115" s="15"/>
      <c r="D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6"/>
    </row>
    <row r="116" spans="1:36" x14ac:dyDescent="0.3">
      <c r="A116" s="24"/>
      <c r="C116" s="15"/>
      <c r="D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6"/>
    </row>
    <row r="117" spans="1:36" x14ac:dyDescent="0.3">
      <c r="A117" s="24"/>
      <c r="C117" s="15"/>
      <c r="D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6"/>
    </row>
    <row r="118" spans="1:36" x14ac:dyDescent="0.3">
      <c r="A118" s="24"/>
      <c r="C118" s="15"/>
      <c r="D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6"/>
    </row>
    <row r="119" spans="1:36" x14ac:dyDescent="0.3">
      <c r="A119" s="24"/>
      <c r="C119" s="15"/>
      <c r="D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6"/>
    </row>
    <row r="120" spans="1:36" x14ac:dyDescent="0.3">
      <c r="A120" s="24"/>
      <c r="C120" s="15"/>
      <c r="D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6"/>
    </row>
    <row r="121" spans="1:36" x14ac:dyDescent="0.3">
      <c r="A121" s="24"/>
      <c r="C121" s="15"/>
      <c r="D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6"/>
    </row>
    <row r="122" spans="1:36" x14ac:dyDescent="0.3">
      <c r="A122" s="24"/>
      <c r="C122" s="15"/>
      <c r="D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6"/>
    </row>
    <row r="123" spans="1:36" x14ac:dyDescent="0.3">
      <c r="A123" s="24"/>
      <c r="C123" s="15"/>
      <c r="D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6"/>
    </row>
    <row r="124" spans="1:36" x14ac:dyDescent="0.3">
      <c r="A124" s="24"/>
      <c r="C124" s="15"/>
      <c r="D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6"/>
    </row>
    <row r="125" spans="1:36" x14ac:dyDescent="0.3">
      <c r="A125" s="24"/>
      <c r="C125" s="15"/>
      <c r="D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6"/>
    </row>
    <row r="126" spans="1:36" x14ac:dyDescent="0.3">
      <c r="A126" s="24"/>
      <c r="C126" s="15"/>
      <c r="D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6"/>
    </row>
    <row r="127" spans="1:36" x14ac:dyDescent="0.3">
      <c r="A127" s="24"/>
      <c r="C127" s="15"/>
      <c r="D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6"/>
    </row>
    <row r="128" spans="1:36" x14ac:dyDescent="0.3">
      <c r="A128" s="24"/>
      <c r="C128" s="15"/>
      <c r="D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6"/>
    </row>
    <row r="129" spans="1:36" x14ac:dyDescent="0.3">
      <c r="A129" s="24"/>
      <c r="C129" s="15"/>
      <c r="D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6"/>
    </row>
    <row r="130" spans="1:36" x14ac:dyDescent="0.3">
      <c r="A130" s="24"/>
      <c r="C130" s="15"/>
      <c r="D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6"/>
    </row>
    <row r="131" spans="1:36" x14ac:dyDescent="0.3">
      <c r="A131" s="24"/>
      <c r="C131" s="15"/>
      <c r="D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6"/>
    </row>
    <row r="132" spans="1:36" x14ac:dyDescent="0.3">
      <c r="A132" s="24"/>
      <c r="C132" s="15"/>
      <c r="D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6"/>
    </row>
    <row r="133" spans="1:36" x14ac:dyDescent="0.3">
      <c r="A133" s="24"/>
      <c r="C133" s="15"/>
      <c r="D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6"/>
    </row>
    <row r="134" spans="1:36" x14ac:dyDescent="0.3">
      <c r="A134" s="24"/>
      <c r="C134" s="15"/>
      <c r="D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6"/>
    </row>
    <row r="135" spans="1:36" x14ac:dyDescent="0.3">
      <c r="A135" s="24"/>
      <c r="C135" s="15"/>
      <c r="D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6"/>
    </row>
    <row r="136" spans="1:36" x14ac:dyDescent="0.3">
      <c r="A136" s="24"/>
      <c r="C136" s="15"/>
      <c r="D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6"/>
    </row>
    <row r="137" spans="1:36" x14ac:dyDescent="0.3">
      <c r="A137" s="24"/>
      <c r="C137" s="15"/>
      <c r="D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6"/>
    </row>
    <row r="138" spans="1:36" x14ac:dyDescent="0.3">
      <c r="A138" s="24"/>
      <c r="C138" s="15"/>
      <c r="D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6"/>
    </row>
    <row r="139" spans="1:36" x14ac:dyDescent="0.3">
      <c r="A139" s="24"/>
      <c r="C139" s="15"/>
      <c r="D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6"/>
    </row>
    <row r="140" spans="1:36" x14ac:dyDescent="0.3">
      <c r="A140" s="24"/>
      <c r="C140" s="15"/>
      <c r="D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6"/>
    </row>
    <row r="141" spans="1:36" x14ac:dyDescent="0.3">
      <c r="A141" s="24"/>
      <c r="C141" s="15"/>
      <c r="D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6"/>
    </row>
    <row r="142" spans="1:36" x14ac:dyDescent="0.3">
      <c r="A142" s="24"/>
      <c r="C142" s="15"/>
      <c r="D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6"/>
    </row>
    <row r="143" spans="1:36" x14ac:dyDescent="0.3">
      <c r="A143" s="24"/>
      <c r="C143" s="15"/>
      <c r="D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6"/>
    </row>
    <row r="144" spans="1:36" x14ac:dyDescent="0.3">
      <c r="A144" s="24"/>
      <c r="C144" s="15"/>
      <c r="D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6"/>
    </row>
    <row r="145" spans="1:36" x14ac:dyDescent="0.3">
      <c r="A145" s="24"/>
      <c r="C145" s="15"/>
      <c r="D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6"/>
    </row>
    <row r="146" spans="1:36" x14ac:dyDescent="0.3">
      <c r="A146" s="24"/>
      <c r="C146" s="15"/>
      <c r="D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6"/>
    </row>
    <row r="147" spans="1:36" x14ac:dyDescent="0.3">
      <c r="A147" s="24"/>
      <c r="C147" s="15"/>
      <c r="D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6"/>
    </row>
    <row r="148" spans="1:36" x14ac:dyDescent="0.3">
      <c r="A148" s="24"/>
      <c r="C148" s="15"/>
      <c r="D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6"/>
    </row>
    <row r="149" spans="1:36" x14ac:dyDescent="0.3">
      <c r="A149" s="24"/>
      <c r="C149" s="15"/>
      <c r="D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6"/>
    </row>
    <row r="150" spans="1:36" x14ac:dyDescent="0.3">
      <c r="A150" s="24"/>
      <c r="C150" s="15"/>
      <c r="D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6"/>
    </row>
    <row r="151" spans="1:36" x14ac:dyDescent="0.3">
      <c r="A151" s="24"/>
      <c r="C151" s="15"/>
      <c r="D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6"/>
    </row>
    <row r="152" spans="1:36" x14ac:dyDescent="0.3">
      <c r="A152" s="24"/>
      <c r="C152" s="15"/>
      <c r="D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6"/>
    </row>
    <row r="153" spans="1:36" x14ac:dyDescent="0.3">
      <c r="A153" s="24"/>
      <c r="C153" s="15"/>
      <c r="D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6"/>
    </row>
    <row r="154" spans="1:36" x14ac:dyDescent="0.3">
      <c r="A154" s="24"/>
      <c r="C154" s="15"/>
      <c r="D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6"/>
    </row>
    <row r="155" spans="1:36" x14ac:dyDescent="0.3">
      <c r="A155" s="24"/>
      <c r="C155" s="15"/>
      <c r="D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6"/>
    </row>
    <row r="156" spans="1:36" x14ac:dyDescent="0.3">
      <c r="A156" s="24"/>
      <c r="C156" s="15"/>
      <c r="D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6"/>
    </row>
    <row r="157" spans="1:36" x14ac:dyDescent="0.3">
      <c r="A157" s="24"/>
      <c r="C157" s="15"/>
      <c r="D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6"/>
    </row>
    <row r="158" spans="1:36" x14ac:dyDescent="0.3">
      <c r="A158" s="24"/>
      <c r="C158" s="15"/>
      <c r="D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6"/>
    </row>
    <row r="159" spans="1:36" x14ac:dyDescent="0.3">
      <c r="A159" s="24"/>
      <c r="C159" s="15"/>
      <c r="D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6"/>
    </row>
    <row r="160" spans="1:36" ht="14.4" customHeight="1" x14ac:dyDescent="0.3">
      <c r="A160" s="24"/>
      <c r="C160" s="15"/>
      <c r="D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6"/>
    </row>
    <row r="161" spans="1:36" ht="14.4" customHeight="1" x14ac:dyDescent="0.3">
      <c r="A161" s="24"/>
      <c r="C161" s="15"/>
      <c r="D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6"/>
    </row>
    <row r="162" spans="1:36" ht="14.4" customHeight="1" x14ac:dyDescent="0.3">
      <c r="A162" s="24"/>
      <c r="C162" s="15"/>
      <c r="D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6"/>
    </row>
    <row r="163" spans="1:36" ht="14.4" customHeight="1" x14ac:dyDescent="0.3">
      <c r="A163" s="24"/>
      <c r="C163" s="15"/>
      <c r="D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6"/>
    </row>
    <row r="164" spans="1:36" ht="14.4" customHeight="1" x14ac:dyDescent="0.3">
      <c r="A164" s="24"/>
      <c r="C164" s="15"/>
      <c r="D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6"/>
    </row>
    <row r="165" spans="1:36" ht="14.4" customHeight="1" x14ac:dyDescent="0.3">
      <c r="A165" s="24"/>
      <c r="C165" s="15"/>
      <c r="D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6"/>
    </row>
    <row r="166" spans="1:36" ht="14.4" customHeight="1" x14ac:dyDescent="0.3">
      <c r="A166" s="24"/>
      <c r="C166" s="15"/>
      <c r="D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6"/>
    </row>
    <row r="167" spans="1:36" ht="14.4" customHeight="1" x14ac:dyDescent="0.3">
      <c r="A167" s="24"/>
      <c r="C167" s="15"/>
      <c r="D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6"/>
    </row>
    <row r="168" spans="1:36" ht="14.4" customHeight="1" x14ac:dyDescent="0.3">
      <c r="A168" s="24"/>
      <c r="C168" s="15"/>
      <c r="D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6"/>
    </row>
    <row r="169" spans="1:36" ht="14.4" customHeight="1" x14ac:dyDescent="0.3">
      <c r="A169" s="24"/>
      <c r="C169" s="15"/>
      <c r="D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6"/>
    </row>
    <row r="170" spans="1:36" ht="14.4" customHeight="1" x14ac:dyDescent="0.3">
      <c r="A170" s="24"/>
      <c r="C170" s="15"/>
      <c r="D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6"/>
    </row>
    <row r="171" spans="1:36" ht="14.4" customHeight="1" x14ac:dyDescent="0.3">
      <c r="A171" s="24"/>
      <c r="C171" s="15"/>
      <c r="D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6"/>
    </row>
    <row r="172" spans="1:36" ht="14.4" customHeight="1" x14ac:dyDescent="0.3">
      <c r="A172" s="24"/>
      <c r="C172" s="15"/>
      <c r="D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6"/>
    </row>
    <row r="173" spans="1:36" ht="14.4" customHeight="1" x14ac:dyDescent="0.3">
      <c r="A173" s="24"/>
      <c r="C173" s="15"/>
      <c r="D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6"/>
    </row>
    <row r="174" spans="1:36" ht="14.4" customHeight="1" x14ac:dyDescent="0.3">
      <c r="A174" s="24"/>
      <c r="C174" s="15"/>
      <c r="D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6"/>
    </row>
    <row r="175" spans="1:36" ht="14.4" customHeight="1" x14ac:dyDescent="0.3">
      <c r="A175" s="24"/>
      <c r="C175" s="15"/>
      <c r="D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6"/>
    </row>
    <row r="176" spans="1:36" ht="14.4" customHeight="1" x14ac:dyDescent="0.3">
      <c r="A176" s="24"/>
      <c r="C176" s="15"/>
      <c r="D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6"/>
    </row>
    <row r="177" spans="1:36" ht="14.4" customHeight="1" x14ac:dyDescent="0.3">
      <c r="A177" s="24"/>
      <c r="C177" s="15"/>
      <c r="D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6"/>
    </row>
    <row r="178" spans="1:36" ht="14.4" customHeight="1" x14ac:dyDescent="0.3">
      <c r="A178" s="24"/>
      <c r="C178" s="15"/>
      <c r="D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6"/>
    </row>
    <row r="179" spans="1:36" ht="14.4" customHeight="1" x14ac:dyDescent="0.3">
      <c r="A179" s="24"/>
      <c r="C179" s="15"/>
      <c r="D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6"/>
    </row>
    <row r="180" spans="1:36" ht="14.4" customHeight="1" x14ac:dyDescent="0.3">
      <c r="A180" s="24"/>
      <c r="C180" s="15"/>
      <c r="D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6"/>
    </row>
    <row r="181" spans="1:36" ht="14.4" customHeight="1" x14ac:dyDescent="0.3">
      <c r="A181" s="24"/>
      <c r="C181" s="15"/>
      <c r="D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6"/>
    </row>
    <row r="182" spans="1:36" ht="14.4" customHeight="1" x14ac:dyDescent="0.3">
      <c r="A182" s="24"/>
      <c r="C182" s="15"/>
      <c r="D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6"/>
    </row>
    <row r="183" spans="1:36" ht="14.4" customHeight="1" x14ac:dyDescent="0.3">
      <c r="A183" s="24"/>
      <c r="C183" s="15"/>
      <c r="D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6"/>
    </row>
    <row r="184" spans="1:36" ht="14.4" customHeight="1" x14ac:dyDescent="0.3">
      <c r="A184" s="24"/>
      <c r="C184" s="15"/>
      <c r="D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6"/>
    </row>
    <row r="185" spans="1:36" ht="14.4" customHeight="1" x14ac:dyDescent="0.3">
      <c r="A185" s="24"/>
      <c r="C185" s="15"/>
      <c r="D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6"/>
    </row>
    <row r="186" spans="1:36" ht="14.4" customHeight="1" x14ac:dyDescent="0.3">
      <c r="A186" s="24"/>
      <c r="C186" s="15"/>
      <c r="D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6"/>
    </row>
    <row r="187" spans="1:36" ht="14.4" customHeight="1" x14ac:dyDescent="0.3">
      <c r="A187" s="24"/>
      <c r="C187" s="15"/>
      <c r="D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6"/>
    </row>
    <row r="188" spans="1:36" ht="14.4" customHeight="1" x14ac:dyDescent="0.3">
      <c r="A188" s="24"/>
      <c r="C188" s="15"/>
      <c r="D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6"/>
    </row>
    <row r="189" spans="1:36" ht="14.4" customHeight="1" x14ac:dyDescent="0.3">
      <c r="A189" s="24"/>
      <c r="C189" s="15"/>
      <c r="D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6"/>
    </row>
    <row r="190" spans="1:36" ht="14.4" customHeight="1" x14ac:dyDescent="0.3">
      <c r="A190" s="24"/>
      <c r="C190" s="15"/>
      <c r="D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6"/>
    </row>
    <row r="191" spans="1:36" ht="14.4" customHeight="1" x14ac:dyDescent="0.3">
      <c r="A191" s="24"/>
      <c r="C191" s="15"/>
      <c r="D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6"/>
    </row>
    <row r="192" spans="1:36" ht="14.4" customHeight="1" x14ac:dyDescent="0.3">
      <c r="A192" s="24"/>
      <c r="C192" s="15"/>
      <c r="D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6"/>
    </row>
    <row r="193" spans="1:36" ht="14.4" customHeight="1" x14ac:dyDescent="0.3">
      <c r="A193" s="24"/>
      <c r="C193" s="15"/>
      <c r="D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6"/>
    </row>
    <row r="194" spans="1:36" ht="14.4" customHeight="1" x14ac:dyDescent="0.3">
      <c r="A194" s="24"/>
      <c r="C194" s="15"/>
      <c r="D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6"/>
    </row>
    <row r="195" spans="1:36" ht="14.4" customHeight="1" x14ac:dyDescent="0.3">
      <c r="A195" s="24"/>
      <c r="C195" s="15"/>
      <c r="D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6"/>
    </row>
    <row r="196" spans="1:36" ht="14.4" customHeight="1" x14ac:dyDescent="0.3">
      <c r="A196" s="24"/>
      <c r="C196" s="15"/>
      <c r="D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6"/>
    </row>
    <row r="197" spans="1:36" ht="14.4" customHeight="1" x14ac:dyDescent="0.3">
      <c r="A197" s="24"/>
      <c r="C197" s="15"/>
      <c r="D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6"/>
    </row>
    <row r="198" spans="1:36" ht="14.4" customHeight="1" x14ac:dyDescent="0.3">
      <c r="A198" s="24"/>
      <c r="C198" s="15"/>
      <c r="D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6"/>
    </row>
    <row r="199" spans="1:36" ht="14.4" customHeight="1" x14ac:dyDescent="0.3">
      <c r="A199" s="24"/>
      <c r="C199" s="15"/>
      <c r="D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6"/>
    </row>
    <row r="200" spans="1:36" ht="14.4" customHeight="1" x14ac:dyDescent="0.3">
      <c r="A200" s="24"/>
      <c r="C200" s="15"/>
      <c r="D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6"/>
    </row>
    <row r="201" spans="1:36" ht="14.4" customHeight="1" x14ac:dyDescent="0.3">
      <c r="A201" s="24"/>
      <c r="C201" s="15"/>
      <c r="D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6"/>
    </row>
    <row r="202" spans="1:36" ht="14.4" customHeight="1" x14ac:dyDescent="0.3">
      <c r="A202" s="24"/>
      <c r="C202" s="15"/>
      <c r="D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6"/>
    </row>
    <row r="203" spans="1:36" ht="14.4" customHeight="1" x14ac:dyDescent="0.3">
      <c r="A203" s="24"/>
      <c r="C203" s="15"/>
      <c r="D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6"/>
    </row>
    <row r="204" spans="1:36" ht="14.4" customHeight="1" x14ac:dyDescent="0.3">
      <c r="A204" s="24"/>
      <c r="C204" s="15"/>
      <c r="D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6"/>
    </row>
    <row r="205" spans="1:36" ht="14.4" customHeight="1" x14ac:dyDescent="0.3">
      <c r="A205" s="24"/>
      <c r="C205" s="15"/>
      <c r="D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6"/>
    </row>
    <row r="206" spans="1:36" ht="14.4" customHeight="1" x14ac:dyDescent="0.3">
      <c r="A206" s="24"/>
      <c r="C206" s="15"/>
      <c r="D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6"/>
    </row>
    <row r="207" spans="1:36" ht="14.4" customHeight="1" x14ac:dyDescent="0.3">
      <c r="A207" s="24"/>
      <c r="C207" s="15"/>
      <c r="D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6"/>
    </row>
    <row r="208" spans="1:36" ht="14.4" customHeight="1" x14ac:dyDescent="0.3">
      <c r="A208" s="24"/>
      <c r="C208" s="15"/>
      <c r="D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6"/>
    </row>
    <row r="209" spans="1:36" ht="14.4" customHeight="1" x14ac:dyDescent="0.3">
      <c r="A209" s="24"/>
      <c r="C209" s="15"/>
      <c r="D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6"/>
    </row>
    <row r="210" spans="1:36" ht="14.4" customHeight="1" x14ac:dyDescent="0.3">
      <c r="A210" s="24"/>
      <c r="C210" s="15"/>
      <c r="D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6"/>
    </row>
    <row r="211" spans="1:36" ht="14.4" customHeight="1" x14ac:dyDescent="0.3">
      <c r="A211" s="24"/>
      <c r="C211" s="15"/>
      <c r="D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6"/>
    </row>
    <row r="212" spans="1:36" ht="14.4" customHeight="1" x14ac:dyDescent="0.3">
      <c r="A212" s="24"/>
      <c r="C212" s="15"/>
      <c r="D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6"/>
    </row>
    <row r="213" spans="1:36" ht="14.4" customHeight="1" x14ac:dyDescent="0.3">
      <c r="A213" s="24"/>
      <c r="C213" s="15"/>
      <c r="D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6"/>
    </row>
    <row r="214" spans="1:36" ht="14.4" customHeight="1" x14ac:dyDescent="0.3">
      <c r="A214" s="24"/>
      <c r="C214" s="15"/>
      <c r="D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6"/>
    </row>
    <row r="215" spans="1:36" ht="14.4" customHeight="1" x14ac:dyDescent="0.3">
      <c r="A215" s="24"/>
      <c r="C215" s="15"/>
      <c r="D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6"/>
    </row>
    <row r="216" spans="1:36" ht="14.4" customHeight="1" x14ac:dyDescent="0.3">
      <c r="A216" s="24"/>
      <c r="C216" s="15"/>
      <c r="D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6"/>
    </row>
    <row r="217" spans="1:36" ht="14.4" customHeight="1" x14ac:dyDescent="0.3">
      <c r="A217" s="24"/>
      <c r="C217" s="15"/>
      <c r="D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6"/>
    </row>
    <row r="218" spans="1:36" ht="14.4" customHeight="1" x14ac:dyDescent="0.3">
      <c r="A218" s="24"/>
      <c r="C218" s="15"/>
      <c r="D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6"/>
    </row>
    <row r="219" spans="1:36" ht="14.4" customHeight="1" x14ac:dyDescent="0.3">
      <c r="A219" s="24"/>
      <c r="C219" s="15"/>
      <c r="D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6"/>
    </row>
    <row r="220" spans="1:36" ht="14.4" customHeight="1" x14ac:dyDescent="0.3">
      <c r="A220" s="24"/>
      <c r="C220" s="15"/>
      <c r="D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6"/>
    </row>
    <row r="221" spans="1:36" ht="14.4" customHeight="1" x14ac:dyDescent="0.3">
      <c r="A221" s="24"/>
      <c r="C221" s="15"/>
      <c r="D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6"/>
    </row>
    <row r="222" spans="1:36" ht="14.4" customHeight="1" x14ac:dyDescent="0.3">
      <c r="A222" s="24"/>
      <c r="C222" s="15"/>
      <c r="D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6"/>
    </row>
    <row r="223" spans="1:36" ht="14.4" customHeight="1" x14ac:dyDescent="0.3">
      <c r="A223" s="24"/>
      <c r="C223" s="15"/>
      <c r="D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6"/>
    </row>
    <row r="224" spans="1:36" ht="14.4" customHeight="1" x14ac:dyDescent="0.3">
      <c r="A224" s="24"/>
      <c r="C224" s="15"/>
      <c r="D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6"/>
    </row>
    <row r="225" spans="1:36" ht="14.4" customHeight="1" x14ac:dyDescent="0.3">
      <c r="A225" s="24"/>
      <c r="C225" s="15"/>
      <c r="D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6"/>
    </row>
    <row r="226" spans="1:36" ht="14.4" customHeight="1" x14ac:dyDescent="0.3">
      <c r="A226" s="24"/>
      <c r="C226" s="15"/>
      <c r="D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6"/>
    </row>
    <row r="227" spans="1:36" ht="14.4" customHeight="1" x14ac:dyDescent="0.3">
      <c r="A227" s="24"/>
      <c r="C227" s="15"/>
      <c r="D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6"/>
    </row>
    <row r="228" spans="1:36" ht="14.4" customHeight="1" x14ac:dyDescent="0.3">
      <c r="A228" s="24"/>
      <c r="C228" s="15"/>
      <c r="D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6"/>
    </row>
    <row r="229" spans="1:36" ht="14.4" customHeight="1" x14ac:dyDescent="0.3">
      <c r="A229" s="24"/>
      <c r="C229" s="15"/>
      <c r="D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6"/>
    </row>
    <row r="230" spans="1:36" ht="14.4" customHeight="1" x14ac:dyDescent="0.3">
      <c r="A230" s="24"/>
      <c r="C230" s="15"/>
      <c r="D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6"/>
    </row>
    <row r="231" spans="1:36" ht="14.4" customHeight="1" x14ac:dyDescent="0.3">
      <c r="A231" s="24"/>
      <c r="C231" s="15"/>
      <c r="D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6"/>
    </row>
    <row r="232" spans="1:36" ht="14.4" customHeight="1" x14ac:dyDescent="0.3">
      <c r="A232" s="24"/>
      <c r="C232" s="15"/>
      <c r="D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6"/>
    </row>
    <row r="233" spans="1:36" ht="14.4" customHeight="1" x14ac:dyDescent="0.3">
      <c r="A233" s="24"/>
      <c r="C233" s="15"/>
      <c r="D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6"/>
    </row>
    <row r="234" spans="1:36" ht="14.4" customHeight="1" x14ac:dyDescent="0.3">
      <c r="A234" s="24"/>
      <c r="C234" s="15"/>
      <c r="D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6"/>
    </row>
    <row r="235" spans="1:36" ht="14.4" customHeight="1" x14ac:dyDescent="0.3">
      <c r="A235" s="24"/>
      <c r="C235" s="15"/>
      <c r="D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6"/>
    </row>
    <row r="236" spans="1:36" ht="14.4" customHeight="1" x14ac:dyDescent="0.3">
      <c r="A236" s="24"/>
      <c r="C236" s="15"/>
      <c r="D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6"/>
    </row>
    <row r="237" spans="1:36" ht="14.4" customHeight="1" x14ac:dyDescent="0.3">
      <c r="A237" s="24"/>
      <c r="C237" s="15"/>
      <c r="D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6"/>
    </row>
    <row r="238" spans="1:36" ht="14.4" customHeight="1" x14ac:dyDescent="0.3">
      <c r="A238" s="24"/>
      <c r="C238" s="15"/>
      <c r="D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6"/>
    </row>
    <row r="239" spans="1:36" ht="14.4" customHeight="1" x14ac:dyDescent="0.3">
      <c r="A239" s="24"/>
      <c r="C239" s="15"/>
      <c r="D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6"/>
    </row>
    <row r="240" spans="1:36" ht="14.4" customHeight="1" x14ac:dyDescent="0.3">
      <c r="A240" s="24"/>
      <c r="C240" s="15"/>
      <c r="D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6"/>
    </row>
    <row r="241" spans="1:36" ht="14.4" customHeight="1" x14ac:dyDescent="0.3">
      <c r="A241" s="24"/>
      <c r="C241" s="15"/>
      <c r="D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6"/>
    </row>
    <row r="242" spans="1:36" ht="14.4" customHeight="1" x14ac:dyDescent="0.3">
      <c r="A242" s="24"/>
      <c r="C242" s="15"/>
      <c r="D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6"/>
    </row>
    <row r="243" spans="1:36" ht="14.4" customHeight="1" x14ac:dyDescent="0.3">
      <c r="A243" s="24"/>
      <c r="C243" s="15"/>
      <c r="D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6"/>
    </row>
    <row r="244" spans="1:36" ht="14.4" customHeight="1" x14ac:dyDescent="0.3">
      <c r="A244" s="24"/>
      <c r="C244" s="15"/>
      <c r="D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6"/>
    </row>
    <row r="245" spans="1:36" ht="14.4" customHeight="1" x14ac:dyDescent="0.3">
      <c r="A245" s="24"/>
      <c r="C245" s="15"/>
      <c r="D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6"/>
    </row>
    <row r="246" spans="1:36" ht="14.4" customHeight="1" x14ac:dyDescent="0.3">
      <c r="A246" s="24"/>
      <c r="C246" s="15"/>
      <c r="D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6"/>
    </row>
    <row r="247" spans="1:36" ht="14.4" customHeight="1" x14ac:dyDescent="0.3">
      <c r="A247" s="24"/>
      <c r="C247" s="15"/>
      <c r="D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6"/>
    </row>
    <row r="248" spans="1:36" ht="14.4" customHeight="1" x14ac:dyDescent="0.3">
      <c r="A248" s="24"/>
      <c r="C248" s="15"/>
      <c r="D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6"/>
    </row>
    <row r="249" spans="1:36" ht="14.4" customHeight="1" x14ac:dyDescent="0.3">
      <c r="A249" s="24"/>
      <c r="C249" s="15"/>
      <c r="D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6"/>
    </row>
    <row r="250" spans="1:36" ht="14.4" customHeight="1" x14ac:dyDescent="0.3">
      <c r="A250" s="24"/>
      <c r="C250" s="15"/>
      <c r="D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6"/>
    </row>
    <row r="251" spans="1:36" ht="14.4" customHeight="1" x14ac:dyDescent="0.3">
      <c r="A251" s="24"/>
      <c r="C251" s="15"/>
      <c r="D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6"/>
    </row>
    <row r="252" spans="1:36" ht="14.4" customHeight="1" x14ac:dyDescent="0.3">
      <c r="A252" s="24"/>
      <c r="C252" s="15"/>
      <c r="D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6"/>
    </row>
    <row r="253" spans="1:36" ht="14.4" customHeight="1" x14ac:dyDescent="0.3">
      <c r="A253" s="24"/>
      <c r="C253" s="15"/>
      <c r="D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6"/>
    </row>
    <row r="254" spans="1:36" ht="14.4" customHeight="1" x14ac:dyDescent="0.3">
      <c r="A254" s="24"/>
      <c r="C254" s="15"/>
      <c r="D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6"/>
    </row>
    <row r="255" spans="1:36" ht="14.4" customHeight="1" x14ac:dyDescent="0.3">
      <c r="A255" s="24"/>
      <c r="C255" s="15"/>
      <c r="D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6"/>
    </row>
    <row r="256" spans="1:36" ht="14.4" customHeight="1" x14ac:dyDescent="0.3">
      <c r="A256" s="24"/>
      <c r="C256" s="15"/>
      <c r="D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6"/>
    </row>
    <row r="257" spans="1:36" ht="14.4" customHeight="1" x14ac:dyDescent="0.3">
      <c r="A257" s="24"/>
      <c r="C257" s="15"/>
      <c r="D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6"/>
    </row>
    <row r="258" spans="1:36" ht="14.4" customHeight="1" x14ac:dyDescent="0.3">
      <c r="A258" s="24"/>
      <c r="C258" s="15"/>
      <c r="D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6"/>
    </row>
    <row r="259" spans="1:36" ht="14.4" customHeight="1" x14ac:dyDescent="0.3">
      <c r="A259" s="24"/>
      <c r="C259" s="15"/>
      <c r="D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6"/>
    </row>
    <row r="260" spans="1:36" ht="14.4" customHeight="1" x14ac:dyDescent="0.3">
      <c r="A260" s="24"/>
      <c r="C260" s="15"/>
      <c r="D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6"/>
    </row>
    <row r="261" spans="1:36" ht="14.4" customHeight="1" x14ac:dyDescent="0.3">
      <c r="A261" s="24"/>
      <c r="C261" s="15"/>
      <c r="D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6"/>
    </row>
    <row r="262" spans="1:36" ht="14.4" customHeight="1" x14ac:dyDescent="0.3">
      <c r="A262" s="24"/>
      <c r="C262" s="15"/>
      <c r="D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6"/>
    </row>
    <row r="263" spans="1:36" ht="14.4" customHeight="1" x14ac:dyDescent="0.3">
      <c r="A263" s="24"/>
      <c r="C263" s="15"/>
      <c r="D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6"/>
    </row>
    <row r="264" spans="1:36" ht="14.4" customHeight="1" x14ac:dyDescent="0.3">
      <c r="A264" s="24"/>
      <c r="C264" s="15"/>
      <c r="D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6"/>
    </row>
    <row r="265" spans="1:36" ht="14.4" customHeight="1" x14ac:dyDescent="0.3">
      <c r="A265" s="24"/>
      <c r="C265" s="15"/>
      <c r="D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6"/>
    </row>
    <row r="266" spans="1:36" ht="14.4" customHeight="1" x14ac:dyDescent="0.3">
      <c r="A266" s="24"/>
      <c r="C266" s="15"/>
      <c r="D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6"/>
    </row>
    <row r="267" spans="1:36" ht="14.4" customHeight="1" x14ac:dyDescent="0.3">
      <c r="A267" s="24"/>
      <c r="C267" s="15"/>
      <c r="D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6"/>
    </row>
    <row r="268" spans="1:36" ht="14.4" customHeight="1" x14ac:dyDescent="0.3">
      <c r="A268" s="24"/>
      <c r="C268" s="15"/>
      <c r="D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6"/>
    </row>
    <row r="269" spans="1:36" ht="14.4" customHeight="1" x14ac:dyDescent="0.3">
      <c r="A269" s="24"/>
      <c r="C269" s="15"/>
      <c r="D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6"/>
    </row>
    <row r="270" spans="1:36" ht="14.4" customHeight="1" x14ac:dyDescent="0.3">
      <c r="A270" s="24"/>
      <c r="C270" s="15"/>
      <c r="D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6"/>
    </row>
    <row r="271" spans="1:36" ht="14.4" customHeight="1" x14ac:dyDescent="0.3">
      <c r="A271" s="24"/>
      <c r="C271" s="15"/>
      <c r="D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6"/>
    </row>
    <row r="272" spans="1:36" ht="14.4" customHeight="1" x14ac:dyDescent="0.3">
      <c r="A272" s="24"/>
      <c r="C272" s="15"/>
      <c r="D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6"/>
    </row>
    <row r="273" spans="1:36" ht="14.4" customHeight="1" x14ac:dyDescent="0.3">
      <c r="A273" s="24"/>
      <c r="C273" s="15"/>
      <c r="D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6"/>
    </row>
    <row r="274" spans="1:36" ht="14.4" customHeight="1" x14ac:dyDescent="0.3">
      <c r="A274" s="24"/>
      <c r="C274" s="15"/>
      <c r="D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6"/>
    </row>
    <row r="275" spans="1:36" ht="14.4" customHeight="1" x14ac:dyDescent="0.3">
      <c r="A275" s="24"/>
      <c r="C275" s="15"/>
      <c r="D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6"/>
    </row>
    <row r="276" spans="1:36" ht="14.4" customHeight="1" x14ac:dyDescent="0.3">
      <c r="A276" s="24"/>
      <c r="C276" s="15"/>
      <c r="D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6"/>
    </row>
    <row r="277" spans="1:36" ht="14.4" customHeight="1" x14ac:dyDescent="0.3">
      <c r="A277" s="24"/>
      <c r="C277" s="15"/>
      <c r="D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6"/>
    </row>
    <row r="278" spans="1:36" ht="14.4" customHeight="1" x14ac:dyDescent="0.3">
      <c r="A278" s="24"/>
      <c r="C278" s="15"/>
      <c r="D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6"/>
    </row>
    <row r="279" spans="1:36" ht="14.4" customHeight="1" x14ac:dyDescent="0.3">
      <c r="A279" s="24"/>
      <c r="C279" s="15"/>
      <c r="D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6"/>
    </row>
    <row r="280" spans="1:36" ht="14.4" customHeight="1" x14ac:dyDescent="0.3">
      <c r="A280" s="24"/>
      <c r="C280" s="15"/>
      <c r="D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6"/>
    </row>
    <row r="281" spans="1:36" ht="14.4" customHeight="1" x14ac:dyDescent="0.3">
      <c r="A281" s="24"/>
      <c r="C281" s="15"/>
      <c r="D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6"/>
    </row>
    <row r="282" spans="1:36" ht="14.4" customHeight="1" x14ac:dyDescent="0.3">
      <c r="A282" s="24"/>
      <c r="C282" s="15"/>
      <c r="D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6"/>
    </row>
    <row r="283" spans="1:36" ht="14.4" customHeight="1" x14ac:dyDescent="0.3">
      <c r="A283" s="24"/>
      <c r="C283" s="15"/>
      <c r="D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6"/>
    </row>
    <row r="284" spans="1:36" ht="14.4" customHeight="1" x14ac:dyDescent="0.3">
      <c r="A284" s="24"/>
      <c r="C284" s="15"/>
      <c r="D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6"/>
    </row>
    <row r="285" spans="1:36" ht="14.4" customHeight="1" x14ac:dyDescent="0.3">
      <c r="A285" s="24"/>
      <c r="C285" s="15"/>
      <c r="D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6"/>
    </row>
    <row r="286" spans="1:36" ht="14.4" customHeight="1" x14ac:dyDescent="0.3">
      <c r="A286" s="24"/>
      <c r="C286" s="15"/>
      <c r="D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6"/>
    </row>
    <row r="287" spans="1:36" ht="14.4" customHeight="1" x14ac:dyDescent="0.3">
      <c r="A287" s="24"/>
      <c r="C287" s="15"/>
      <c r="D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6"/>
    </row>
    <row r="288" spans="1:36" ht="14.4" customHeight="1" x14ac:dyDescent="0.3"/>
    <row r="289" ht="14.4" customHeight="1" x14ac:dyDescent="0.3"/>
    <row r="290" ht="14.4" customHeight="1" x14ac:dyDescent="0.3"/>
    <row r="291" ht="14.4" customHeight="1" x14ac:dyDescent="0.3"/>
    <row r="292" ht="14.4" customHeight="1" x14ac:dyDescent="0.3"/>
    <row r="293" ht="14.4" customHeight="1" x14ac:dyDescent="0.3"/>
    <row r="294" ht="14.4" customHeight="1" x14ac:dyDescent="0.3"/>
    <row r="295" ht="14.4" customHeight="1" x14ac:dyDescent="0.3"/>
    <row r="296" ht="14.4" customHeight="1" x14ac:dyDescent="0.3"/>
    <row r="297" ht="14.4" customHeight="1" x14ac:dyDescent="0.3"/>
    <row r="298" ht="14.4" customHeight="1" x14ac:dyDescent="0.3"/>
    <row r="299" ht="14.4" customHeight="1" x14ac:dyDescent="0.3"/>
    <row r="300" ht="14.4" customHeight="1" x14ac:dyDescent="0.3"/>
    <row r="301" ht="14.4" customHeight="1" x14ac:dyDescent="0.3"/>
    <row r="302" ht="14.4" customHeight="1" x14ac:dyDescent="0.3"/>
    <row r="303" ht="14.4" customHeight="1" x14ac:dyDescent="0.3"/>
    <row r="304" ht="14.4" customHeight="1" x14ac:dyDescent="0.3"/>
    <row r="305" ht="14.4" customHeight="1" x14ac:dyDescent="0.3"/>
    <row r="306" ht="14.4" customHeight="1" x14ac:dyDescent="0.3"/>
    <row r="307" ht="14.4" customHeight="1" x14ac:dyDescent="0.3"/>
    <row r="308" ht="14.4" customHeight="1" x14ac:dyDescent="0.3"/>
    <row r="309" ht="14.4" customHeight="1" x14ac:dyDescent="0.3"/>
    <row r="310" ht="14.4" customHeight="1" x14ac:dyDescent="0.3"/>
    <row r="311" ht="14.4" customHeight="1" x14ac:dyDescent="0.3"/>
    <row r="312" ht="14.4" customHeight="1" x14ac:dyDescent="0.3"/>
    <row r="313" ht="14.4" customHeight="1" x14ac:dyDescent="0.3"/>
    <row r="314" ht="14.4" customHeight="1" x14ac:dyDescent="0.3"/>
    <row r="315" ht="14.4" customHeight="1" x14ac:dyDescent="0.3"/>
    <row r="316" ht="14.4" customHeight="1" x14ac:dyDescent="0.3"/>
    <row r="317" ht="14.4" customHeight="1" x14ac:dyDescent="0.3"/>
    <row r="318" ht="14.4" customHeight="1" x14ac:dyDescent="0.3"/>
    <row r="319" ht="14.4" customHeight="1" x14ac:dyDescent="0.3"/>
    <row r="320" ht="14.4" customHeight="1" x14ac:dyDescent="0.3"/>
    <row r="321" ht="14.4" customHeight="1" x14ac:dyDescent="0.3"/>
    <row r="322" ht="14.4" customHeight="1" x14ac:dyDescent="0.3"/>
    <row r="323" ht="14.4" customHeight="1" x14ac:dyDescent="0.3"/>
    <row r="324" ht="14.4" customHeight="1" x14ac:dyDescent="0.3"/>
    <row r="325" ht="14.4" customHeight="1" x14ac:dyDescent="0.3"/>
    <row r="326" ht="14.4" customHeight="1" x14ac:dyDescent="0.3"/>
    <row r="327" ht="14.4" customHeight="1" x14ac:dyDescent="0.3"/>
    <row r="328" ht="14.4" customHeight="1" x14ac:dyDescent="0.3"/>
    <row r="329" ht="14.4" customHeight="1" x14ac:dyDescent="0.3"/>
    <row r="330" ht="14.4" customHeight="1" x14ac:dyDescent="0.3"/>
    <row r="331" ht="14.4" customHeight="1" x14ac:dyDescent="0.3"/>
    <row r="332" ht="14.4" customHeight="1" x14ac:dyDescent="0.3"/>
    <row r="333" ht="14.4" customHeight="1" x14ac:dyDescent="0.3"/>
    <row r="334" ht="14.4" customHeight="1" x14ac:dyDescent="0.3"/>
    <row r="335" ht="14.4" customHeight="1" x14ac:dyDescent="0.3"/>
    <row r="336" ht="14.4" customHeight="1" x14ac:dyDescent="0.3"/>
    <row r="337" ht="14.4" customHeight="1" x14ac:dyDescent="0.3"/>
    <row r="338" ht="14.4" customHeight="1" x14ac:dyDescent="0.3"/>
    <row r="339" ht="14.4" customHeight="1" x14ac:dyDescent="0.3"/>
    <row r="340" ht="14.4" customHeight="1" x14ac:dyDescent="0.3"/>
    <row r="341" ht="14.4" customHeight="1" x14ac:dyDescent="0.3"/>
    <row r="342" ht="14.4" customHeight="1" x14ac:dyDescent="0.3"/>
    <row r="343" ht="14.4" customHeight="1" x14ac:dyDescent="0.3"/>
    <row r="344" ht="14.4" customHeight="1" x14ac:dyDescent="0.3"/>
    <row r="345" ht="14.4" customHeight="1" x14ac:dyDescent="0.3"/>
    <row r="346" ht="14.4" customHeight="1" x14ac:dyDescent="0.3"/>
    <row r="347" ht="14.4" customHeight="1" x14ac:dyDescent="0.3"/>
    <row r="348" ht="14.4" customHeight="1" x14ac:dyDescent="0.3"/>
    <row r="349" ht="14.4" customHeight="1" x14ac:dyDescent="0.3"/>
    <row r="350" ht="14.4" customHeight="1" x14ac:dyDescent="0.3"/>
    <row r="351" ht="14.4" customHeight="1" x14ac:dyDescent="0.3"/>
    <row r="352" ht="14.4" customHeight="1" x14ac:dyDescent="0.3"/>
    <row r="353" ht="14.4" customHeight="1" x14ac:dyDescent="0.3"/>
    <row r="354" ht="14.4" customHeight="1" x14ac:dyDescent="0.3"/>
    <row r="355" ht="14.4" customHeight="1" x14ac:dyDescent="0.3"/>
    <row r="356" ht="14.4" customHeight="1" x14ac:dyDescent="0.3"/>
    <row r="357" ht="14.4" customHeight="1" x14ac:dyDescent="0.3"/>
    <row r="358" ht="14.4" customHeight="1" x14ac:dyDescent="0.3"/>
    <row r="359" ht="14.4" customHeight="1" x14ac:dyDescent="0.3"/>
    <row r="360" ht="14.4" customHeight="1" x14ac:dyDescent="0.3"/>
    <row r="361" ht="14.4" customHeight="1" x14ac:dyDescent="0.3"/>
    <row r="362" ht="14.4" customHeight="1" x14ac:dyDescent="0.3"/>
    <row r="363" ht="14.4" customHeight="1" x14ac:dyDescent="0.3"/>
    <row r="364" ht="14.4" customHeight="1" x14ac:dyDescent="0.3"/>
    <row r="365" ht="14.4" customHeight="1" x14ac:dyDescent="0.3"/>
    <row r="366" ht="14.4" customHeight="1" x14ac:dyDescent="0.3"/>
    <row r="367" ht="14.4" customHeight="1" x14ac:dyDescent="0.3"/>
    <row r="368" ht="14.4" customHeight="1" x14ac:dyDescent="0.3"/>
    <row r="369" ht="14.4" customHeight="1" x14ac:dyDescent="0.3"/>
    <row r="370" ht="14.4" customHeight="1" x14ac:dyDescent="0.3"/>
    <row r="371" ht="14.4" customHeight="1" x14ac:dyDescent="0.3"/>
    <row r="372" ht="14.4" customHeight="1" x14ac:dyDescent="0.3"/>
    <row r="373" ht="14.4" customHeight="1" x14ac:dyDescent="0.3"/>
    <row r="374" ht="14.4" customHeight="1" x14ac:dyDescent="0.3"/>
    <row r="375" ht="14.4" customHeight="1" x14ac:dyDescent="0.3"/>
    <row r="376" ht="14.4" customHeight="1" x14ac:dyDescent="0.3"/>
    <row r="377" ht="14.4" customHeight="1" x14ac:dyDescent="0.3"/>
    <row r="378" ht="14.4" customHeight="1" x14ac:dyDescent="0.3"/>
    <row r="379" ht="14.4" customHeight="1" x14ac:dyDescent="0.3"/>
    <row r="380" ht="14.4" customHeight="1" x14ac:dyDescent="0.3"/>
    <row r="381" ht="14.4" customHeight="1" x14ac:dyDescent="0.3"/>
    <row r="382" ht="14.4" customHeight="1" x14ac:dyDescent="0.3"/>
    <row r="383" ht="14.4" customHeight="1" x14ac:dyDescent="0.3"/>
    <row r="384" ht="14.4" customHeight="1" x14ac:dyDescent="0.3"/>
    <row r="385" ht="14.4" customHeight="1" x14ac:dyDescent="0.3"/>
    <row r="386" ht="14.4" customHeight="1" x14ac:dyDescent="0.3"/>
    <row r="387" ht="14.4" customHeight="1" x14ac:dyDescent="0.3"/>
    <row r="388" ht="14.4" customHeight="1" x14ac:dyDescent="0.3"/>
    <row r="389" ht="14.4" customHeight="1" x14ac:dyDescent="0.3"/>
    <row r="390" ht="14.4" customHeight="1" x14ac:dyDescent="0.3"/>
    <row r="391" ht="14.4" customHeight="1" x14ac:dyDescent="0.3"/>
    <row r="392" ht="14.4" customHeight="1" x14ac:dyDescent="0.3"/>
    <row r="393" ht="14.4" customHeight="1" x14ac:dyDescent="0.3"/>
    <row r="394" ht="14.4" customHeight="1" x14ac:dyDescent="0.3"/>
    <row r="395" ht="14.4" customHeight="1" x14ac:dyDescent="0.3"/>
    <row r="396" ht="14.4" customHeight="1" x14ac:dyDescent="0.3"/>
    <row r="397" ht="14.4" customHeight="1" x14ac:dyDescent="0.3"/>
    <row r="398" ht="14.4" customHeight="1" x14ac:dyDescent="0.3"/>
    <row r="399" ht="14.4" customHeight="1" x14ac:dyDescent="0.3"/>
    <row r="400" ht="14.4" customHeight="1" x14ac:dyDescent="0.3"/>
    <row r="401" ht="14.4" customHeight="1" x14ac:dyDescent="0.3"/>
    <row r="402" ht="14.4" customHeight="1" x14ac:dyDescent="0.3"/>
    <row r="403" ht="14.4" customHeight="1" x14ac:dyDescent="0.3"/>
    <row r="404" ht="14.4" customHeight="1" x14ac:dyDescent="0.3"/>
    <row r="405" ht="14.4" customHeight="1" x14ac:dyDescent="0.3"/>
    <row r="406" ht="14.4" customHeight="1" x14ac:dyDescent="0.3"/>
    <row r="407" ht="14.4" customHeight="1" x14ac:dyDescent="0.3"/>
    <row r="408" ht="14.4" customHeight="1" x14ac:dyDescent="0.3"/>
    <row r="409" ht="14.4" customHeight="1" x14ac:dyDescent="0.3"/>
    <row r="410" ht="14.4" customHeight="1" x14ac:dyDescent="0.3"/>
    <row r="411" ht="14.4" customHeight="1" x14ac:dyDescent="0.3"/>
    <row r="412" ht="14.4" customHeight="1" x14ac:dyDescent="0.3"/>
    <row r="413" ht="14.4" customHeight="1" x14ac:dyDescent="0.3"/>
    <row r="414" ht="14.4" customHeight="1" x14ac:dyDescent="0.3"/>
    <row r="415" ht="14.4" customHeight="1" x14ac:dyDescent="0.3"/>
    <row r="416" ht="14.4" customHeight="1" x14ac:dyDescent="0.3"/>
    <row r="417" ht="14.4" customHeight="1" x14ac:dyDescent="0.3"/>
    <row r="418" ht="14.4" customHeight="1" x14ac:dyDescent="0.3"/>
    <row r="419" ht="14.4" customHeight="1" x14ac:dyDescent="0.3"/>
    <row r="420" ht="14.4" customHeight="1" x14ac:dyDescent="0.3"/>
    <row r="421" ht="14.4" customHeight="1" x14ac:dyDescent="0.3"/>
    <row r="422" ht="14.4" customHeight="1" x14ac:dyDescent="0.3"/>
    <row r="423" ht="14.4" customHeight="1" x14ac:dyDescent="0.3"/>
    <row r="424" ht="14.4" customHeight="1" x14ac:dyDescent="0.3"/>
    <row r="425" ht="14.4" customHeight="1" x14ac:dyDescent="0.3"/>
    <row r="426" ht="14.4" customHeight="1" x14ac:dyDescent="0.3"/>
    <row r="427" ht="14.4" customHeight="1" x14ac:dyDescent="0.3"/>
    <row r="428" ht="14.4" customHeight="1" x14ac:dyDescent="0.3"/>
    <row r="429" ht="14.4" customHeight="1" x14ac:dyDescent="0.3"/>
    <row r="430" ht="14.4" customHeight="1" x14ac:dyDescent="0.3"/>
    <row r="431" ht="14.4" customHeight="1" x14ac:dyDescent="0.3"/>
    <row r="432" ht="14.4" customHeight="1" x14ac:dyDescent="0.3"/>
    <row r="433" ht="14.4" customHeight="1" x14ac:dyDescent="0.3"/>
    <row r="434" ht="14.4" customHeight="1" x14ac:dyDescent="0.3"/>
    <row r="435" ht="14.4" customHeight="1" x14ac:dyDescent="0.3"/>
    <row r="436" ht="14.4" customHeight="1" x14ac:dyDescent="0.3"/>
    <row r="437" ht="14.4" customHeight="1" x14ac:dyDescent="0.3"/>
    <row r="438" ht="14.4" customHeight="1" x14ac:dyDescent="0.3"/>
    <row r="439" ht="14.4" customHeight="1" x14ac:dyDescent="0.3"/>
    <row r="440" ht="14.4" customHeight="1" x14ac:dyDescent="0.3"/>
    <row r="441" ht="14.4" customHeight="1" x14ac:dyDescent="0.3"/>
    <row r="442" ht="14.4" customHeight="1" x14ac:dyDescent="0.3"/>
    <row r="443" ht="14.4" customHeight="1" x14ac:dyDescent="0.3"/>
    <row r="444" ht="14.4" customHeight="1" x14ac:dyDescent="0.3"/>
    <row r="445" ht="14.4" customHeight="1" x14ac:dyDescent="0.3"/>
    <row r="446" ht="14.4" customHeight="1" x14ac:dyDescent="0.3"/>
    <row r="447" ht="14.4" customHeight="1" x14ac:dyDescent="0.3"/>
    <row r="448" ht="14.4" customHeight="1" x14ac:dyDescent="0.3"/>
    <row r="449" ht="14.4" customHeight="1" x14ac:dyDescent="0.3"/>
    <row r="450" ht="14.4" customHeight="1" x14ac:dyDescent="0.3"/>
    <row r="451" ht="14.4" customHeight="1" x14ac:dyDescent="0.3"/>
    <row r="452" ht="14.4" customHeight="1" x14ac:dyDescent="0.3"/>
    <row r="453" ht="14.4" customHeight="1" x14ac:dyDescent="0.3"/>
    <row r="454" ht="14.4" customHeight="1" x14ac:dyDescent="0.3"/>
    <row r="455" ht="14.4" customHeight="1" x14ac:dyDescent="0.3"/>
    <row r="456" ht="14.4" customHeight="1" x14ac:dyDescent="0.3"/>
    <row r="457" ht="14.4" customHeight="1" x14ac:dyDescent="0.3"/>
    <row r="458" ht="14.4" customHeight="1" x14ac:dyDescent="0.3"/>
    <row r="459" ht="14.4" customHeight="1" x14ac:dyDescent="0.3"/>
    <row r="460" ht="14.4" customHeight="1" x14ac:dyDescent="0.3"/>
    <row r="461" ht="14.4" customHeight="1" x14ac:dyDescent="0.3"/>
    <row r="462" ht="14.4" customHeight="1" x14ac:dyDescent="0.3"/>
    <row r="463" ht="14.4" customHeight="1" x14ac:dyDescent="0.3"/>
    <row r="464" ht="14.4" customHeight="1" x14ac:dyDescent="0.3"/>
    <row r="465" ht="14.4" customHeight="1" x14ac:dyDescent="0.3"/>
    <row r="466" ht="14.4" customHeight="1" x14ac:dyDescent="0.3"/>
    <row r="467" ht="14.4" customHeight="1" x14ac:dyDescent="0.3"/>
    <row r="468" ht="14.4" customHeight="1" x14ac:dyDescent="0.3"/>
    <row r="469" ht="14.4" customHeight="1" x14ac:dyDescent="0.3"/>
    <row r="470" ht="14.4" customHeight="1" x14ac:dyDescent="0.3"/>
    <row r="471" ht="14.4" customHeight="1" x14ac:dyDescent="0.3"/>
    <row r="472" ht="14.4" customHeight="1" x14ac:dyDescent="0.3"/>
    <row r="473" ht="14.4" customHeight="1" x14ac:dyDescent="0.3"/>
    <row r="474" ht="14.4" customHeight="1" x14ac:dyDescent="0.3"/>
    <row r="475" ht="14.4" customHeight="1" x14ac:dyDescent="0.3"/>
    <row r="476" ht="14.4" customHeight="1" x14ac:dyDescent="0.3"/>
    <row r="477" ht="14.4" customHeight="1" x14ac:dyDescent="0.3"/>
    <row r="478" ht="14.4" customHeight="1" x14ac:dyDescent="0.3"/>
    <row r="479" ht="14.4" customHeight="1" x14ac:dyDescent="0.3"/>
    <row r="480" ht="14.4" customHeight="1" x14ac:dyDescent="0.3"/>
    <row r="481" ht="14.4" customHeight="1" x14ac:dyDescent="0.3"/>
    <row r="482" ht="14.4" customHeight="1" x14ac:dyDescent="0.3"/>
    <row r="483" ht="14.4" customHeight="1" x14ac:dyDescent="0.3"/>
    <row r="484" ht="14.4" customHeight="1" x14ac:dyDescent="0.3"/>
    <row r="485" ht="14.4" customHeight="1" x14ac:dyDescent="0.3"/>
    <row r="486" ht="14.4" customHeight="1" x14ac:dyDescent="0.3"/>
    <row r="487" ht="14.4" customHeight="1" x14ac:dyDescent="0.3"/>
    <row r="488" ht="14.4" customHeight="1" x14ac:dyDescent="0.3"/>
    <row r="489" ht="14.4" customHeight="1" x14ac:dyDescent="0.3"/>
    <row r="490" ht="14.4" customHeight="1" x14ac:dyDescent="0.3"/>
    <row r="491" ht="14.4" customHeight="1" x14ac:dyDescent="0.3"/>
    <row r="492" ht="14.4" customHeight="1" x14ac:dyDescent="0.3"/>
    <row r="493" ht="14.4" customHeight="1" x14ac:dyDescent="0.3"/>
    <row r="494" ht="14.4" customHeight="1" x14ac:dyDescent="0.3"/>
    <row r="495" ht="14.4" customHeight="1" x14ac:dyDescent="0.3"/>
    <row r="496" ht="14.4" customHeight="1" x14ac:dyDescent="0.3"/>
    <row r="497" ht="14.4" customHeight="1" x14ac:dyDescent="0.3"/>
    <row r="498" ht="14.4" customHeight="1" x14ac:dyDescent="0.3"/>
    <row r="499" ht="14.4" customHeight="1" x14ac:dyDescent="0.3"/>
    <row r="500" ht="14.4" customHeight="1" x14ac:dyDescent="0.3"/>
    <row r="501" ht="14.4" customHeight="1" x14ac:dyDescent="0.3"/>
    <row r="502" ht="14.4" customHeight="1" x14ac:dyDescent="0.3"/>
    <row r="503" ht="14.4" customHeight="1" x14ac:dyDescent="0.3"/>
    <row r="504" ht="14.4" customHeight="1" x14ac:dyDescent="0.3"/>
    <row r="505" ht="14.4" customHeight="1" x14ac:dyDescent="0.3"/>
    <row r="506" ht="14.4" customHeight="1" x14ac:dyDescent="0.3"/>
    <row r="507" ht="14.4" customHeight="1" x14ac:dyDescent="0.3"/>
    <row r="508" ht="14.4" customHeight="1" x14ac:dyDescent="0.3"/>
    <row r="509" ht="14.4" customHeight="1" x14ac:dyDescent="0.3"/>
    <row r="510" ht="14.4" customHeight="1" x14ac:dyDescent="0.3"/>
    <row r="511" ht="14.4" customHeight="1" x14ac:dyDescent="0.3"/>
    <row r="512" ht="14.4" customHeight="1" x14ac:dyDescent="0.3"/>
    <row r="513" ht="14.4" customHeight="1" x14ac:dyDescent="0.3"/>
    <row r="514" ht="14.4" customHeight="1" x14ac:dyDescent="0.3"/>
    <row r="515" ht="14.4" customHeight="1" x14ac:dyDescent="0.3"/>
    <row r="516" ht="14.4" customHeight="1" x14ac:dyDescent="0.3"/>
    <row r="517" ht="14.4" customHeight="1" x14ac:dyDescent="0.3"/>
    <row r="518" ht="14.4" customHeight="1" x14ac:dyDescent="0.3"/>
    <row r="519" ht="14.4" customHeight="1" x14ac:dyDescent="0.3"/>
    <row r="520" ht="14.4" customHeight="1" x14ac:dyDescent="0.3"/>
    <row r="521" ht="14.4" customHeight="1" x14ac:dyDescent="0.3"/>
    <row r="522" ht="14.4" customHeight="1" x14ac:dyDescent="0.3"/>
    <row r="523" ht="14.4" customHeight="1" x14ac:dyDescent="0.3"/>
    <row r="524" ht="14.4" customHeight="1" x14ac:dyDescent="0.3"/>
    <row r="525" ht="14.4" customHeight="1" x14ac:dyDescent="0.3"/>
    <row r="526" ht="14.4" customHeight="1" x14ac:dyDescent="0.3"/>
    <row r="527" ht="14.4" customHeight="1" x14ac:dyDescent="0.3"/>
    <row r="528" ht="14.4" customHeight="1" x14ac:dyDescent="0.3"/>
    <row r="529" ht="14.4" customHeight="1" x14ac:dyDescent="0.3"/>
    <row r="530" ht="14.4" customHeight="1" x14ac:dyDescent="0.3"/>
    <row r="531" ht="14.4" customHeight="1" x14ac:dyDescent="0.3"/>
    <row r="532" ht="14.4" customHeight="1" x14ac:dyDescent="0.3"/>
    <row r="533" ht="14.4" customHeight="1" x14ac:dyDescent="0.3"/>
    <row r="534" ht="14.4" customHeight="1" x14ac:dyDescent="0.3"/>
    <row r="535" ht="14.4" customHeight="1" x14ac:dyDescent="0.3"/>
    <row r="536" ht="14.4" customHeight="1" x14ac:dyDescent="0.3"/>
    <row r="537" ht="14.4" customHeight="1" x14ac:dyDescent="0.3"/>
    <row r="538" ht="14.4" customHeight="1" x14ac:dyDescent="0.3"/>
    <row r="539" ht="14.4" customHeight="1" x14ac:dyDescent="0.3"/>
    <row r="540" ht="14.4" customHeight="1" x14ac:dyDescent="0.3"/>
    <row r="541" ht="14.4" customHeight="1" x14ac:dyDescent="0.3"/>
    <row r="542" ht="14.4" customHeight="1" x14ac:dyDescent="0.3"/>
    <row r="543" ht="14.4" customHeight="1" x14ac:dyDescent="0.3"/>
    <row r="544" ht="14.4" customHeight="1" x14ac:dyDescent="0.3"/>
    <row r="545" ht="14.4" customHeight="1" x14ac:dyDescent="0.3"/>
    <row r="546" ht="14.4" customHeight="1" x14ac:dyDescent="0.3"/>
    <row r="547" ht="14.4" customHeight="1" x14ac:dyDescent="0.3"/>
    <row r="548" ht="14.4" customHeight="1" x14ac:dyDescent="0.3"/>
    <row r="549" ht="14.4" customHeight="1" x14ac:dyDescent="0.3"/>
    <row r="550" ht="14.4" customHeight="1" x14ac:dyDescent="0.3"/>
    <row r="551" ht="14.4" customHeight="1" x14ac:dyDescent="0.3"/>
    <row r="552" ht="14.4" customHeight="1" x14ac:dyDescent="0.3"/>
    <row r="553" ht="14.4" customHeight="1" x14ac:dyDescent="0.3"/>
    <row r="554" ht="14.4" customHeight="1" x14ac:dyDescent="0.3"/>
    <row r="555" ht="14.4" customHeight="1" x14ac:dyDescent="0.3"/>
    <row r="556" ht="14.4" customHeight="1" x14ac:dyDescent="0.3"/>
    <row r="557" ht="14.4" customHeight="1" x14ac:dyDescent="0.3"/>
    <row r="558" ht="14.4" customHeight="1" x14ac:dyDescent="0.3"/>
    <row r="559" ht="14.4" customHeight="1" x14ac:dyDescent="0.3"/>
    <row r="560" ht="14.4" customHeight="1" x14ac:dyDescent="0.3"/>
    <row r="561" ht="14.4" customHeight="1" x14ac:dyDescent="0.3"/>
    <row r="562" ht="14.4" customHeight="1" x14ac:dyDescent="0.3"/>
    <row r="563" ht="14.4" customHeight="1" x14ac:dyDescent="0.3"/>
    <row r="564" ht="14.4" customHeight="1" x14ac:dyDescent="0.3"/>
    <row r="565" ht="14.4" customHeight="1" x14ac:dyDescent="0.3"/>
    <row r="566" ht="14.4" customHeight="1" x14ac:dyDescent="0.3"/>
    <row r="567" ht="14.4" customHeight="1" x14ac:dyDescent="0.3"/>
    <row r="568" ht="14.4" customHeight="1" x14ac:dyDescent="0.3"/>
    <row r="569" ht="14.4" customHeight="1" x14ac:dyDescent="0.3"/>
    <row r="570" ht="14.4" customHeight="1" x14ac:dyDescent="0.3"/>
    <row r="571" ht="14.4" customHeight="1" x14ac:dyDescent="0.3"/>
    <row r="572" ht="14.4" customHeight="1" x14ac:dyDescent="0.3"/>
    <row r="573" ht="14.4" customHeight="1" x14ac:dyDescent="0.3"/>
    <row r="574" ht="14.4" customHeight="1" x14ac:dyDescent="0.3"/>
    <row r="575" ht="14.4" customHeight="1" x14ac:dyDescent="0.3"/>
    <row r="576" ht="14.4" customHeight="1" x14ac:dyDescent="0.3"/>
    <row r="577" ht="14.4" customHeight="1" x14ac:dyDescent="0.3"/>
    <row r="578" ht="14.4" customHeight="1" x14ac:dyDescent="0.3"/>
    <row r="579" ht="14.4" customHeight="1" x14ac:dyDescent="0.3"/>
    <row r="580" ht="14.4" customHeight="1" x14ac:dyDescent="0.3"/>
    <row r="581" ht="14.4" customHeight="1" x14ac:dyDescent="0.3"/>
    <row r="582" ht="14.4" customHeight="1" x14ac:dyDescent="0.3"/>
    <row r="583" ht="14.4" customHeight="1" x14ac:dyDescent="0.3"/>
    <row r="584" ht="14.4" customHeight="1" x14ac:dyDescent="0.3"/>
    <row r="585" ht="14.4" customHeight="1" x14ac:dyDescent="0.3"/>
    <row r="586" ht="14.4" customHeight="1" x14ac:dyDescent="0.3"/>
    <row r="587" ht="14.4" customHeight="1" x14ac:dyDescent="0.3"/>
    <row r="588" ht="14.4" customHeight="1" x14ac:dyDescent="0.3"/>
    <row r="589" ht="14.4" customHeight="1" x14ac:dyDescent="0.3"/>
    <row r="590" ht="14.4" customHeight="1" x14ac:dyDescent="0.3"/>
    <row r="591" ht="14.4" customHeight="1" x14ac:dyDescent="0.3"/>
    <row r="592" ht="14.4" customHeight="1" x14ac:dyDescent="0.3"/>
    <row r="593" ht="14.4" customHeight="1" x14ac:dyDescent="0.3"/>
    <row r="594" ht="14.4" customHeight="1" x14ac:dyDescent="0.3"/>
    <row r="595" ht="14.4" customHeight="1" x14ac:dyDescent="0.3"/>
    <row r="596" ht="14.4" customHeight="1" x14ac:dyDescent="0.3"/>
    <row r="597" ht="14.4" customHeight="1" x14ac:dyDescent="0.3"/>
    <row r="598" ht="14.4" customHeight="1" x14ac:dyDescent="0.3"/>
    <row r="599" ht="14.4" customHeight="1" x14ac:dyDescent="0.3"/>
    <row r="600" ht="14.4" customHeight="1" x14ac:dyDescent="0.3"/>
    <row r="601" ht="14.4" customHeight="1" x14ac:dyDescent="0.3"/>
    <row r="602" ht="14.4" customHeight="1" x14ac:dyDescent="0.3"/>
    <row r="603" ht="14.4" customHeight="1" x14ac:dyDescent="0.3"/>
    <row r="604" ht="14.4" customHeight="1" x14ac:dyDescent="0.3"/>
    <row r="605" ht="14.4" customHeight="1" x14ac:dyDescent="0.3"/>
    <row r="606" ht="14.4" customHeight="1" x14ac:dyDescent="0.3"/>
    <row r="607" ht="14.4" customHeight="1" x14ac:dyDescent="0.3"/>
    <row r="608" ht="14.4" customHeight="1" x14ac:dyDescent="0.3"/>
    <row r="609" ht="14.4" customHeight="1" x14ac:dyDescent="0.3"/>
    <row r="610" ht="14.4" customHeight="1" x14ac:dyDescent="0.3"/>
    <row r="611" ht="14.4" customHeight="1" x14ac:dyDescent="0.3"/>
    <row r="612" ht="14.4" customHeight="1" x14ac:dyDescent="0.3"/>
    <row r="613" ht="14.4" customHeight="1" x14ac:dyDescent="0.3"/>
    <row r="614" ht="14.4" customHeight="1" x14ac:dyDescent="0.3"/>
    <row r="615" ht="14.4" customHeight="1" x14ac:dyDescent="0.3"/>
    <row r="616" ht="14.4" customHeight="1" x14ac:dyDescent="0.3"/>
    <row r="617" ht="14.4" customHeight="1" x14ac:dyDescent="0.3"/>
    <row r="618" ht="14.4" customHeight="1" x14ac:dyDescent="0.3"/>
    <row r="619" ht="14.4" customHeight="1" x14ac:dyDescent="0.3"/>
    <row r="620" ht="14.4" customHeight="1" x14ac:dyDescent="0.3"/>
    <row r="621" ht="14.4" customHeight="1" x14ac:dyDescent="0.3"/>
    <row r="622" ht="14.4" customHeight="1" x14ac:dyDescent="0.3"/>
    <row r="623" ht="14.4" customHeight="1" x14ac:dyDescent="0.3"/>
    <row r="624" ht="14.4" customHeight="1" x14ac:dyDescent="0.3"/>
    <row r="625" ht="14.4" customHeight="1" x14ac:dyDescent="0.3"/>
    <row r="626" ht="14.4" customHeight="1" x14ac:dyDescent="0.3"/>
    <row r="627" ht="14.4" customHeight="1" x14ac:dyDescent="0.3"/>
    <row r="628" ht="14.4" customHeight="1" x14ac:dyDescent="0.3"/>
    <row r="629" ht="14.4" customHeight="1" x14ac:dyDescent="0.3"/>
    <row r="630" ht="14.4" customHeight="1" x14ac:dyDescent="0.3"/>
    <row r="631" ht="14.4" customHeight="1" x14ac:dyDescent="0.3"/>
    <row r="632" ht="14.4" customHeight="1" x14ac:dyDescent="0.3"/>
    <row r="633" ht="14.4" customHeight="1" x14ac:dyDescent="0.3"/>
    <row r="634" ht="14.4" customHeight="1" x14ac:dyDescent="0.3"/>
    <row r="635" ht="14.4" customHeight="1" x14ac:dyDescent="0.3"/>
    <row r="636" ht="14.4" customHeight="1" x14ac:dyDescent="0.3"/>
    <row r="637" ht="14.4" customHeight="1" x14ac:dyDescent="0.3"/>
    <row r="638" ht="14.4" customHeight="1" x14ac:dyDescent="0.3"/>
    <row r="639" ht="14.4" customHeight="1" x14ac:dyDescent="0.3"/>
    <row r="640" ht="14.4" customHeight="1" x14ac:dyDescent="0.3"/>
    <row r="641" ht="14.4" customHeight="1" x14ac:dyDescent="0.3"/>
    <row r="642" ht="14.4" customHeight="1" x14ac:dyDescent="0.3"/>
    <row r="643" ht="14.4" customHeight="1" x14ac:dyDescent="0.3"/>
    <row r="644" ht="14.4" customHeight="1" x14ac:dyDescent="0.3"/>
    <row r="645" ht="14.4" customHeight="1" x14ac:dyDescent="0.3"/>
    <row r="646" ht="14.4" customHeight="1" x14ac:dyDescent="0.3"/>
    <row r="647" ht="14.4" customHeight="1" x14ac:dyDescent="0.3"/>
    <row r="648" ht="14.4" customHeight="1" x14ac:dyDescent="0.3"/>
    <row r="649" ht="14.4" customHeight="1" x14ac:dyDescent="0.3"/>
    <row r="650" ht="14.4" customHeight="1" x14ac:dyDescent="0.3"/>
    <row r="651" ht="14.4" customHeight="1" x14ac:dyDescent="0.3"/>
    <row r="652" ht="14.4" customHeight="1" x14ac:dyDescent="0.3"/>
    <row r="653" ht="14.4" customHeight="1" x14ac:dyDescent="0.3"/>
    <row r="654" ht="14.4" customHeight="1" x14ac:dyDescent="0.3"/>
    <row r="655" ht="14.4" customHeight="1" x14ac:dyDescent="0.3"/>
    <row r="65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</sheetData>
  <autoFilter ref="A1:AK99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693"/>
  <sheetViews>
    <sheetView showGridLines="0" tabSelected="1" zoomScale="110" zoomScaleNormal="11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G6" sqref="G6"/>
    </sheetView>
  </sheetViews>
  <sheetFormatPr baseColWidth="10" defaultColWidth="11.5546875" defaultRowHeight="14.4" customHeight="1" zeroHeight="1" x14ac:dyDescent="0.3"/>
  <cols>
    <col min="1" max="1" width="3.109375" customWidth="1"/>
    <col min="2" max="2" width="38.6640625" style="23" customWidth="1"/>
    <col min="3" max="3" width="11.5546875" style="8" customWidth="1"/>
    <col min="4" max="4" width="10.6640625" customWidth="1"/>
    <col min="5" max="5" width="12.21875" style="15" customWidth="1"/>
    <col min="6" max="6" width="19.109375" customWidth="1"/>
    <col min="7" max="7" width="16.44140625" customWidth="1"/>
    <col min="8" max="8" width="18.33203125" customWidth="1"/>
    <col min="9" max="9" width="17.109375" customWidth="1"/>
    <col min="10" max="10" width="18" customWidth="1"/>
    <col min="11" max="11" width="17.77734375" customWidth="1"/>
    <col min="12" max="12" width="16.5546875" customWidth="1"/>
    <col min="13" max="13" width="16.109375" customWidth="1"/>
    <col min="14" max="14" width="16.44140625" customWidth="1"/>
    <col min="15" max="15" width="15.88671875" customWidth="1"/>
    <col min="16" max="16" width="15.44140625" customWidth="1"/>
    <col min="17" max="17" width="14.6640625" customWidth="1"/>
    <col min="18" max="18" width="16.21875" customWidth="1"/>
    <col min="19" max="19" width="17.88671875" customWidth="1"/>
    <col min="20" max="20" width="17.44140625" customWidth="1"/>
    <col min="21" max="21" width="16.6640625" customWidth="1"/>
    <col min="22" max="22" width="15.44140625" customWidth="1"/>
    <col min="23" max="23" width="16.5546875" customWidth="1"/>
    <col min="24" max="24" width="16.6640625" customWidth="1"/>
    <col min="25" max="29" width="15.44140625" customWidth="1"/>
    <col min="30" max="30" width="18" customWidth="1"/>
    <col min="31" max="31" width="19.21875" customWidth="1"/>
    <col min="32" max="32" width="19.33203125" customWidth="1"/>
    <col min="33" max="33" width="12.109375" customWidth="1"/>
    <col min="34" max="34" width="20" customWidth="1"/>
    <col min="35" max="35" width="9.5546875" customWidth="1"/>
    <col min="36" max="36" width="21.109375" style="10" customWidth="1"/>
    <col min="37" max="37" width="1.33203125" customWidth="1"/>
    <col min="38" max="38" width="12.109375" bestFit="1" customWidth="1"/>
    <col min="39" max="39" width="13.6640625" bestFit="1" customWidth="1"/>
  </cols>
  <sheetData>
    <row r="1" spans="1:37" ht="40.200000000000003" customHeight="1" x14ac:dyDescent="0.3">
      <c r="A1" s="137"/>
      <c r="B1" s="170" t="s">
        <v>0</v>
      </c>
      <c r="C1" s="171" t="s">
        <v>1</v>
      </c>
      <c r="D1" s="171" t="s">
        <v>2</v>
      </c>
      <c r="E1" s="172" t="s">
        <v>3</v>
      </c>
      <c r="F1" s="170" t="s">
        <v>271</v>
      </c>
      <c r="G1" s="170" t="s">
        <v>272</v>
      </c>
      <c r="H1" s="170" t="s">
        <v>273</v>
      </c>
      <c r="I1" s="170" t="s">
        <v>274</v>
      </c>
      <c r="J1" s="170" t="s">
        <v>275</v>
      </c>
      <c r="K1" s="170" t="s">
        <v>276</v>
      </c>
      <c r="L1" s="170" t="s">
        <v>277</v>
      </c>
      <c r="M1" s="170" t="s">
        <v>278</v>
      </c>
      <c r="N1" s="170" t="s">
        <v>279</v>
      </c>
      <c r="O1" s="170" t="s">
        <v>280</v>
      </c>
      <c r="P1" s="170" t="s">
        <v>281</v>
      </c>
      <c r="Q1" s="170" t="s">
        <v>282</v>
      </c>
      <c r="R1" s="170" t="s">
        <v>283</v>
      </c>
      <c r="S1" s="170" t="s">
        <v>284</v>
      </c>
      <c r="T1" s="170" t="s">
        <v>285</v>
      </c>
      <c r="U1" s="170" t="s">
        <v>286</v>
      </c>
      <c r="V1" s="170" t="s">
        <v>287</v>
      </c>
      <c r="W1" s="170" t="s">
        <v>288</v>
      </c>
      <c r="X1" s="170" t="s">
        <v>289</v>
      </c>
      <c r="Y1" s="170" t="s">
        <v>290</v>
      </c>
      <c r="Z1" s="170" t="s">
        <v>291</v>
      </c>
      <c r="AA1" s="170" t="s">
        <v>292</v>
      </c>
      <c r="AB1" s="170" t="s">
        <v>293</v>
      </c>
      <c r="AC1" s="170" t="s">
        <v>4</v>
      </c>
      <c r="AD1" s="170" t="s">
        <v>5</v>
      </c>
      <c r="AE1" s="170" t="s">
        <v>294</v>
      </c>
      <c r="AF1" s="170" t="s">
        <v>342</v>
      </c>
      <c r="AG1" s="170" t="s">
        <v>6</v>
      </c>
      <c r="AH1" s="173" t="s">
        <v>341</v>
      </c>
      <c r="AI1" s="173" t="s">
        <v>7</v>
      </c>
      <c r="AJ1" s="174" t="s">
        <v>8</v>
      </c>
    </row>
    <row r="2" spans="1:37" s="6" customFormat="1" ht="62.4" x14ac:dyDescent="0.3">
      <c r="A2" s="175" t="str">
        <f t="shared" ref="A2:A68" si="0">LEFT(B2,7)</f>
        <v>SF.PY.1</v>
      </c>
      <c r="B2" s="176" t="s">
        <v>96</v>
      </c>
      <c r="C2" s="135" t="s">
        <v>10</v>
      </c>
      <c r="D2" s="177" t="s">
        <v>269</v>
      </c>
      <c r="E2" s="136">
        <v>2327</v>
      </c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>
        <v>10000000</v>
      </c>
      <c r="X2" s="179">
        <v>35000000</v>
      </c>
      <c r="Y2" s="178"/>
      <c r="Z2" s="178"/>
      <c r="AA2" s="178"/>
      <c r="AB2" s="178"/>
      <c r="AC2" s="178"/>
      <c r="AD2" s="178"/>
      <c r="AE2" s="178">
        <v>40000000</v>
      </c>
      <c r="AF2" s="178">
        <f t="shared" ref="AF2:AF68" si="1">SUM(F2:AE2)</f>
        <v>85000000</v>
      </c>
      <c r="AG2" s="180">
        <f t="shared" ref="AG2:AG6" si="2">+AF2/AH2</f>
        <v>1.3076923076923077</v>
      </c>
      <c r="AH2" s="178">
        <v>65000000</v>
      </c>
      <c r="AI2" s="181">
        <f t="shared" ref="AI2:AI6" si="3">+AJ2/AH2</f>
        <v>-0.30769230769230771</v>
      </c>
      <c r="AJ2" s="178">
        <f t="shared" ref="AJ2:AJ13" si="4">+AH2-AF2</f>
        <v>-20000000</v>
      </c>
    </row>
    <row r="3" spans="1:37" s="6" customFormat="1" ht="62.4" x14ac:dyDescent="0.3">
      <c r="A3" s="175" t="str">
        <f t="shared" si="0"/>
        <v>SF.PY.1</v>
      </c>
      <c r="B3" s="176" t="s">
        <v>96</v>
      </c>
      <c r="C3" s="135" t="s">
        <v>13</v>
      </c>
      <c r="D3" s="177" t="s">
        <v>269</v>
      </c>
      <c r="E3" s="136">
        <v>300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>
        <v>5000000</v>
      </c>
      <c r="AF3" s="178">
        <f t="shared" si="1"/>
        <v>5000000</v>
      </c>
      <c r="AG3" s="180">
        <f t="shared" si="2"/>
        <v>0.5</v>
      </c>
      <c r="AH3" s="178">
        <v>10000000</v>
      </c>
      <c r="AI3" s="181">
        <f t="shared" si="3"/>
        <v>0.5</v>
      </c>
      <c r="AJ3" s="178">
        <f t="shared" si="4"/>
        <v>5000000</v>
      </c>
    </row>
    <row r="4" spans="1:37" s="6" customFormat="1" ht="62.4" x14ac:dyDescent="0.3">
      <c r="A4" s="175" t="str">
        <f t="shared" si="0"/>
        <v>SF.PY.1</v>
      </c>
      <c r="B4" s="176" t="s">
        <v>96</v>
      </c>
      <c r="C4" s="135" t="s">
        <v>14</v>
      </c>
      <c r="D4" s="177" t="s">
        <v>269</v>
      </c>
      <c r="E4" s="136">
        <v>300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>
        <v>5000000</v>
      </c>
      <c r="AF4" s="178">
        <f t="shared" si="1"/>
        <v>5000000</v>
      </c>
      <c r="AG4" s="180">
        <f t="shared" si="2"/>
        <v>0.5</v>
      </c>
      <c r="AH4" s="178">
        <v>10000000</v>
      </c>
      <c r="AI4" s="181">
        <f t="shared" si="3"/>
        <v>0.5</v>
      </c>
      <c r="AJ4" s="178">
        <f t="shared" si="4"/>
        <v>5000000</v>
      </c>
    </row>
    <row r="5" spans="1:37" s="6" customFormat="1" ht="62.4" x14ac:dyDescent="0.3">
      <c r="A5" s="175" t="str">
        <f t="shared" si="0"/>
        <v>SF.PY.1</v>
      </c>
      <c r="B5" s="176" t="s">
        <v>96</v>
      </c>
      <c r="C5" s="135" t="s">
        <v>12</v>
      </c>
      <c r="D5" s="177" t="s">
        <v>269</v>
      </c>
      <c r="E5" s="136">
        <v>400</v>
      </c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>
        <v>8000000</v>
      </c>
      <c r="AF5" s="178">
        <f t="shared" si="1"/>
        <v>8000000</v>
      </c>
      <c r="AG5" s="180">
        <f t="shared" si="2"/>
        <v>0.53333333333333333</v>
      </c>
      <c r="AH5" s="178">
        <v>15000000</v>
      </c>
      <c r="AI5" s="181">
        <f t="shared" si="3"/>
        <v>0.46666666666666667</v>
      </c>
      <c r="AJ5" s="178">
        <f t="shared" si="4"/>
        <v>7000000</v>
      </c>
    </row>
    <row r="6" spans="1:37" s="6" customFormat="1" ht="57" customHeight="1" x14ac:dyDescent="0.3">
      <c r="A6" s="175" t="str">
        <f t="shared" si="0"/>
        <v>SF.PY.1</v>
      </c>
      <c r="B6" s="176" t="s">
        <v>268</v>
      </c>
      <c r="C6" s="135" t="s">
        <v>40</v>
      </c>
      <c r="D6" s="177" t="s">
        <v>270</v>
      </c>
      <c r="E6" s="136">
        <v>0.3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>
        <v>30000000</v>
      </c>
      <c r="AF6" s="178">
        <f t="shared" si="1"/>
        <v>30000000</v>
      </c>
      <c r="AG6" s="180">
        <f t="shared" si="2"/>
        <v>1</v>
      </c>
      <c r="AH6" s="178">
        <v>30000000</v>
      </c>
      <c r="AI6" s="181">
        <f t="shared" si="3"/>
        <v>0</v>
      </c>
      <c r="AJ6" s="178">
        <f t="shared" si="4"/>
        <v>0</v>
      </c>
    </row>
    <row r="7" spans="1:37" s="6" customFormat="1" ht="15.6" x14ac:dyDescent="0.3">
      <c r="A7" s="175" t="str">
        <f t="shared" si="0"/>
        <v>SF.PY.1</v>
      </c>
      <c r="B7" s="176" t="s">
        <v>516</v>
      </c>
      <c r="C7" s="135" t="s">
        <v>13</v>
      </c>
      <c r="D7" s="182">
        <v>5</v>
      </c>
      <c r="E7" s="136" t="s">
        <v>517</v>
      </c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>
        <f t="shared" ref="AF7:AF9" si="5">SUM(F7:AE7)</f>
        <v>0</v>
      </c>
      <c r="AG7" s="180"/>
      <c r="AH7" s="178"/>
      <c r="AI7" s="181"/>
      <c r="AJ7" s="178">
        <f t="shared" ref="AJ7:AJ9" si="6">+AH7-AF7</f>
        <v>0</v>
      </c>
      <c r="AK7" s="134"/>
    </row>
    <row r="8" spans="1:37" s="6" customFormat="1" ht="15.6" x14ac:dyDescent="0.3">
      <c r="A8" s="175" t="str">
        <f t="shared" si="0"/>
        <v>SF.PY.1</v>
      </c>
      <c r="B8" s="176" t="s">
        <v>516</v>
      </c>
      <c r="C8" s="135" t="s">
        <v>14</v>
      </c>
      <c r="D8" s="182">
        <v>5</v>
      </c>
      <c r="E8" s="136" t="s">
        <v>517</v>
      </c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>
        <f t="shared" si="5"/>
        <v>0</v>
      </c>
      <c r="AG8" s="180"/>
      <c r="AH8" s="178"/>
      <c r="AI8" s="181"/>
      <c r="AJ8" s="178">
        <f t="shared" si="6"/>
        <v>0</v>
      </c>
      <c r="AK8" s="134"/>
    </row>
    <row r="9" spans="1:37" s="6" customFormat="1" ht="15.6" x14ac:dyDescent="0.3">
      <c r="A9" s="175" t="str">
        <f t="shared" si="0"/>
        <v>SF.PY.1</v>
      </c>
      <c r="B9" s="176" t="s">
        <v>516</v>
      </c>
      <c r="C9" s="135" t="s">
        <v>12</v>
      </c>
      <c r="D9" s="182">
        <v>5</v>
      </c>
      <c r="E9" s="136" t="s">
        <v>517</v>
      </c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>
        <f t="shared" si="5"/>
        <v>0</v>
      </c>
      <c r="AG9" s="180"/>
      <c r="AH9" s="178"/>
      <c r="AI9" s="181"/>
      <c r="AJ9" s="178">
        <f t="shared" si="6"/>
        <v>0</v>
      </c>
      <c r="AK9" s="134"/>
    </row>
    <row r="10" spans="1:37" s="6" customFormat="1" ht="46.8" x14ac:dyDescent="0.3">
      <c r="A10" s="175" t="str">
        <f t="shared" si="0"/>
        <v>SF.PY.2</v>
      </c>
      <c r="B10" s="176" t="s">
        <v>97</v>
      </c>
      <c r="C10" s="135" t="s">
        <v>40</v>
      </c>
      <c r="D10" s="177" t="s">
        <v>295</v>
      </c>
      <c r="E10" s="136">
        <v>2</v>
      </c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>
        <f t="shared" si="1"/>
        <v>0</v>
      </c>
      <c r="AG10" s="180"/>
      <c r="AH10" s="178">
        <v>10000000</v>
      </c>
      <c r="AI10" s="181"/>
      <c r="AJ10" s="178">
        <f t="shared" si="4"/>
        <v>10000000</v>
      </c>
    </row>
    <row r="11" spans="1:37" s="6" customFormat="1" ht="78" x14ac:dyDescent="0.3">
      <c r="A11" s="175" t="str">
        <f t="shared" si="0"/>
        <v>SF.PY.2</v>
      </c>
      <c r="B11" s="176" t="s">
        <v>97</v>
      </c>
      <c r="C11" s="135" t="s">
        <v>13</v>
      </c>
      <c r="D11" s="177" t="s">
        <v>296</v>
      </c>
      <c r="E11" s="136">
        <v>1</v>
      </c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>
        <f t="shared" si="1"/>
        <v>0</v>
      </c>
      <c r="AG11" s="180"/>
      <c r="AH11" s="178">
        <v>0</v>
      </c>
      <c r="AI11" s="181"/>
      <c r="AJ11" s="178">
        <f t="shared" si="4"/>
        <v>0</v>
      </c>
    </row>
    <row r="12" spans="1:37" s="6" customFormat="1" ht="78" x14ac:dyDescent="0.3">
      <c r="A12" s="175" t="str">
        <f t="shared" si="0"/>
        <v>SF.PY.2</v>
      </c>
      <c r="B12" s="176" t="s">
        <v>97</v>
      </c>
      <c r="C12" s="135" t="s">
        <v>14</v>
      </c>
      <c r="D12" s="177" t="s">
        <v>296</v>
      </c>
      <c r="E12" s="136">
        <v>1</v>
      </c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>
        <f t="shared" si="1"/>
        <v>0</v>
      </c>
      <c r="AG12" s="180"/>
      <c r="AH12" s="178">
        <v>0</v>
      </c>
      <c r="AI12" s="181"/>
      <c r="AJ12" s="178">
        <f t="shared" si="4"/>
        <v>0</v>
      </c>
    </row>
    <row r="13" spans="1:37" s="6" customFormat="1" ht="78" x14ac:dyDescent="0.3">
      <c r="A13" s="175" t="str">
        <f t="shared" si="0"/>
        <v>SF.PY.2</v>
      </c>
      <c r="B13" s="176" t="s">
        <v>97</v>
      </c>
      <c r="C13" s="135" t="s">
        <v>12</v>
      </c>
      <c r="D13" s="177" t="s">
        <v>296</v>
      </c>
      <c r="E13" s="136">
        <v>1</v>
      </c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>
        <f t="shared" si="1"/>
        <v>0</v>
      </c>
      <c r="AG13" s="180"/>
      <c r="AH13" s="178">
        <v>0</v>
      </c>
      <c r="AI13" s="181"/>
      <c r="AJ13" s="178">
        <f t="shared" si="4"/>
        <v>0</v>
      </c>
    </row>
    <row r="14" spans="1:37" s="6" customFormat="1" ht="46.8" x14ac:dyDescent="0.3">
      <c r="A14" s="175" t="str">
        <f t="shared" si="0"/>
        <v>SF.PY.2</v>
      </c>
      <c r="B14" s="176" t="s">
        <v>98</v>
      </c>
      <c r="C14" s="135" t="s">
        <v>10</v>
      </c>
      <c r="D14" s="177" t="s">
        <v>295</v>
      </c>
      <c r="E14" s="136">
        <v>1</v>
      </c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>
        <f t="shared" si="1"/>
        <v>0</v>
      </c>
      <c r="AG14" s="180">
        <f t="shared" ref="AG14:AG77" si="7">+AF14/AH14</f>
        <v>0</v>
      </c>
      <c r="AH14" s="178">
        <v>5000000</v>
      </c>
      <c r="AI14" s="181">
        <f t="shared" ref="AI14:AI77" si="8">+AJ14/AH14</f>
        <v>1</v>
      </c>
      <c r="AJ14" s="178">
        <f t="shared" ref="AJ14:AJ77" si="9">+AH14-AF14</f>
        <v>5000000</v>
      </c>
    </row>
    <row r="15" spans="1:37" s="6" customFormat="1" ht="78" x14ac:dyDescent="0.3">
      <c r="A15" s="175" t="str">
        <f t="shared" si="0"/>
        <v>SF.PY.2</v>
      </c>
      <c r="B15" s="176" t="s">
        <v>98</v>
      </c>
      <c r="C15" s="135" t="s">
        <v>13</v>
      </c>
      <c r="D15" s="177" t="s">
        <v>296</v>
      </c>
      <c r="E15" s="136">
        <v>1</v>
      </c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>
        <f t="shared" si="1"/>
        <v>0</v>
      </c>
      <c r="AG15" s="180"/>
      <c r="AH15" s="178">
        <v>5000000</v>
      </c>
      <c r="AI15" s="181"/>
      <c r="AJ15" s="178">
        <f t="shared" si="9"/>
        <v>5000000</v>
      </c>
    </row>
    <row r="16" spans="1:37" s="6" customFormat="1" ht="78" x14ac:dyDescent="0.3">
      <c r="A16" s="175" t="str">
        <f t="shared" si="0"/>
        <v>SF.PY.2</v>
      </c>
      <c r="B16" s="176" t="s">
        <v>98</v>
      </c>
      <c r="C16" s="135" t="s">
        <v>14</v>
      </c>
      <c r="D16" s="177" t="s">
        <v>296</v>
      </c>
      <c r="E16" s="136">
        <v>1</v>
      </c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>
        <f t="shared" si="1"/>
        <v>0</v>
      </c>
      <c r="AG16" s="180"/>
      <c r="AH16" s="178">
        <v>5000000</v>
      </c>
      <c r="AI16" s="181"/>
      <c r="AJ16" s="178">
        <f t="shared" si="9"/>
        <v>5000000</v>
      </c>
    </row>
    <row r="17" spans="1:37" s="6" customFormat="1" ht="78" x14ac:dyDescent="0.3">
      <c r="A17" s="175" t="str">
        <f t="shared" si="0"/>
        <v>SF.PY.2</v>
      </c>
      <c r="B17" s="176" t="s">
        <v>98</v>
      </c>
      <c r="C17" s="135" t="s">
        <v>12</v>
      </c>
      <c r="D17" s="177" t="s">
        <v>296</v>
      </c>
      <c r="E17" s="136">
        <v>1</v>
      </c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>
        <f t="shared" si="1"/>
        <v>0</v>
      </c>
      <c r="AG17" s="180"/>
      <c r="AH17" s="178">
        <v>5000000</v>
      </c>
      <c r="AI17" s="181"/>
      <c r="AJ17" s="178">
        <f t="shared" si="9"/>
        <v>5000000</v>
      </c>
      <c r="AK17" s="6">
        <f>6+6+15</f>
        <v>27</v>
      </c>
    </row>
    <row r="18" spans="1:37" s="6" customFormat="1" ht="46.8" x14ac:dyDescent="0.3">
      <c r="A18" s="175" t="str">
        <f t="shared" si="0"/>
        <v>SF.PY.2</v>
      </c>
      <c r="B18" s="176" t="s">
        <v>99</v>
      </c>
      <c r="C18" s="135" t="s">
        <v>10</v>
      </c>
      <c r="D18" s="177" t="s">
        <v>295</v>
      </c>
      <c r="E18" s="136">
        <v>4</v>
      </c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>
        <f t="shared" si="1"/>
        <v>0</v>
      </c>
      <c r="AG18" s="180"/>
      <c r="AH18" s="178">
        <v>0</v>
      </c>
      <c r="AI18" s="181"/>
      <c r="AJ18" s="178">
        <f t="shared" si="9"/>
        <v>0</v>
      </c>
    </row>
    <row r="19" spans="1:37" s="6" customFormat="1" ht="46.8" x14ac:dyDescent="0.3">
      <c r="A19" s="175" t="str">
        <f t="shared" si="0"/>
        <v>SF.PY.2</v>
      </c>
      <c r="B19" s="176" t="s">
        <v>100</v>
      </c>
      <c r="C19" s="135" t="s">
        <v>10</v>
      </c>
      <c r="D19" s="177" t="s">
        <v>295</v>
      </c>
      <c r="E19" s="136">
        <v>2</v>
      </c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>
        <f t="shared" si="1"/>
        <v>0</v>
      </c>
      <c r="AG19" s="180"/>
      <c r="AH19" s="178"/>
      <c r="AI19" s="181"/>
      <c r="AJ19" s="178">
        <f t="shared" si="9"/>
        <v>0</v>
      </c>
    </row>
    <row r="20" spans="1:37" s="6" customFormat="1" ht="62.4" x14ac:dyDescent="0.3">
      <c r="A20" s="175" t="str">
        <f t="shared" si="0"/>
        <v>SF.PY.2</v>
      </c>
      <c r="B20" s="176" t="s">
        <v>101</v>
      </c>
      <c r="C20" s="135" t="s">
        <v>40</v>
      </c>
      <c r="D20" s="177" t="s">
        <v>297</v>
      </c>
      <c r="E20" s="136">
        <v>1</v>
      </c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>
        <f t="shared" si="1"/>
        <v>0</v>
      </c>
      <c r="AG20" s="180">
        <f t="shared" si="7"/>
        <v>0</v>
      </c>
      <c r="AH20" s="178">
        <v>140000000</v>
      </c>
      <c r="AI20" s="181">
        <f t="shared" si="8"/>
        <v>1</v>
      </c>
      <c r="AJ20" s="178">
        <f t="shared" si="9"/>
        <v>140000000</v>
      </c>
    </row>
    <row r="21" spans="1:37" s="6" customFormat="1" ht="31.2" x14ac:dyDescent="0.3">
      <c r="A21" s="175" t="str">
        <f t="shared" si="0"/>
        <v>SF.PY.2</v>
      </c>
      <c r="B21" s="176" t="s">
        <v>102</v>
      </c>
      <c r="C21" s="135" t="s">
        <v>40</v>
      </c>
      <c r="D21" s="177" t="s">
        <v>298</v>
      </c>
      <c r="E21" s="136">
        <v>0</v>
      </c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>
        <f t="shared" si="1"/>
        <v>0</v>
      </c>
      <c r="AG21" s="180"/>
      <c r="AH21" s="178">
        <v>0</v>
      </c>
      <c r="AI21" s="181"/>
      <c r="AJ21" s="178">
        <f t="shared" si="9"/>
        <v>0</v>
      </c>
    </row>
    <row r="22" spans="1:37" s="6" customFormat="1" ht="31.2" x14ac:dyDescent="0.3">
      <c r="A22" s="175" t="str">
        <f t="shared" si="0"/>
        <v>SF.PY.2</v>
      </c>
      <c r="B22" s="176" t="s">
        <v>103</v>
      </c>
      <c r="C22" s="135" t="s">
        <v>10</v>
      </c>
      <c r="D22" s="177" t="s">
        <v>299</v>
      </c>
      <c r="E22" s="136">
        <v>1846</v>
      </c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>
        <v>40000000</v>
      </c>
      <c r="AF22" s="178">
        <f t="shared" si="1"/>
        <v>40000000</v>
      </c>
      <c r="AG22" s="180">
        <f t="shared" si="7"/>
        <v>1</v>
      </c>
      <c r="AH22" s="178">
        <v>40000000</v>
      </c>
      <c r="AI22" s="181">
        <f t="shared" si="8"/>
        <v>0</v>
      </c>
      <c r="AJ22" s="178">
        <f t="shared" si="9"/>
        <v>0</v>
      </c>
    </row>
    <row r="23" spans="1:37" s="6" customFormat="1" ht="31.2" x14ac:dyDescent="0.3">
      <c r="A23" s="175" t="str">
        <f t="shared" si="0"/>
        <v>SF.PY.2</v>
      </c>
      <c r="B23" s="176" t="s">
        <v>103</v>
      </c>
      <c r="C23" s="135" t="s">
        <v>12</v>
      </c>
      <c r="D23" s="177" t="s">
        <v>299</v>
      </c>
      <c r="E23" s="136">
        <v>300</v>
      </c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>
        <v>15000000</v>
      </c>
      <c r="AF23" s="178">
        <f t="shared" si="1"/>
        <v>15000000</v>
      </c>
      <c r="AG23" s="180">
        <f t="shared" si="7"/>
        <v>0.6</v>
      </c>
      <c r="AH23" s="178">
        <v>25000000</v>
      </c>
      <c r="AI23" s="181">
        <f t="shared" si="8"/>
        <v>0.4</v>
      </c>
      <c r="AJ23" s="178">
        <f t="shared" si="9"/>
        <v>10000000</v>
      </c>
    </row>
    <row r="24" spans="1:37" s="6" customFormat="1" ht="31.2" x14ac:dyDescent="0.3">
      <c r="A24" s="175" t="str">
        <f t="shared" si="0"/>
        <v>SF.PY.2</v>
      </c>
      <c r="B24" s="176" t="s">
        <v>103</v>
      </c>
      <c r="C24" s="135" t="s">
        <v>13</v>
      </c>
      <c r="D24" s="177" t="s">
        <v>299</v>
      </c>
      <c r="E24" s="136">
        <v>200</v>
      </c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>
        <v>10000000</v>
      </c>
      <c r="AF24" s="178">
        <f t="shared" si="1"/>
        <v>10000000</v>
      </c>
      <c r="AG24" s="180">
        <f t="shared" si="7"/>
        <v>0.66666666666666663</v>
      </c>
      <c r="AH24" s="178">
        <v>15000000</v>
      </c>
      <c r="AI24" s="181">
        <f t="shared" si="8"/>
        <v>0.33333333333333331</v>
      </c>
      <c r="AJ24" s="178">
        <f t="shared" si="9"/>
        <v>5000000</v>
      </c>
    </row>
    <row r="25" spans="1:37" s="6" customFormat="1" ht="31.2" x14ac:dyDescent="0.3">
      <c r="A25" s="175" t="str">
        <f t="shared" si="0"/>
        <v>SF.PY.2</v>
      </c>
      <c r="B25" s="176" t="s">
        <v>103</v>
      </c>
      <c r="C25" s="135" t="s">
        <v>14</v>
      </c>
      <c r="D25" s="177" t="s">
        <v>299</v>
      </c>
      <c r="E25" s="136">
        <v>200</v>
      </c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>
        <v>10000000</v>
      </c>
      <c r="AF25" s="178">
        <f t="shared" si="1"/>
        <v>10000000</v>
      </c>
      <c r="AG25" s="180">
        <f t="shared" si="7"/>
        <v>0.66666666666666663</v>
      </c>
      <c r="AH25" s="178">
        <v>15000000</v>
      </c>
      <c r="AI25" s="181">
        <f t="shared" si="8"/>
        <v>0.33333333333333331</v>
      </c>
      <c r="AJ25" s="178">
        <f t="shared" si="9"/>
        <v>5000000</v>
      </c>
    </row>
    <row r="26" spans="1:37" s="6" customFormat="1" ht="31.2" x14ac:dyDescent="0.3">
      <c r="A26" s="175" t="str">
        <f t="shared" si="0"/>
        <v>SF.PY.3</v>
      </c>
      <c r="B26" s="176" t="s">
        <v>104</v>
      </c>
      <c r="C26" s="135" t="s">
        <v>10</v>
      </c>
      <c r="D26" s="177" t="s">
        <v>300</v>
      </c>
      <c r="E26" s="136">
        <v>1</v>
      </c>
      <c r="F26" s="178"/>
      <c r="G26" s="178"/>
      <c r="H26" s="178"/>
      <c r="I26" s="178"/>
      <c r="J26" s="178">
        <f>+[8]CENTRAL!$I$40</f>
        <v>500000000</v>
      </c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>
        <v>155000000</v>
      </c>
      <c r="AF26" s="178">
        <f t="shared" si="1"/>
        <v>655000000</v>
      </c>
      <c r="AG26" s="180">
        <f t="shared" si="7"/>
        <v>0.32750000000000001</v>
      </c>
      <c r="AH26" s="178">
        <v>2000000000</v>
      </c>
      <c r="AI26" s="181">
        <f t="shared" si="8"/>
        <v>0.67249999999999999</v>
      </c>
      <c r="AJ26" s="178">
        <f t="shared" si="9"/>
        <v>1345000000</v>
      </c>
    </row>
    <row r="27" spans="1:37" s="6" customFormat="1" ht="15.6" x14ac:dyDescent="0.3">
      <c r="A27" s="175" t="str">
        <f t="shared" si="0"/>
        <v>SF.PY.3</v>
      </c>
      <c r="B27" s="176" t="s">
        <v>105</v>
      </c>
      <c r="C27" s="135" t="s">
        <v>10</v>
      </c>
      <c r="D27" s="177" t="s">
        <v>300</v>
      </c>
      <c r="E27" s="136">
        <v>1</v>
      </c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>
        <v>2000000</v>
      </c>
      <c r="AF27" s="178">
        <f t="shared" si="1"/>
        <v>2000000</v>
      </c>
      <c r="AG27" s="180">
        <f t="shared" si="7"/>
        <v>0.04</v>
      </c>
      <c r="AH27" s="178">
        <v>50000000</v>
      </c>
      <c r="AI27" s="181">
        <f t="shared" si="8"/>
        <v>0.96</v>
      </c>
      <c r="AJ27" s="178">
        <f t="shared" si="9"/>
        <v>48000000</v>
      </c>
    </row>
    <row r="28" spans="1:37" s="6" customFormat="1" ht="62.4" x14ac:dyDescent="0.3">
      <c r="A28" s="175" t="str">
        <f t="shared" si="0"/>
        <v>SF.PY.3</v>
      </c>
      <c r="B28" s="176" t="s">
        <v>106</v>
      </c>
      <c r="C28" s="135" t="s">
        <v>10</v>
      </c>
      <c r="D28" s="177" t="s">
        <v>300</v>
      </c>
      <c r="E28" s="136">
        <v>350</v>
      </c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9">
        <v>10000000</v>
      </c>
      <c r="Y28" s="178"/>
      <c r="Z28" s="178"/>
      <c r="AA28" s="178"/>
      <c r="AB28" s="178"/>
      <c r="AC28" s="178"/>
      <c r="AD28" s="178"/>
      <c r="AE28" s="178">
        <v>350000000</v>
      </c>
      <c r="AF28" s="178">
        <f t="shared" si="1"/>
        <v>360000000</v>
      </c>
      <c r="AG28" s="180">
        <f t="shared" si="7"/>
        <v>0.57324840764331209</v>
      </c>
      <c r="AH28" s="178">
        <v>628000000</v>
      </c>
      <c r="AI28" s="181">
        <f t="shared" si="8"/>
        <v>0.42675159235668791</v>
      </c>
      <c r="AJ28" s="178">
        <f t="shared" si="9"/>
        <v>268000000</v>
      </c>
    </row>
    <row r="29" spans="1:37" s="6" customFormat="1" ht="31.2" x14ac:dyDescent="0.3">
      <c r="A29" s="175" t="str">
        <f t="shared" si="0"/>
        <v>SF.PY.3</v>
      </c>
      <c r="B29" s="176" t="s">
        <v>107</v>
      </c>
      <c r="C29" s="135" t="s">
        <v>10</v>
      </c>
      <c r="D29" s="177" t="s">
        <v>300</v>
      </c>
      <c r="E29" s="136">
        <v>70</v>
      </c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>
        <v>10000000</v>
      </c>
      <c r="AF29" s="178">
        <f t="shared" si="1"/>
        <v>10000000</v>
      </c>
      <c r="AG29" s="180">
        <f t="shared" si="7"/>
        <v>0.125</v>
      </c>
      <c r="AH29" s="178">
        <v>80000000</v>
      </c>
      <c r="AI29" s="181">
        <f t="shared" si="8"/>
        <v>0.875</v>
      </c>
      <c r="AJ29" s="178">
        <f t="shared" si="9"/>
        <v>70000000</v>
      </c>
    </row>
    <row r="30" spans="1:37" s="6" customFormat="1" ht="31.2" x14ac:dyDescent="0.3">
      <c r="A30" s="175" t="str">
        <f t="shared" si="0"/>
        <v>SF.PY.3</v>
      </c>
      <c r="B30" s="176" t="s">
        <v>108</v>
      </c>
      <c r="C30" s="135" t="s">
        <v>10</v>
      </c>
      <c r="D30" s="177" t="s">
        <v>300</v>
      </c>
      <c r="E30" s="136">
        <v>50</v>
      </c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>
        <v>60000000</v>
      </c>
      <c r="AF30" s="178">
        <f t="shared" si="1"/>
        <v>60000000</v>
      </c>
      <c r="AG30" s="180">
        <f t="shared" si="7"/>
        <v>0.6</v>
      </c>
      <c r="AH30" s="178">
        <v>100000000</v>
      </c>
      <c r="AI30" s="181">
        <f t="shared" si="8"/>
        <v>0.4</v>
      </c>
      <c r="AJ30" s="178">
        <f t="shared" si="9"/>
        <v>40000000</v>
      </c>
    </row>
    <row r="31" spans="1:37" s="6" customFormat="1" ht="62.4" x14ac:dyDescent="0.3">
      <c r="A31" s="175" t="str">
        <f t="shared" si="0"/>
        <v>SF.PY.4</v>
      </c>
      <c r="B31" s="176" t="s">
        <v>109</v>
      </c>
      <c r="C31" s="135" t="s">
        <v>10</v>
      </c>
      <c r="D31" s="177" t="s">
        <v>301</v>
      </c>
      <c r="E31" s="136">
        <v>75</v>
      </c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83">
        <v>56000000</v>
      </c>
      <c r="W31" s="178"/>
      <c r="X31" s="179">
        <v>29000000</v>
      </c>
      <c r="Y31" s="178">
        <v>15498000</v>
      </c>
      <c r="Z31" s="178"/>
      <c r="AA31" s="179">
        <v>64740000</v>
      </c>
      <c r="AB31" s="178"/>
      <c r="AC31" s="178"/>
      <c r="AD31" s="178"/>
      <c r="AE31" s="178">
        <v>80000000</v>
      </c>
      <c r="AF31" s="178">
        <f t="shared" si="1"/>
        <v>245238000</v>
      </c>
      <c r="AG31" s="180">
        <f t="shared" si="7"/>
        <v>1.6349199999999999</v>
      </c>
      <c r="AH31" s="178">
        <v>150000000</v>
      </c>
      <c r="AI31" s="181">
        <f t="shared" si="8"/>
        <v>-0.63492000000000004</v>
      </c>
      <c r="AJ31" s="178">
        <f t="shared" si="9"/>
        <v>-95238000</v>
      </c>
    </row>
    <row r="32" spans="1:37" s="6" customFormat="1" ht="62.4" x14ac:dyDescent="0.3">
      <c r="A32" s="175" t="str">
        <f t="shared" si="0"/>
        <v>SF.PY.4</v>
      </c>
      <c r="B32" s="176" t="s">
        <v>110</v>
      </c>
      <c r="C32" s="135" t="s">
        <v>10</v>
      </c>
      <c r="D32" s="177" t="s">
        <v>301</v>
      </c>
      <c r="E32" s="136">
        <v>75</v>
      </c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>
        <v>35000000</v>
      </c>
      <c r="AF32" s="178">
        <f t="shared" si="1"/>
        <v>35000000</v>
      </c>
      <c r="AG32" s="180">
        <f t="shared" si="7"/>
        <v>0.68627450980392157</v>
      </c>
      <c r="AH32" s="178">
        <v>51000000</v>
      </c>
      <c r="AI32" s="181">
        <f t="shared" si="8"/>
        <v>0.31372549019607843</v>
      </c>
      <c r="AJ32" s="178">
        <f t="shared" si="9"/>
        <v>16000000</v>
      </c>
    </row>
    <row r="33" spans="1:36" s="6" customFormat="1" ht="45.6" customHeight="1" x14ac:dyDescent="0.3">
      <c r="A33" s="175" t="str">
        <f t="shared" si="0"/>
        <v>SF.PY.4</v>
      </c>
      <c r="B33" s="176" t="s">
        <v>111</v>
      </c>
      <c r="C33" s="135" t="s">
        <v>10</v>
      </c>
      <c r="D33" s="177" t="s">
        <v>302</v>
      </c>
      <c r="E33" s="136">
        <v>1</v>
      </c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83">
        <v>5500000</v>
      </c>
      <c r="W33" s="178"/>
      <c r="X33" s="178"/>
      <c r="Y33" s="178"/>
      <c r="Z33" s="178"/>
      <c r="AA33" s="178"/>
      <c r="AB33" s="178"/>
      <c r="AC33" s="178"/>
      <c r="AD33" s="178"/>
      <c r="AE33" s="178">
        <v>60000000</v>
      </c>
      <c r="AF33" s="178">
        <f t="shared" si="1"/>
        <v>65500000</v>
      </c>
      <c r="AG33" s="180">
        <f t="shared" si="7"/>
        <v>0.71923644541269893</v>
      </c>
      <c r="AH33" s="178">
        <v>91068800</v>
      </c>
      <c r="AI33" s="181">
        <f t="shared" si="8"/>
        <v>0.28076355458730101</v>
      </c>
      <c r="AJ33" s="178">
        <f t="shared" si="9"/>
        <v>25568800</v>
      </c>
    </row>
    <row r="34" spans="1:36" s="6" customFormat="1" ht="33.6" customHeight="1" x14ac:dyDescent="0.3">
      <c r="A34" s="175" t="str">
        <f t="shared" si="0"/>
        <v>SF.PY.5</v>
      </c>
      <c r="B34" s="176" t="s">
        <v>112</v>
      </c>
      <c r="C34" s="135" t="s">
        <v>40</v>
      </c>
      <c r="D34" s="177" t="s">
        <v>298</v>
      </c>
      <c r="E34" s="136">
        <v>0.25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>
        <f t="shared" si="1"/>
        <v>0</v>
      </c>
      <c r="AG34" s="180"/>
      <c r="AH34" s="178">
        <v>0</v>
      </c>
      <c r="AI34" s="181"/>
      <c r="AJ34" s="178">
        <f t="shared" si="9"/>
        <v>0</v>
      </c>
    </row>
    <row r="35" spans="1:36" s="6" customFormat="1" ht="46.8" x14ac:dyDescent="0.3">
      <c r="A35" s="175" t="str">
        <f t="shared" si="0"/>
        <v>SF.PY.6</v>
      </c>
      <c r="B35" s="176" t="s">
        <v>113</v>
      </c>
      <c r="C35" s="135" t="s">
        <v>40</v>
      </c>
      <c r="D35" s="177" t="s">
        <v>303</v>
      </c>
      <c r="E35" s="136">
        <v>1</v>
      </c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>
        <v>10000000</v>
      </c>
      <c r="AF35" s="178">
        <f t="shared" si="1"/>
        <v>10000000</v>
      </c>
      <c r="AG35" s="180">
        <f t="shared" si="7"/>
        <v>0.5</v>
      </c>
      <c r="AH35" s="178">
        <v>20000000</v>
      </c>
      <c r="AI35" s="181">
        <f t="shared" si="8"/>
        <v>0.5</v>
      </c>
      <c r="AJ35" s="178">
        <f t="shared" si="9"/>
        <v>10000000</v>
      </c>
    </row>
    <row r="36" spans="1:36" s="6" customFormat="1" ht="31.2" x14ac:dyDescent="0.3">
      <c r="A36" s="175" t="str">
        <f t="shared" si="0"/>
        <v>SF.PY.6</v>
      </c>
      <c r="B36" s="176" t="s">
        <v>304</v>
      </c>
      <c r="C36" s="135" t="s">
        <v>10</v>
      </c>
      <c r="D36" s="177" t="s">
        <v>305</v>
      </c>
      <c r="E36" s="136">
        <v>2</v>
      </c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>
        <v>15000000</v>
      </c>
      <c r="AF36" s="178">
        <f t="shared" si="1"/>
        <v>15000000</v>
      </c>
      <c r="AG36" s="180">
        <f t="shared" si="7"/>
        <v>0.6</v>
      </c>
      <c r="AH36" s="178">
        <v>25000000</v>
      </c>
      <c r="AI36" s="181">
        <f t="shared" si="8"/>
        <v>0.4</v>
      </c>
      <c r="AJ36" s="178">
        <f t="shared" si="9"/>
        <v>10000000</v>
      </c>
    </row>
    <row r="37" spans="1:36" s="6" customFormat="1" ht="31.2" x14ac:dyDescent="0.3">
      <c r="A37" s="175" t="str">
        <f t="shared" si="0"/>
        <v>SF.PY.6</v>
      </c>
      <c r="B37" s="176" t="s">
        <v>304</v>
      </c>
      <c r="C37" s="135" t="s">
        <v>10</v>
      </c>
      <c r="D37" s="177" t="s">
        <v>306</v>
      </c>
      <c r="E37" s="136">
        <v>2</v>
      </c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>
        <v>2000000</v>
      </c>
      <c r="AF37" s="178">
        <f t="shared" si="1"/>
        <v>2000000</v>
      </c>
      <c r="AG37" s="180">
        <f t="shared" si="7"/>
        <v>1</v>
      </c>
      <c r="AH37" s="178">
        <v>2000000</v>
      </c>
      <c r="AI37" s="181">
        <f t="shared" si="8"/>
        <v>0</v>
      </c>
      <c r="AJ37" s="178">
        <f t="shared" si="9"/>
        <v>0</v>
      </c>
    </row>
    <row r="38" spans="1:36" s="6" customFormat="1" ht="31.2" x14ac:dyDescent="0.3">
      <c r="A38" s="175" t="str">
        <f t="shared" si="0"/>
        <v>SF.PY.6</v>
      </c>
      <c r="B38" s="176" t="s">
        <v>304</v>
      </c>
      <c r="C38" s="135" t="s">
        <v>13</v>
      </c>
      <c r="D38" s="177" t="s">
        <v>305</v>
      </c>
      <c r="E38" s="136">
        <v>1</v>
      </c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>
        <v>5000000</v>
      </c>
      <c r="AF38" s="178">
        <f t="shared" si="1"/>
        <v>5000000</v>
      </c>
      <c r="AG38" s="180">
        <f t="shared" si="7"/>
        <v>0.55555555555555558</v>
      </c>
      <c r="AH38" s="178">
        <v>9000000</v>
      </c>
      <c r="AI38" s="181">
        <f t="shared" si="8"/>
        <v>0.44444444444444442</v>
      </c>
      <c r="AJ38" s="178">
        <f t="shared" si="9"/>
        <v>4000000</v>
      </c>
    </row>
    <row r="39" spans="1:36" s="6" customFormat="1" ht="31.2" x14ac:dyDescent="0.3">
      <c r="A39" s="175" t="str">
        <f t="shared" si="0"/>
        <v>SF.PY.6</v>
      </c>
      <c r="B39" s="176" t="s">
        <v>304</v>
      </c>
      <c r="C39" s="135" t="s">
        <v>13</v>
      </c>
      <c r="D39" s="177" t="s">
        <v>306</v>
      </c>
      <c r="E39" s="136">
        <v>1</v>
      </c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>
        <v>1000000</v>
      </c>
      <c r="AF39" s="178">
        <f t="shared" si="1"/>
        <v>1000000</v>
      </c>
      <c r="AG39" s="180">
        <f t="shared" si="7"/>
        <v>1</v>
      </c>
      <c r="AH39" s="178">
        <v>1000000</v>
      </c>
      <c r="AI39" s="181">
        <f t="shared" si="8"/>
        <v>0</v>
      </c>
      <c r="AJ39" s="178">
        <f t="shared" si="9"/>
        <v>0</v>
      </c>
    </row>
    <row r="40" spans="1:36" s="6" customFormat="1" ht="31.2" x14ac:dyDescent="0.3">
      <c r="A40" s="175" t="str">
        <f t="shared" si="0"/>
        <v>SF.PY.6</v>
      </c>
      <c r="B40" s="176" t="s">
        <v>304</v>
      </c>
      <c r="C40" s="135" t="s">
        <v>14</v>
      </c>
      <c r="D40" s="177" t="s">
        <v>305</v>
      </c>
      <c r="E40" s="136">
        <v>1</v>
      </c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>
        <v>5000000</v>
      </c>
      <c r="AF40" s="178">
        <f t="shared" si="1"/>
        <v>5000000</v>
      </c>
      <c r="AG40" s="180">
        <f t="shared" si="7"/>
        <v>0.55555555555555558</v>
      </c>
      <c r="AH40" s="178">
        <v>9000000</v>
      </c>
      <c r="AI40" s="181">
        <f t="shared" si="8"/>
        <v>0.44444444444444442</v>
      </c>
      <c r="AJ40" s="178">
        <f t="shared" si="9"/>
        <v>4000000</v>
      </c>
    </row>
    <row r="41" spans="1:36" s="6" customFormat="1" ht="31.2" x14ac:dyDescent="0.3">
      <c r="A41" s="175" t="str">
        <f t="shared" si="0"/>
        <v>SF.PY.6</v>
      </c>
      <c r="B41" s="176" t="s">
        <v>304</v>
      </c>
      <c r="C41" s="135" t="s">
        <v>14</v>
      </c>
      <c r="D41" s="177" t="s">
        <v>306</v>
      </c>
      <c r="E41" s="136">
        <v>1</v>
      </c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>
        <v>1000000</v>
      </c>
      <c r="AF41" s="178">
        <f t="shared" si="1"/>
        <v>1000000</v>
      </c>
      <c r="AG41" s="180">
        <f t="shared" si="7"/>
        <v>1</v>
      </c>
      <c r="AH41" s="178">
        <v>1000000</v>
      </c>
      <c r="AI41" s="181">
        <f t="shared" si="8"/>
        <v>0</v>
      </c>
      <c r="AJ41" s="178">
        <f t="shared" si="9"/>
        <v>0</v>
      </c>
    </row>
    <row r="42" spans="1:36" s="6" customFormat="1" ht="31.2" x14ac:dyDescent="0.3">
      <c r="A42" s="175" t="str">
        <f t="shared" si="0"/>
        <v>SF.PY.6</v>
      </c>
      <c r="B42" s="176" t="s">
        <v>304</v>
      </c>
      <c r="C42" s="135" t="s">
        <v>12</v>
      </c>
      <c r="D42" s="177" t="s">
        <v>305</v>
      </c>
      <c r="E42" s="136">
        <v>1</v>
      </c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>
        <v>5000000</v>
      </c>
      <c r="AF42" s="178">
        <f t="shared" si="1"/>
        <v>5000000</v>
      </c>
      <c r="AG42" s="180"/>
      <c r="AH42" s="178">
        <v>9000000</v>
      </c>
      <c r="AI42" s="181"/>
      <c r="AJ42" s="178">
        <f t="shared" si="9"/>
        <v>4000000</v>
      </c>
    </row>
    <row r="43" spans="1:36" s="6" customFormat="1" ht="31.2" x14ac:dyDescent="0.3">
      <c r="A43" s="175" t="str">
        <f t="shared" si="0"/>
        <v>SF.PY.6</v>
      </c>
      <c r="B43" s="176" t="s">
        <v>304</v>
      </c>
      <c r="C43" s="135" t="s">
        <v>12</v>
      </c>
      <c r="D43" s="177" t="s">
        <v>306</v>
      </c>
      <c r="E43" s="136">
        <v>1</v>
      </c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>
        <v>1000000</v>
      </c>
      <c r="AF43" s="178">
        <f t="shared" si="1"/>
        <v>1000000</v>
      </c>
      <c r="AG43" s="180">
        <f t="shared" si="7"/>
        <v>1</v>
      </c>
      <c r="AH43" s="178">
        <v>1000000</v>
      </c>
      <c r="AI43" s="181">
        <f t="shared" si="8"/>
        <v>0</v>
      </c>
      <c r="AJ43" s="178">
        <f t="shared" si="9"/>
        <v>0</v>
      </c>
    </row>
    <row r="44" spans="1:36" s="6" customFormat="1" ht="31.2" x14ac:dyDescent="0.3">
      <c r="A44" s="175" t="str">
        <f t="shared" si="0"/>
        <v>SF.PY.6</v>
      </c>
      <c r="B44" s="176" t="s">
        <v>114</v>
      </c>
      <c r="C44" s="135" t="s">
        <v>40</v>
      </c>
      <c r="D44" s="177" t="s">
        <v>307</v>
      </c>
      <c r="E44" s="136">
        <v>1280</v>
      </c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>
        <v>40000000</v>
      </c>
      <c r="AF44" s="178">
        <f t="shared" si="1"/>
        <v>40000000</v>
      </c>
      <c r="AG44" s="180"/>
      <c r="AH44" s="178">
        <v>120000000</v>
      </c>
      <c r="AI44" s="181"/>
      <c r="AJ44" s="178">
        <f t="shared" si="9"/>
        <v>80000000</v>
      </c>
    </row>
    <row r="45" spans="1:36" s="6" customFormat="1" ht="15.6" x14ac:dyDescent="0.3">
      <c r="A45" s="175" t="str">
        <f t="shared" si="0"/>
        <v>SF.PY.6</v>
      </c>
      <c r="B45" s="176" t="s">
        <v>308</v>
      </c>
      <c r="C45" s="135" t="s">
        <v>10</v>
      </c>
      <c r="D45" s="177" t="s">
        <v>309</v>
      </c>
      <c r="E45" s="136">
        <v>1</v>
      </c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>
        <f t="shared" si="1"/>
        <v>0</v>
      </c>
      <c r="AG45" s="180">
        <f t="shared" si="7"/>
        <v>0</v>
      </c>
      <c r="AH45" s="178">
        <v>180000000</v>
      </c>
      <c r="AI45" s="181">
        <f t="shared" si="8"/>
        <v>1</v>
      </c>
      <c r="AJ45" s="178">
        <f t="shared" si="9"/>
        <v>180000000</v>
      </c>
    </row>
    <row r="46" spans="1:36" s="6" customFormat="1" ht="62.4" x14ac:dyDescent="0.3">
      <c r="A46" s="175" t="str">
        <f t="shared" si="0"/>
        <v>SI.PY.1</v>
      </c>
      <c r="B46" s="176" t="s">
        <v>115</v>
      </c>
      <c r="C46" s="135" t="s">
        <v>10</v>
      </c>
      <c r="D46" s="177" t="s">
        <v>310</v>
      </c>
      <c r="E46" s="136">
        <v>50</v>
      </c>
      <c r="F46" s="178"/>
      <c r="G46" s="178"/>
      <c r="H46" s="178"/>
      <c r="I46" s="178"/>
      <c r="J46" s="178"/>
      <c r="K46" s="178">
        <v>11102000</v>
      </c>
      <c r="L46" s="178"/>
      <c r="M46" s="178"/>
      <c r="N46" s="178"/>
      <c r="O46" s="178"/>
      <c r="P46" s="178"/>
      <c r="Q46" s="178"/>
      <c r="R46" s="178"/>
      <c r="S46" s="178"/>
      <c r="T46" s="178"/>
      <c r="U46" s="178">
        <v>51000000</v>
      </c>
      <c r="V46" s="178"/>
      <c r="W46" s="178"/>
      <c r="X46" s="178"/>
      <c r="Y46" s="178"/>
      <c r="Z46" s="179">
        <v>9000000</v>
      </c>
      <c r="AA46" s="178"/>
      <c r="AB46" s="178"/>
      <c r="AC46" s="178"/>
      <c r="AD46" s="178"/>
      <c r="AE46" s="178"/>
      <c r="AF46" s="178">
        <f t="shared" si="1"/>
        <v>71102000</v>
      </c>
      <c r="AG46" s="180"/>
      <c r="AH46" s="178">
        <v>300000000</v>
      </c>
      <c r="AI46" s="181"/>
      <c r="AJ46" s="178">
        <f t="shared" si="9"/>
        <v>228898000</v>
      </c>
    </row>
    <row r="47" spans="1:36" s="6" customFormat="1" ht="31.2" x14ac:dyDescent="0.3">
      <c r="A47" s="175" t="str">
        <f t="shared" si="0"/>
        <v>SI.PY.1</v>
      </c>
      <c r="B47" s="176" t="s">
        <v>115</v>
      </c>
      <c r="C47" s="135" t="s">
        <v>10</v>
      </c>
      <c r="D47" s="177" t="s">
        <v>269</v>
      </c>
      <c r="E47" s="136">
        <v>1400</v>
      </c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>
        <f t="shared" si="1"/>
        <v>0</v>
      </c>
      <c r="AG47" s="180"/>
      <c r="AH47" s="178"/>
      <c r="AI47" s="181"/>
      <c r="AJ47" s="178">
        <f t="shared" si="9"/>
        <v>0</v>
      </c>
    </row>
    <row r="48" spans="1:36" s="6" customFormat="1" ht="62.4" x14ac:dyDescent="0.3">
      <c r="A48" s="175" t="str">
        <f t="shared" si="0"/>
        <v>SI.PY.1</v>
      </c>
      <c r="B48" s="176" t="s">
        <v>115</v>
      </c>
      <c r="C48" s="135" t="s">
        <v>13</v>
      </c>
      <c r="D48" s="177" t="s">
        <v>310</v>
      </c>
      <c r="E48" s="136">
        <v>3</v>
      </c>
      <c r="F48" s="178"/>
      <c r="G48" s="178"/>
      <c r="H48" s="178"/>
      <c r="I48" s="178"/>
      <c r="J48" s="178"/>
      <c r="K48" s="178"/>
      <c r="L48" s="178">
        <v>5450000</v>
      </c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>
        <f t="shared" si="1"/>
        <v>5450000</v>
      </c>
      <c r="AG48" s="180"/>
      <c r="AH48" s="178">
        <v>20000000</v>
      </c>
      <c r="AI48" s="181"/>
      <c r="AJ48" s="178">
        <f t="shared" si="9"/>
        <v>14550000</v>
      </c>
    </row>
    <row r="49" spans="1:36" s="6" customFormat="1" ht="31.2" x14ac:dyDescent="0.3">
      <c r="A49" s="175" t="str">
        <f t="shared" si="0"/>
        <v>SI.PY.1</v>
      </c>
      <c r="B49" s="176" t="s">
        <v>115</v>
      </c>
      <c r="C49" s="135" t="s">
        <v>13</v>
      </c>
      <c r="D49" s="177" t="s">
        <v>269</v>
      </c>
      <c r="E49" s="136">
        <v>150</v>
      </c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>
        <f t="shared" si="1"/>
        <v>0</v>
      </c>
      <c r="AG49" s="180"/>
      <c r="AH49" s="178">
        <v>0</v>
      </c>
      <c r="AI49" s="181"/>
      <c r="AJ49" s="178">
        <f t="shared" si="9"/>
        <v>0</v>
      </c>
    </row>
    <row r="50" spans="1:36" s="6" customFormat="1" ht="62.4" x14ac:dyDescent="0.3">
      <c r="A50" s="175" t="str">
        <f t="shared" si="0"/>
        <v>SI.PY.1</v>
      </c>
      <c r="B50" s="176" t="s">
        <v>115</v>
      </c>
      <c r="C50" s="135" t="s">
        <v>14</v>
      </c>
      <c r="D50" s="177" t="s">
        <v>310</v>
      </c>
      <c r="E50" s="136">
        <v>3</v>
      </c>
      <c r="F50" s="178"/>
      <c r="G50" s="178"/>
      <c r="H50" s="178"/>
      <c r="I50" s="178"/>
      <c r="J50" s="178"/>
      <c r="K50" s="178"/>
      <c r="L50" s="178"/>
      <c r="M50" s="178">
        <v>5450000</v>
      </c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>
        <f t="shared" si="1"/>
        <v>5450000</v>
      </c>
      <c r="AG50" s="180">
        <f t="shared" si="7"/>
        <v>0.27250000000000002</v>
      </c>
      <c r="AH50" s="178">
        <v>20000000</v>
      </c>
      <c r="AI50" s="181">
        <f t="shared" si="8"/>
        <v>0.72750000000000004</v>
      </c>
      <c r="AJ50" s="178">
        <f t="shared" si="9"/>
        <v>14550000</v>
      </c>
    </row>
    <row r="51" spans="1:36" s="6" customFormat="1" ht="31.2" x14ac:dyDescent="0.3">
      <c r="A51" s="175" t="str">
        <f t="shared" si="0"/>
        <v>SI.PY.1</v>
      </c>
      <c r="B51" s="176" t="s">
        <v>115</v>
      </c>
      <c r="C51" s="135" t="s">
        <v>14</v>
      </c>
      <c r="D51" s="177" t="s">
        <v>116</v>
      </c>
      <c r="E51" s="136">
        <v>150</v>
      </c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>
        <f t="shared" si="1"/>
        <v>0</v>
      </c>
      <c r="AG51" s="180"/>
      <c r="AH51" s="178">
        <v>0</v>
      </c>
      <c r="AI51" s="181"/>
      <c r="AJ51" s="178">
        <f t="shared" si="9"/>
        <v>0</v>
      </c>
    </row>
    <row r="52" spans="1:36" s="6" customFormat="1" ht="62.4" x14ac:dyDescent="0.3">
      <c r="A52" s="175" t="str">
        <f t="shared" si="0"/>
        <v>SI.PY.1</v>
      </c>
      <c r="B52" s="176" t="s">
        <v>115</v>
      </c>
      <c r="C52" s="135" t="s">
        <v>12</v>
      </c>
      <c r="D52" s="177" t="s">
        <v>310</v>
      </c>
      <c r="E52" s="136">
        <v>4</v>
      </c>
      <c r="F52" s="178"/>
      <c r="G52" s="178"/>
      <c r="H52" s="178"/>
      <c r="I52" s="178"/>
      <c r="J52" s="178"/>
      <c r="K52" s="178"/>
      <c r="L52" s="178"/>
      <c r="M52" s="178"/>
      <c r="N52" s="178">
        <v>5450000</v>
      </c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>
        <f t="shared" si="1"/>
        <v>5450000</v>
      </c>
      <c r="AG52" s="180">
        <f t="shared" si="7"/>
        <v>0.218</v>
      </c>
      <c r="AH52" s="178">
        <v>25000000</v>
      </c>
      <c r="AI52" s="181">
        <f t="shared" si="8"/>
        <v>0.78200000000000003</v>
      </c>
      <c r="AJ52" s="178">
        <f t="shared" si="9"/>
        <v>19550000</v>
      </c>
    </row>
    <row r="53" spans="1:36" s="6" customFormat="1" ht="31.2" x14ac:dyDescent="0.3">
      <c r="A53" s="175" t="str">
        <f t="shared" si="0"/>
        <v>SI.PY.1</v>
      </c>
      <c r="B53" s="176" t="s">
        <v>115</v>
      </c>
      <c r="C53" s="135" t="s">
        <v>12</v>
      </c>
      <c r="D53" s="177" t="s">
        <v>116</v>
      </c>
      <c r="E53" s="136">
        <v>300</v>
      </c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>
        <f t="shared" si="1"/>
        <v>0</v>
      </c>
      <c r="AG53" s="180"/>
      <c r="AH53" s="178">
        <v>0</v>
      </c>
      <c r="AI53" s="181"/>
      <c r="AJ53" s="178">
        <f t="shared" si="9"/>
        <v>0</v>
      </c>
    </row>
    <row r="54" spans="1:36" s="6" customFormat="1" ht="156" x14ac:dyDescent="0.3">
      <c r="A54" s="175" t="str">
        <f t="shared" si="0"/>
        <v>SI.PY.1</v>
      </c>
      <c r="B54" s="176" t="s">
        <v>117</v>
      </c>
      <c r="C54" s="135" t="s">
        <v>40</v>
      </c>
      <c r="D54" s="177" t="s">
        <v>311</v>
      </c>
      <c r="E54" s="136">
        <v>960</v>
      </c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>
        <v>28866208</v>
      </c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>
        <f t="shared" si="1"/>
        <v>28866208</v>
      </c>
      <c r="AG54" s="180">
        <f t="shared" si="7"/>
        <v>0.55726270270270273</v>
      </c>
      <c r="AH54" s="178">
        <v>51800000</v>
      </c>
      <c r="AI54" s="181">
        <f t="shared" si="8"/>
        <v>0.44273729729729727</v>
      </c>
      <c r="AJ54" s="178">
        <f t="shared" si="9"/>
        <v>22933792</v>
      </c>
    </row>
    <row r="55" spans="1:36" s="6" customFormat="1" ht="62.4" x14ac:dyDescent="0.3">
      <c r="A55" s="175" t="str">
        <f t="shared" si="0"/>
        <v>SI.PY.2</v>
      </c>
      <c r="B55" s="176" t="s">
        <v>118</v>
      </c>
      <c r="C55" s="135" t="s">
        <v>10</v>
      </c>
      <c r="D55" s="177" t="s">
        <v>312</v>
      </c>
      <c r="E55" s="136">
        <v>6</v>
      </c>
      <c r="F55" s="178"/>
      <c r="G55" s="178"/>
      <c r="H55" s="178"/>
      <c r="I55" s="178"/>
      <c r="J55" s="178"/>
      <c r="K55" s="178">
        <v>24500000</v>
      </c>
      <c r="L55" s="178"/>
      <c r="M55" s="178"/>
      <c r="N55" s="178"/>
      <c r="O55" s="178"/>
      <c r="P55" s="178"/>
      <c r="Q55" s="178"/>
      <c r="R55" s="178"/>
      <c r="S55" s="178"/>
      <c r="T55" s="178"/>
      <c r="U55" s="178">
        <v>40000000</v>
      </c>
      <c r="V55" s="178"/>
      <c r="W55" s="178">
        <v>4000000</v>
      </c>
      <c r="X55" s="179">
        <v>10000000</v>
      </c>
      <c r="Y55" s="178"/>
      <c r="Z55" s="178"/>
      <c r="AA55" s="178"/>
      <c r="AB55" s="178"/>
      <c r="AC55" s="178"/>
      <c r="AD55" s="178"/>
      <c r="AE55" s="178"/>
      <c r="AF55" s="178">
        <f t="shared" si="1"/>
        <v>78500000</v>
      </c>
      <c r="AG55" s="180">
        <f t="shared" si="7"/>
        <v>0.40463917525773196</v>
      </c>
      <c r="AH55" s="178">
        <v>194000000</v>
      </c>
      <c r="AI55" s="181">
        <f t="shared" si="8"/>
        <v>0.59536082474226804</v>
      </c>
      <c r="AJ55" s="178">
        <f t="shared" si="9"/>
        <v>115500000</v>
      </c>
    </row>
    <row r="56" spans="1:36" s="6" customFormat="1" ht="62.4" x14ac:dyDescent="0.3">
      <c r="A56" s="175" t="str">
        <f t="shared" si="0"/>
        <v>SI.PY.2</v>
      </c>
      <c r="B56" s="176" t="s">
        <v>118</v>
      </c>
      <c r="C56" s="135" t="s">
        <v>13</v>
      </c>
      <c r="D56" s="177" t="s">
        <v>312</v>
      </c>
      <c r="E56" s="136">
        <v>0</v>
      </c>
      <c r="F56" s="178"/>
      <c r="G56" s="178"/>
      <c r="H56" s="178"/>
      <c r="I56" s="178"/>
      <c r="J56" s="178"/>
      <c r="K56" s="178"/>
      <c r="L56" s="178">
        <v>6540000</v>
      </c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>
        <f t="shared" si="1"/>
        <v>6540000</v>
      </c>
      <c r="AG56" s="180">
        <f t="shared" si="7"/>
        <v>0.436</v>
      </c>
      <c r="AH56" s="178">
        <v>15000000</v>
      </c>
      <c r="AI56" s="181">
        <f t="shared" si="8"/>
        <v>0.56399999999999995</v>
      </c>
      <c r="AJ56" s="178">
        <f t="shared" si="9"/>
        <v>8460000</v>
      </c>
    </row>
    <row r="57" spans="1:36" s="6" customFormat="1" ht="62.4" x14ac:dyDescent="0.3">
      <c r="A57" s="175" t="str">
        <f t="shared" si="0"/>
        <v>SI.PY.2</v>
      </c>
      <c r="B57" s="176" t="s">
        <v>118</v>
      </c>
      <c r="C57" s="135" t="s">
        <v>14</v>
      </c>
      <c r="D57" s="177" t="s">
        <v>312</v>
      </c>
      <c r="E57" s="136">
        <v>0</v>
      </c>
      <c r="F57" s="178"/>
      <c r="G57" s="178"/>
      <c r="H57" s="178"/>
      <c r="I57" s="178"/>
      <c r="J57" s="178"/>
      <c r="K57" s="178"/>
      <c r="L57" s="178"/>
      <c r="M57" s="178">
        <v>6540000</v>
      </c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>
        <f t="shared" si="1"/>
        <v>6540000</v>
      </c>
      <c r="AG57" s="180">
        <f t="shared" si="7"/>
        <v>0.436</v>
      </c>
      <c r="AH57" s="178">
        <v>15000000</v>
      </c>
      <c r="AI57" s="181">
        <f t="shared" si="8"/>
        <v>0.56399999999999995</v>
      </c>
      <c r="AJ57" s="178">
        <f t="shared" si="9"/>
        <v>8460000</v>
      </c>
    </row>
    <row r="58" spans="1:36" s="6" customFormat="1" ht="62.4" x14ac:dyDescent="0.3">
      <c r="A58" s="175" t="str">
        <f t="shared" si="0"/>
        <v>SI.PY.2</v>
      </c>
      <c r="B58" s="176" t="s">
        <v>118</v>
      </c>
      <c r="C58" s="135" t="s">
        <v>12</v>
      </c>
      <c r="D58" s="177" t="s">
        <v>312</v>
      </c>
      <c r="E58" s="136">
        <v>2</v>
      </c>
      <c r="F58" s="178"/>
      <c r="G58" s="178"/>
      <c r="H58" s="178"/>
      <c r="I58" s="178"/>
      <c r="J58" s="178"/>
      <c r="K58" s="178"/>
      <c r="L58" s="178"/>
      <c r="M58" s="178"/>
      <c r="N58" s="178">
        <v>6540000</v>
      </c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>
        <f t="shared" si="1"/>
        <v>6540000</v>
      </c>
      <c r="AG58" s="180">
        <f t="shared" si="7"/>
        <v>0.32700000000000001</v>
      </c>
      <c r="AH58" s="178">
        <v>20000000</v>
      </c>
      <c r="AI58" s="181">
        <f t="shared" si="8"/>
        <v>0.67300000000000004</v>
      </c>
      <c r="AJ58" s="178">
        <f t="shared" si="9"/>
        <v>13460000</v>
      </c>
    </row>
    <row r="59" spans="1:36" s="6" customFormat="1" ht="62.4" x14ac:dyDescent="0.3">
      <c r="A59" s="175" t="str">
        <f t="shared" si="0"/>
        <v>SI.PY.2</v>
      </c>
      <c r="B59" s="176" t="s">
        <v>119</v>
      </c>
      <c r="C59" s="135" t="s">
        <v>10</v>
      </c>
      <c r="D59" s="177" t="s">
        <v>312</v>
      </c>
      <c r="E59" s="136">
        <v>3</v>
      </c>
      <c r="F59" s="178"/>
      <c r="G59" s="178"/>
      <c r="H59" s="178"/>
      <c r="I59" s="178"/>
      <c r="J59" s="178"/>
      <c r="K59" s="178">
        <v>35970000</v>
      </c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>
        <f t="shared" si="1"/>
        <v>35970000</v>
      </c>
      <c r="AG59" s="180">
        <f t="shared" si="7"/>
        <v>0.44859323555821612</v>
      </c>
      <c r="AH59" s="178">
        <v>80184000</v>
      </c>
      <c r="AI59" s="181">
        <f t="shared" si="8"/>
        <v>0.55140676444178394</v>
      </c>
      <c r="AJ59" s="178">
        <f t="shared" si="9"/>
        <v>44214000</v>
      </c>
    </row>
    <row r="60" spans="1:36" s="6" customFormat="1" ht="62.4" x14ac:dyDescent="0.3">
      <c r="A60" s="175" t="str">
        <f t="shared" si="0"/>
        <v>SI.PY.2</v>
      </c>
      <c r="B60" s="176" t="s">
        <v>119</v>
      </c>
      <c r="C60" s="135" t="s">
        <v>13</v>
      </c>
      <c r="D60" s="177" t="s">
        <v>312</v>
      </c>
      <c r="E60" s="136">
        <v>0</v>
      </c>
      <c r="F60" s="178"/>
      <c r="G60" s="178"/>
      <c r="H60" s="178"/>
      <c r="I60" s="178"/>
      <c r="J60" s="178"/>
      <c r="K60" s="178"/>
      <c r="L60" s="178">
        <v>6540000</v>
      </c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>
        <f t="shared" si="1"/>
        <v>6540000</v>
      </c>
      <c r="AG60" s="180">
        <f t="shared" si="7"/>
        <v>0.65400000000000003</v>
      </c>
      <c r="AH60" s="178">
        <v>10000000</v>
      </c>
      <c r="AI60" s="181">
        <f t="shared" si="8"/>
        <v>0.34599999999999997</v>
      </c>
      <c r="AJ60" s="178">
        <f t="shared" si="9"/>
        <v>3460000</v>
      </c>
    </row>
    <row r="61" spans="1:36" s="6" customFormat="1" ht="62.4" x14ac:dyDescent="0.3">
      <c r="A61" s="175" t="str">
        <f t="shared" si="0"/>
        <v>SI.PY.2</v>
      </c>
      <c r="B61" s="176" t="s">
        <v>119</v>
      </c>
      <c r="C61" s="135" t="s">
        <v>14</v>
      </c>
      <c r="D61" s="177" t="s">
        <v>312</v>
      </c>
      <c r="E61" s="136">
        <v>0</v>
      </c>
      <c r="F61" s="178"/>
      <c r="G61" s="178"/>
      <c r="H61" s="178"/>
      <c r="I61" s="178"/>
      <c r="J61" s="178"/>
      <c r="K61" s="178"/>
      <c r="L61" s="178"/>
      <c r="M61" s="178">
        <v>6540000</v>
      </c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>
        <f t="shared" si="1"/>
        <v>6540000</v>
      </c>
      <c r="AG61" s="180">
        <f t="shared" si="7"/>
        <v>0.65400000000000003</v>
      </c>
      <c r="AH61" s="178">
        <v>10000000</v>
      </c>
      <c r="AI61" s="181">
        <f t="shared" si="8"/>
        <v>0.34599999999999997</v>
      </c>
      <c r="AJ61" s="178">
        <f t="shared" si="9"/>
        <v>3460000</v>
      </c>
    </row>
    <row r="62" spans="1:36" s="6" customFormat="1" ht="62.4" x14ac:dyDescent="0.3">
      <c r="A62" s="175" t="str">
        <f t="shared" si="0"/>
        <v>SI.PY.2</v>
      </c>
      <c r="B62" s="176" t="s">
        <v>119</v>
      </c>
      <c r="C62" s="135" t="s">
        <v>12</v>
      </c>
      <c r="D62" s="177" t="s">
        <v>312</v>
      </c>
      <c r="E62" s="136">
        <v>0</v>
      </c>
      <c r="F62" s="178"/>
      <c r="G62" s="178"/>
      <c r="H62" s="178"/>
      <c r="I62" s="178"/>
      <c r="J62" s="178"/>
      <c r="K62" s="178"/>
      <c r="L62" s="178"/>
      <c r="M62" s="178"/>
      <c r="N62" s="178">
        <v>6540000</v>
      </c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>
        <f t="shared" si="1"/>
        <v>6540000</v>
      </c>
      <c r="AG62" s="180">
        <f t="shared" si="7"/>
        <v>0.436</v>
      </c>
      <c r="AH62" s="178">
        <v>15000000</v>
      </c>
      <c r="AI62" s="181">
        <f t="shared" si="8"/>
        <v>0.56399999999999995</v>
      </c>
      <c r="AJ62" s="178">
        <f t="shared" si="9"/>
        <v>8460000</v>
      </c>
    </row>
    <row r="63" spans="1:36" s="6" customFormat="1" ht="62.4" x14ac:dyDescent="0.3">
      <c r="A63" s="175" t="str">
        <f t="shared" si="0"/>
        <v>SI.PY.2</v>
      </c>
      <c r="B63" s="176" t="s">
        <v>120</v>
      </c>
      <c r="C63" s="135" t="s">
        <v>10</v>
      </c>
      <c r="D63" s="177" t="s">
        <v>312</v>
      </c>
      <c r="E63" s="136">
        <v>9</v>
      </c>
      <c r="F63" s="178"/>
      <c r="G63" s="178"/>
      <c r="H63" s="178"/>
      <c r="I63" s="178"/>
      <c r="J63" s="178"/>
      <c r="K63" s="184">
        <f>277000000+10000000</f>
        <v>287000000</v>
      </c>
      <c r="L63" s="178"/>
      <c r="M63" s="178"/>
      <c r="N63" s="178"/>
      <c r="O63" s="178">
        <v>21893000</v>
      </c>
      <c r="P63" s="178"/>
      <c r="Q63" s="178"/>
      <c r="R63" s="178"/>
      <c r="S63" s="178"/>
      <c r="T63" s="178"/>
      <c r="U63" s="184">
        <f>38107000-10000000</f>
        <v>28107000</v>
      </c>
      <c r="V63" s="178"/>
      <c r="W63" s="178"/>
      <c r="X63" s="178"/>
      <c r="Y63" s="178">
        <v>3635333.3333333335</v>
      </c>
      <c r="Z63" s="178"/>
      <c r="AA63" s="178"/>
      <c r="AB63" s="178"/>
      <c r="AC63" s="178"/>
      <c r="AD63" s="178"/>
      <c r="AE63" s="178"/>
      <c r="AF63" s="178">
        <f t="shared" si="1"/>
        <v>340635333.33333331</v>
      </c>
      <c r="AG63" s="180">
        <f t="shared" si="7"/>
        <v>0.41540894308943088</v>
      </c>
      <c r="AH63" s="178">
        <v>820000000</v>
      </c>
      <c r="AI63" s="181">
        <f t="shared" si="8"/>
        <v>0.58459105691056912</v>
      </c>
      <c r="AJ63" s="178">
        <f t="shared" si="9"/>
        <v>479364666.66666669</v>
      </c>
    </row>
    <row r="64" spans="1:36" s="6" customFormat="1" ht="62.4" x14ac:dyDescent="0.3">
      <c r="A64" s="175" t="str">
        <f t="shared" si="0"/>
        <v>SI.PY.2</v>
      </c>
      <c r="B64" s="176" t="s">
        <v>120</v>
      </c>
      <c r="C64" s="135" t="s">
        <v>13</v>
      </c>
      <c r="D64" s="177" t="s">
        <v>312</v>
      </c>
      <c r="E64" s="136">
        <v>1</v>
      </c>
      <c r="F64" s="178"/>
      <c r="G64" s="178"/>
      <c r="H64" s="178"/>
      <c r="I64" s="178"/>
      <c r="J64" s="178"/>
      <c r="K64" s="184">
        <f>10000000-10000000</f>
        <v>0</v>
      </c>
      <c r="L64" s="178">
        <v>11470000</v>
      </c>
      <c r="M64" s="178"/>
      <c r="N64" s="178"/>
      <c r="O64" s="178"/>
      <c r="P64" s="178"/>
      <c r="Q64" s="178"/>
      <c r="R64" s="178"/>
      <c r="S64" s="178"/>
      <c r="T64" s="178"/>
      <c r="U64" s="184">
        <f>11531000+10000000</f>
        <v>21531000</v>
      </c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>
        <f t="shared" si="1"/>
        <v>33001000</v>
      </c>
      <c r="AG64" s="180">
        <f t="shared" si="7"/>
        <v>1.1000333333333334</v>
      </c>
      <c r="AH64" s="178">
        <v>30000000</v>
      </c>
      <c r="AI64" s="181">
        <f t="shared" si="8"/>
        <v>-0.10003333333333334</v>
      </c>
      <c r="AJ64" s="178">
        <f t="shared" si="9"/>
        <v>-3001000</v>
      </c>
    </row>
    <row r="65" spans="1:36" s="6" customFormat="1" ht="62.4" x14ac:dyDescent="0.3">
      <c r="A65" s="175" t="str">
        <f t="shared" si="0"/>
        <v>SI.PY.2</v>
      </c>
      <c r="B65" s="176" t="s">
        <v>120</v>
      </c>
      <c r="C65" s="135" t="s">
        <v>14</v>
      </c>
      <c r="D65" s="177" t="s">
        <v>312</v>
      </c>
      <c r="E65" s="136">
        <v>1</v>
      </c>
      <c r="F65" s="178"/>
      <c r="G65" s="178"/>
      <c r="H65" s="178"/>
      <c r="I65" s="178"/>
      <c r="J65" s="178"/>
      <c r="K65" s="178"/>
      <c r="L65" s="178"/>
      <c r="M65" s="178">
        <v>11470000</v>
      </c>
      <c r="N65" s="178"/>
      <c r="O65" s="178"/>
      <c r="P65" s="178"/>
      <c r="Q65" s="178"/>
      <c r="R65" s="178"/>
      <c r="S65" s="178"/>
      <c r="T65" s="178"/>
      <c r="U65" s="178">
        <v>5181000</v>
      </c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>
        <f t="shared" si="1"/>
        <v>16651000</v>
      </c>
      <c r="AG65" s="180">
        <f t="shared" si="7"/>
        <v>0.55503333333333338</v>
      </c>
      <c r="AH65" s="178">
        <v>30000000</v>
      </c>
      <c r="AI65" s="181">
        <f t="shared" si="8"/>
        <v>0.44496666666666668</v>
      </c>
      <c r="AJ65" s="178">
        <f t="shared" si="9"/>
        <v>13349000</v>
      </c>
    </row>
    <row r="66" spans="1:36" s="6" customFormat="1" ht="62.4" x14ac:dyDescent="0.3">
      <c r="A66" s="175" t="str">
        <f t="shared" si="0"/>
        <v>SI.PY.2</v>
      </c>
      <c r="B66" s="176" t="s">
        <v>120</v>
      </c>
      <c r="C66" s="135" t="s">
        <v>12</v>
      </c>
      <c r="D66" s="177" t="s">
        <v>312</v>
      </c>
      <c r="E66" s="136">
        <v>1</v>
      </c>
      <c r="F66" s="178"/>
      <c r="G66" s="178"/>
      <c r="H66" s="178"/>
      <c r="I66" s="178"/>
      <c r="J66" s="178"/>
      <c r="K66" s="178"/>
      <c r="L66" s="178"/>
      <c r="M66" s="178"/>
      <c r="N66" s="178">
        <v>11470000</v>
      </c>
      <c r="O66" s="178"/>
      <c r="P66" s="178"/>
      <c r="Q66" s="178"/>
      <c r="R66" s="178"/>
      <c r="S66" s="178"/>
      <c r="T66" s="178"/>
      <c r="U66" s="178">
        <v>5181000</v>
      </c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>
        <f t="shared" si="1"/>
        <v>16651000</v>
      </c>
      <c r="AG66" s="180">
        <f t="shared" si="7"/>
        <v>0.27751666666666669</v>
      </c>
      <c r="AH66" s="178">
        <v>60000000</v>
      </c>
      <c r="AI66" s="181">
        <f t="shared" si="8"/>
        <v>0.72248333333333337</v>
      </c>
      <c r="AJ66" s="178">
        <f t="shared" si="9"/>
        <v>43349000</v>
      </c>
    </row>
    <row r="67" spans="1:36" s="6" customFormat="1" ht="62.4" x14ac:dyDescent="0.3">
      <c r="A67" s="175" t="str">
        <f t="shared" si="0"/>
        <v>SI.PY.2</v>
      </c>
      <c r="B67" s="176" t="s">
        <v>121</v>
      </c>
      <c r="C67" s="135" t="s">
        <v>10</v>
      </c>
      <c r="D67" s="177" t="s">
        <v>312</v>
      </c>
      <c r="E67" s="136">
        <v>0</v>
      </c>
      <c r="F67" s="178"/>
      <c r="G67" s="178"/>
      <c r="H67" s="178"/>
      <c r="I67" s="178"/>
      <c r="J67" s="178"/>
      <c r="K67" s="178">
        <v>259420000</v>
      </c>
      <c r="L67" s="178"/>
      <c r="M67" s="178"/>
      <c r="N67" s="178"/>
      <c r="O67" s="178"/>
      <c r="P67" s="178"/>
      <c r="Q67" s="178"/>
      <c r="R67" s="178"/>
      <c r="S67" s="178"/>
      <c r="T67" s="178"/>
      <c r="U67" s="178">
        <v>60000000</v>
      </c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>
        <f t="shared" si="1"/>
        <v>319420000</v>
      </c>
      <c r="AG67" s="180">
        <f t="shared" si="7"/>
        <v>0.63883999999999996</v>
      </c>
      <c r="AH67" s="178">
        <v>500000000</v>
      </c>
      <c r="AI67" s="181">
        <f t="shared" si="8"/>
        <v>0.36115999999999998</v>
      </c>
      <c r="AJ67" s="178">
        <f t="shared" si="9"/>
        <v>180580000</v>
      </c>
    </row>
    <row r="68" spans="1:36" s="6" customFormat="1" ht="62.4" x14ac:dyDescent="0.3">
      <c r="A68" s="175" t="str">
        <f t="shared" si="0"/>
        <v>SI.PY.2</v>
      </c>
      <c r="B68" s="176" t="s">
        <v>122</v>
      </c>
      <c r="C68" s="135" t="s">
        <v>10</v>
      </c>
      <c r="D68" s="177" t="s">
        <v>312</v>
      </c>
      <c r="E68" s="136">
        <v>0</v>
      </c>
      <c r="F68" s="178"/>
      <c r="G68" s="178"/>
      <c r="H68" s="178"/>
      <c r="I68" s="178"/>
      <c r="J68" s="178"/>
      <c r="K68" s="184">
        <f>388803000+6036922+6036922+13080000+4360000+2189308+4360000+2189308+4360000+2189308</f>
        <v>433604768</v>
      </c>
      <c r="L68" s="178"/>
      <c r="M68" s="178"/>
      <c r="N68" s="178"/>
      <c r="O68" s="178"/>
      <c r="P68" s="178"/>
      <c r="Q68" s="178"/>
      <c r="R68" s="178"/>
      <c r="S68" s="178"/>
      <c r="T68" s="178"/>
      <c r="U68" s="184">
        <f>60000000-6036922-6036922-13080000-4360000-2189308-4360000-2189308-4360000-2189308</f>
        <v>15198232</v>
      </c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>
        <f t="shared" si="1"/>
        <v>448803000</v>
      </c>
      <c r="AG68" s="180">
        <f t="shared" si="7"/>
        <v>0.49867</v>
      </c>
      <c r="AH68" s="178">
        <v>900000000</v>
      </c>
      <c r="AI68" s="181">
        <f t="shared" si="8"/>
        <v>0.50133000000000005</v>
      </c>
      <c r="AJ68" s="178">
        <f t="shared" si="9"/>
        <v>451197000</v>
      </c>
    </row>
    <row r="69" spans="1:36" s="6" customFormat="1" ht="62.4" x14ac:dyDescent="0.3">
      <c r="A69" s="175" t="str">
        <f t="shared" ref="A69:A132" si="10">LEFT(B69,7)</f>
        <v>SI.PY.2</v>
      </c>
      <c r="B69" s="176" t="s">
        <v>123</v>
      </c>
      <c r="C69" s="135" t="s">
        <v>10</v>
      </c>
      <c r="D69" s="177" t="s">
        <v>312</v>
      </c>
      <c r="E69" s="136">
        <v>0</v>
      </c>
      <c r="F69" s="178"/>
      <c r="G69" s="178"/>
      <c r="H69" s="178"/>
      <c r="I69" s="178"/>
      <c r="J69" s="178"/>
      <c r="K69" s="178">
        <v>50000000</v>
      </c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>
        <f t="shared" ref="AF69:AF132" si="11">SUM(F69:AE69)</f>
        <v>50000000</v>
      </c>
      <c r="AG69" s="180">
        <f t="shared" si="7"/>
        <v>0.55555555555555558</v>
      </c>
      <c r="AH69" s="178">
        <v>90000000</v>
      </c>
      <c r="AI69" s="181">
        <f t="shared" si="8"/>
        <v>0.44444444444444442</v>
      </c>
      <c r="AJ69" s="178">
        <f t="shared" si="9"/>
        <v>40000000</v>
      </c>
    </row>
    <row r="70" spans="1:36" s="6" customFormat="1" ht="62.4" x14ac:dyDescent="0.3">
      <c r="A70" s="175" t="str">
        <f t="shared" si="10"/>
        <v>SI.PY.2</v>
      </c>
      <c r="B70" s="176" t="s">
        <v>124</v>
      </c>
      <c r="C70" s="135" t="s">
        <v>10</v>
      </c>
      <c r="D70" s="177" t="s">
        <v>313</v>
      </c>
      <c r="E70" s="136">
        <v>9</v>
      </c>
      <c r="F70" s="178"/>
      <c r="G70" s="178"/>
      <c r="H70" s="178"/>
      <c r="I70" s="178"/>
      <c r="J70" s="178"/>
      <c r="K70" s="178">
        <v>200560000</v>
      </c>
      <c r="L70" s="178"/>
      <c r="M70" s="178"/>
      <c r="N70" s="178"/>
      <c r="O70" s="178">
        <v>60000000</v>
      </c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>
        <f t="shared" si="11"/>
        <v>260560000</v>
      </c>
      <c r="AG70" s="180">
        <f t="shared" si="7"/>
        <v>0.25716541650217134</v>
      </c>
      <c r="AH70" s="178">
        <v>1013200000</v>
      </c>
      <c r="AI70" s="181">
        <f t="shared" si="8"/>
        <v>0.74283458349782872</v>
      </c>
      <c r="AJ70" s="178">
        <f t="shared" si="9"/>
        <v>752640000</v>
      </c>
    </row>
    <row r="71" spans="1:36" s="6" customFormat="1" ht="62.4" x14ac:dyDescent="0.3">
      <c r="A71" s="175" t="str">
        <f t="shared" si="10"/>
        <v>SI.PY.2</v>
      </c>
      <c r="B71" s="176" t="s">
        <v>124</v>
      </c>
      <c r="C71" s="135" t="s">
        <v>13</v>
      </c>
      <c r="D71" s="177" t="s">
        <v>313</v>
      </c>
      <c r="E71" s="136">
        <v>2</v>
      </c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>
        <v>27000000</v>
      </c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>
        <f t="shared" si="11"/>
        <v>27000000</v>
      </c>
      <c r="AG71" s="180">
        <f t="shared" si="7"/>
        <v>0.25961538461538464</v>
      </c>
      <c r="AH71" s="178">
        <v>104000000</v>
      </c>
      <c r="AI71" s="181">
        <f t="shared" si="8"/>
        <v>0.74038461538461542</v>
      </c>
      <c r="AJ71" s="178">
        <f t="shared" si="9"/>
        <v>77000000</v>
      </c>
    </row>
    <row r="72" spans="1:36" s="6" customFormat="1" ht="62.4" x14ac:dyDescent="0.3">
      <c r="A72" s="175" t="str">
        <f t="shared" si="10"/>
        <v>SI.PY.2</v>
      </c>
      <c r="B72" s="176" t="s">
        <v>124</v>
      </c>
      <c r="C72" s="135" t="s">
        <v>14</v>
      </c>
      <c r="D72" s="177" t="s">
        <v>313</v>
      </c>
      <c r="E72" s="136">
        <v>1</v>
      </c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>
        <v>27000000</v>
      </c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>
        <f t="shared" si="11"/>
        <v>27000000</v>
      </c>
      <c r="AG72" s="180">
        <f t="shared" si="7"/>
        <v>0.51923076923076927</v>
      </c>
      <c r="AH72" s="178">
        <v>52000000</v>
      </c>
      <c r="AI72" s="181">
        <f t="shared" si="8"/>
        <v>0.48076923076923078</v>
      </c>
      <c r="AJ72" s="178">
        <f t="shared" si="9"/>
        <v>25000000</v>
      </c>
    </row>
    <row r="73" spans="1:36" s="6" customFormat="1" ht="62.4" x14ac:dyDescent="0.3">
      <c r="A73" s="175" t="str">
        <f t="shared" si="10"/>
        <v>SI.PY.2</v>
      </c>
      <c r="B73" s="176" t="s">
        <v>124</v>
      </c>
      <c r="C73" s="135" t="s">
        <v>12</v>
      </c>
      <c r="D73" s="177" t="s">
        <v>312</v>
      </c>
      <c r="E73" s="136">
        <v>3</v>
      </c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>
        <v>27000000</v>
      </c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>
        <f t="shared" si="11"/>
        <v>27000000</v>
      </c>
      <c r="AG73" s="180">
        <f t="shared" si="7"/>
        <v>0.25961538461538464</v>
      </c>
      <c r="AH73" s="178">
        <v>104000000</v>
      </c>
      <c r="AI73" s="181">
        <f t="shared" si="8"/>
        <v>0.74038461538461542</v>
      </c>
      <c r="AJ73" s="178">
        <f t="shared" si="9"/>
        <v>77000000</v>
      </c>
    </row>
    <row r="74" spans="1:36" s="6" customFormat="1" ht="124.8" x14ac:dyDescent="0.3">
      <c r="A74" s="175" t="str">
        <f t="shared" si="10"/>
        <v>SI.PY.2</v>
      </c>
      <c r="B74" s="176" t="s">
        <v>125</v>
      </c>
      <c r="C74" s="135" t="s">
        <v>40</v>
      </c>
      <c r="D74" s="177" t="s">
        <v>126</v>
      </c>
      <c r="E74" s="136">
        <v>1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>
        <v>36400000</v>
      </c>
      <c r="P74" s="178"/>
      <c r="Q74" s="178"/>
      <c r="R74" s="178"/>
      <c r="S74" s="178"/>
      <c r="T74" s="178"/>
      <c r="U74" s="178">
        <v>7200000</v>
      </c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>
        <f t="shared" si="11"/>
        <v>43600000</v>
      </c>
      <c r="AG74" s="180">
        <f t="shared" si="7"/>
        <v>0.14533333333333334</v>
      </c>
      <c r="AH74" s="178">
        <v>300000000</v>
      </c>
      <c r="AI74" s="181">
        <f t="shared" si="8"/>
        <v>0.85466666666666669</v>
      </c>
      <c r="AJ74" s="178">
        <f t="shared" si="9"/>
        <v>256400000</v>
      </c>
    </row>
    <row r="75" spans="1:36" s="6" customFormat="1" ht="62.4" x14ac:dyDescent="0.3">
      <c r="A75" s="175" t="str">
        <f t="shared" si="10"/>
        <v>SI.PY.3</v>
      </c>
      <c r="B75" s="176" t="s">
        <v>343</v>
      </c>
      <c r="C75" s="135" t="s">
        <v>10</v>
      </c>
      <c r="D75" s="177" t="s">
        <v>127</v>
      </c>
      <c r="E75" s="136">
        <v>15</v>
      </c>
      <c r="F75" s="178"/>
      <c r="G75" s="178"/>
      <c r="H75" s="178"/>
      <c r="I75" s="178"/>
      <c r="J75" s="178"/>
      <c r="K75" s="178">
        <v>54000000</v>
      </c>
      <c r="L75" s="178"/>
      <c r="M75" s="178"/>
      <c r="N75" s="178"/>
      <c r="O75" s="178">
        <v>50000000</v>
      </c>
      <c r="P75" s="178"/>
      <c r="Q75" s="178"/>
      <c r="R75" s="178"/>
      <c r="S75" s="178"/>
      <c r="T75" s="178"/>
      <c r="U75" s="178"/>
      <c r="V75" s="178"/>
      <c r="W75" s="178">
        <v>4000000</v>
      </c>
      <c r="X75" s="178"/>
      <c r="Y75" s="178"/>
      <c r="Z75" s="183">
        <v>6693567</v>
      </c>
      <c r="AA75" s="178"/>
      <c r="AB75" s="178"/>
      <c r="AC75" s="178"/>
      <c r="AD75" s="178"/>
      <c r="AE75" s="178"/>
      <c r="AF75" s="178">
        <f t="shared" si="11"/>
        <v>114693567</v>
      </c>
      <c r="AG75" s="180">
        <f t="shared" si="7"/>
        <v>0.4445487093023256</v>
      </c>
      <c r="AH75" s="178">
        <v>258000000</v>
      </c>
      <c r="AI75" s="181">
        <f t="shared" si="8"/>
        <v>0.5554512906976744</v>
      </c>
      <c r="AJ75" s="178">
        <f t="shared" si="9"/>
        <v>143306433</v>
      </c>
    </row>
    <row r="76" spans="1:36" s="6" customFormat="1" ht="62.4" x14ac:dyDescent="0.3">
      <c r="A76" s="175" t="str">
        <f t="shared" si="10"/>
        <v>SI.PY.3</v>
      </c>
      <c r="B76" s="176" t="s">
        <v>343</v>
      </c>
      <c r="C76" s="135" t="s">
        <v>13</v>
      </c>
      <c r="D76" s="177" t="s">
        <v>127</v>
      </c>
      <c r="E76" s="136">
        <v>2</v>
      </c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>
        <v>21800000</v>
      </c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>
        <f t="shared" si="11"/>
        <v>21800000</v>
      </c>
      <c r="AG76" s="180">
        <f t="shared" si="7"/>
        <v>0.72666666666666668</v>
      </c>
      <c r="AH76" s="178">
        <v>30000000</v>
      </c>
      <c r="AI76" s="181">
        <f t="shared" si="8"/>
        <v>0.27333333333333332</v>
      </c>
      <c r="AJ76" s="178">
        <f t="shared" si="9"/>
        <v>8200000</v>
      </c>
    </row>
    <row r="77" spans="1:36" s="6" customFormat="1" ht="62.4" x14ac:dyDescent="0.3">
      <c r="A77" s="175" t="str">
        <f t="shared" si="10"/>
        <v>SI.PY.3</v>
      </c>
      <c r="B77" s="176" t="s">
        <v>343</v>
      </c>
      <c r="C77" s="135" t="s">
        <v>14</v>
      </c>
      <c r="D77" s="177" t="s">
        <v>127</v>
      </c>
      <c r="E77" s="136">
        <v>2</v>
      </c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>
        <v>21800000</v>
      </c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>
        <f t="shared" si="11"/>
        <v>21800000</v>
      </c>
      <c r="AG77" s="180">
        <f t="shared" si="7"/>
        <v>0.72666666666666668</v>
      </c>
      <c r="AH77" s="178">
        <v>30000000</v>
      </c>
      <c r="AI77" s="181">
        <f t="shared" si="8"/>
        <v>0.27333333333333332</v>
      </c>
      <c r="AJ77" s="178">
        <f t="shared" si="9"/>
        <v>8200000</v>
      </c>
    </row>
    <row r="78" spans="1:36" s="6" customFormat="1" ht="62.4" x14ac:dyDescent="0.3">
      <c r="A78" s="175" t="str">
        <f t="shared" si="10"/>
        <v>SI.PY.3</v>
      </c>
      <c r="B78" s="176" t="s">
        <v>343</v>
      </c>
      <c r="C78" s="135" t="s">
        <v>12</v>
      </c>
      <c r="D78" s="177" t="s">
        <v>127</v>
      </c>
      <c r="E78" s="136">
        <v>4</v>
      </c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>
        <v>21800000</v>
      </c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>
        <f t="shared" si="11"/>
        <v>21800000</v>
      </c>
      <c r="AG78" s="180">
        <f t="shared" ref="AG78:AG139" si="12">+AF78/AH78</f>
        <v>0.36333333333333334</v>
      </c>
      <c r="AH78" s="178">
        <v>60000000</v>
      </c>
      <c r="AI78" s="181">
        <f t="shared" ref="AI78:AI139" si="13">+AJ78/AH78</f>
        <v>0.63666666666666671</v>
      </c>
      <c r="AJ78" s="178">
        <f t="shared" ref="AJ78:AJ141" si="14">+AH78-AF78</f>
        <v>38200000</v>
      </c>
    </row>
    <row r="79" spans="1:36" s="6" customFormat="1" ht="93.6" x14ac:dyDescent="0.3">
      <c r="A79" s="175" t="str">
        <f t="shared" si="10"/>
        <v>SI.PY.3</v>
      </c>
      <c r="B79" s="176" t="s">
        <v>128</v>
      </c>
      <c r="C79" s="135" t="s">
        <v>10</v>
      </c>
      <c r="D79" s="177" t="s">
        <v>129</v>
      </c>
      <c r="E79" s="136">
        <v>50</v>
      </c>
      <c r="F79" s="178"/>
      <c r="G79" s="178"/>
      <c r="H79" s="178"/>
      <c r="I79" s="178"/>
      <c r="J79" s="178"/>
      <c r="K79" s="178">
        <v>59950000</v>
      </c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9">
        <v>5000000</v>
      </c>
      <c r="Y79" s="178"/>
      <c r="Z79" s="178"/>
      <c r="AA79" s="178"/>
      <c r="AB79" s="178"/>
      <c r="AC79" s="178"/>
      <c r="AD79" s="178"/>
      <c r="AE79" s="178"/>
      <c r="AF79" s="178">
        <f t="shared" si="11"/>
        <v>64950000</v>
      </c>
      <c r="AG79" s="180">
        <f t="shared" si="12"/>
        <v>0.25979999999999998</v>
      </c>
      <c r="AH79" s="178">
        <v>250000000</v>
      </c>
      <c r="AI79" s="181">
        <f t="shared" si="13"/>
        <v>0.74019999999999997</v>
      </c>
      <c r="AJ79" s="178">
        <f t="shared" si="14"/>
        <v>185050000</v>
      </c>
    </row>
    <row r="80" spans="1:36" s="6" customFormat="1" ht="93.6" x14ac:dyDescent="0.3">
      <c r="A80" s="175" t="str">
        <f t="shared" si="10"/>
        <v>SI.PY.3</v>
      </c>
      <c r="B80" s="176" t="s">
        <v>128</v>
      </c>
      <c r="C80" s="135" t="s">
        <v>13</v>
      </c>
      <c r="D80" s="177" t="s">
        <v>129</v>
      </c>
      <c r="E80" s="136">
        <v>4</v>
      </c>
      <c r="F80" s="178"/>
      <c r="G80" s="178"/>
      <c r="H80" s="178"/>
      <c r="I80" s="178"/>
      <c r="J80" s="178"/>
      <c r="K80" s="184">
        <f>6036922-6036922</f>
        <v>0</v>
      </c>
      <c r="L80" s="178"/>
      <c r="M80" s="178"/>
      <c r="N80" s="178"/>
      <c r="O80" s="178"/>
      <c r="P80" s="178"/>
      <c r="Q80" s="178"/>
      <c r="R80" s="178"/>
      <c r="S80" s="178"/>
      <c r="T80" s="178"/>
      <c r="U80" s="184">
        <v>6036922</v>
      </c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>
        <f t="shared" si="11"/>
        <v>6036922</v>
      </c>
      <c r="AG80" s="180">
        <f t="shared" si="12"/>
        <v>0.30184610000000001</v>
      </c>
      <c r="AH80" s="178">
        <v>20000000</v>
      </c>
      <c r="AI80" s="181">
        <f t="shared" si="13"/>
        <v>0.69815389999999999</v>
      </c>
      <c r="AJ80" s="178">
        <f t="shared" si="14"/>
        <v>13963078</v>
      </c>
    </row>
    <row r="81" spans="1:36" s="6" customFormat="1" ht="93.6" x14ac:dyDescent="0.3">
      <c r="A81" s="175" t="str">
        <f t="shared" si="10"/>
        <v>SI.PY.3</v>
      </c>
      <c r="B81" s="176" t="s">
        <v>128</v>
      </c>
      <c r="C81" s="135" t="s">
        <v>14</v>
      </c>
      <c r="D81" s="177" t="s">
        <v>129</v>
      </c>
      <c r="E81" s="136">
        <v>4</v>
      </c>
      <c r="F81" s="178"/>
      <c r="G81" s="178"/>
      <c r="H81" s="178"/>
      <c r="I81" s="178"/>
      <c r="J81" s="178"/>
      <c r="K81" s="184">
        <f>6036922-6036922</f>
        <v>0</v>
      </c>
      <c r="L81" s="178"/>
      <c r="M81" s="178"/>
      <c r="N81" s="178"/>
      <c r="O81" s="178"/>
      <c r="P81" s="178"/>
      <c r="Q81" s="178"/>
      <c r="R81" s="178"/>
      <c r="S81" s="178"/>
      <c r="T81" s="178"/>
      <c r="U81" s="184">
        <v>6036922</v>
      </c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>
        <f t="shared" si="11"/>
        <v>6036922</v>
      </c>
      <c r="AG81" s="180">
        <f t="shared" si="12"/>
        <v>0.30184610000000001</v>
      </c>
      <c r="AH81" s="178">
        <v>20000000</v>
      </c>
      <c r="AI81" s="181">
        <f t="shared" si="13"/>
        <v>0.69815389999999999</v>
      </c>
      <c r="AJ81" s="178">
        <f t="shared" si="14"/>
        <v>13963078</v>
      </c>
    </row>
    <row r="82" spans="1:36" s="6" customFormat="1" ht="93.6" x14ac:dyDescent="0.3">
      <c r="A82" s="175" t="str">
        <f t="shared" si="10"/>
        <v>SI.PY.3</v>
      </c>
      <c r="B82" s="176" t="s">
        <v>128</v>
      </c>
      <c r="C82" s="135" t="s">
        <v>12</v>
      </c>
      <c r="D82" s="177" t="s">
        <v>129</v>
      </c>
      <c r="E82" s="136">
        <v>8</v>
      </c>
      <c r="F82" s="178"/>
      <c r="G82" s="178"/>
      <c r="H82" s="178"/>
      <c r="I82" s="178"/>
      <c r="J82" s="178"/>
      <c r="K82" s="184">
        <f>13080000-13080000</f>
        <v>0</v>
      </c>
      <c r="L82" s="178"/>
      <c r="M82" s="178"/>
      <c r="N82" s="178"/>
      <c r="O82" s="178"/>
      <c r="P82" s="178"/>
      <c r="Q82" s="178"/>
      <c r="R82" s="178"/>
      <c r="S82" s="178"/>
      <c r="T82" s="178"/>
      <c r="U82" s="184">
        <v>13080000</v>
      </c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>
        <f t="shared" si="11"/>
        <v>13080000</v>
      </c>
      <c r="AG82" s="180">
        <f t="shared" si="12"/>
        <v>0.32700000000000001</v>
      </c>
      <c r="AH82" s="178">
        <v>40000000</v>
      </c>
      <c r="AI82" s="181">
        <f t="shared" si="13"/>
        <v>0.67300000000000004</v>
      </c>
      <c r="AJ82" s="178">
        <f t="shared" si="14"/>
        <v>26920000</v>
      </c>
    </row>
    <row r="83" spans="1:36" s="6" customFormat="1" ht="46.8" x14ac:dyDescent="0.3">
      <c r="A83" s="175" t="str">
        <f t="shared" si="10"/>
        <v>SI.PY.3</v>
      </c>
      <c r="B83" s="176" t="s">
        <v>130</v>
      </c>
      <c r="C83" s="135" t="s">
        <v>40</v>
      </c>
      <c r="D83" s="177" t="s">
        <v>131</v>
      </c>
      <c r="E83" s="136">
        <v>10</v>
      </c>
      <c r="F83" s="178"/>
      <c r="G83" s="178"/>
      <c r="H83" s="178"/>
      <c r="I83" s="178"/>
      <c r="J83" s="178"/>
      <c r="K83" s="178">
        <v>32000000</v>
      </c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>
        <f t="shared" si="11"/>
        <v>32000000</v>
      </c>
      <c r="AG83" s="180">
        <f t="shared" si="12"/>
        <v>0.32</v>
      </c>
      <c r="AH83" s="178">
        <v>100000000</v>
      </c>
      <c r="AI83" s="181">
        <f t="shared" si="13"/>
        <v>0.68</v>
      </c>
      <c r="AJ83" s="178">
        <f t="shared" si="14"/>
        <v>68000000</v>
      </c>
    </row>
    <row r="84" spans="1:36" s="6" customFormat="1" ht="78" x14ac:dyDescent="0.3">
      <c r="A84" s="175" t="str">
        <f t="shared" si="10"/>
        <v>SI.PY.3</v>
      </c>
      <c r="B84" s="176" t="s">
        <v>132</v>
      </c>
      <c r="C84" s="135" t="s">
        <v>10</v>
      </c>
      <c r="D84" s="177" t="s">
        <v>133</v>
      </c>
      <c r="E84" s="136">
        <v>7</v>
      </c>
      <c r="F84" s="178"/>
      <c r="G84" s="178"/>
      <c r="H84" s="178"/>
      <c r="I84" s="178"/>
      <c r="J84" s="178"/>
      <c r="K84" s="178">
        <v>163500000</v>
      </c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83">
        <v>9500000</v>
      </c>
      <c r="W84" s="178"/>
      <c r="X84" s="179">
        <v>29000000</v>
      </c>
      <c r="Y84" s="178"/>
      <c r="Z84" s="178"/>
      <c r="AA84" s="178"/>
      <c r="AB84" s="178">
        <v>95229551</v>
      </c>
      <c r="AC84" s="178"/>
      <c r="AD84" s="178"/>
      <c r="AE84" s="178"/>
      <c r="AF84" s="178">
        <f t="shared" si="11"/>
        <v>297229551</v>
      </c>
      <c r="AG84" s="180">
        <f t="shared" si="12"/>
        <v>0.4246136442857143</v>
      </c>
      <c r="AH84" s="178">
        <v>700000000</v>
      </c>
      <c r="AI84" s="181">
        <f t="shared" si="13"/>
        <v>0.57538635571428576</v>
      </c>
      <c r="AJ84" s="178">
        <f t="shared" si="14"/>
        <v>402770449</v>
      </c>
    </row>
    <row r="85" spans="1:36" s="6" customFormat="1" ht="78" x14ac:dyDescent="0.3">
      <c r="A85" s="175" t="str">
        <f t="shared" si="10"/>
        <v>SI.PY.3</v>
      </c>
      <c r="B85" s="176" t="s">
        <v>132</v>
      </c>
      <c r="C85" s="135" t="s">
        <v>10</v>
      </c>
      <c r="D85" s="177" t="s">
        <v>134</v>
      </c>
      <c r="E85" s="136">
        <v>0.4</v>
      </c>
      <c r="F85" s="178"/>
      <c r="G85" s="178"/>
      <c r="H85" s="178"/>
      <c r="I85" s="178"/>
      <c r="J85" s="178"/>
      <c r="K85" s="178">
        <v>0</v>
      </c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>
        <f t="shared" si="11"/>
        <v>0</v>
      </c>
      <c r="AG85" s="180">
        <f t="shared" si="12"/>
        <v>0</v>
      </c>
      <c r="AH85" s="178">
        <v>350000000</v>
      </c>
      <c r="AI85" s="181">
        <f t="shared" si="13"/>
        <v>1</v>
      </c>
      <c r="AJ85" s="178">
        <f t="shared" si="14"/>
        <v>350000000</v>
      </c>
    </row>
    <row r="86" spans="1:36" s="6" customFormat="1" ht="46.8" x14ac:dyDescent="0.3">
      <c r="A86" s="175" t="str">
        <f t="shared" si="10"/>
        <v>SI.PY.3</v>
      </c>
      <c r="B86" s="176" t="s">
        <v>135</v>
      </c>
      <c r="C86" s="135" t="s">
        <v>10</v>
      </c>
      <c r="D86" s="177" t="s">
        <v>136</v>
      </c>
      <c r="E86" s="136">
        <v>53</v>
      </c>
      <c r="F86" s="178"/>
      <c r="G86" s="178"/>
      <c r="H86" s="178"/>
      <c r="I86" s="178"/>
      <c r="J86" s="178"/>
      <c r="K86" s="178">
        <v>76985000</v>
      </c>
      <c r="L86" s="178"/>
      <c r="M86" s="178"/>
      <c r="N86" s="178"/>
      <c r="O86" s="178"/>
      <c r="P86" s="178"/>
      <c r="Q86" s="178"/>
      <c r="R86" s="178"/>
      <c r="S86" s="178"/>
      <c r="T86" s="178"/>
      <c r="U86" s="178">
        <v>50000000</v>
      </c>
      <c r="V86" s="183">
        <v>20500000</v>
      </c>
      <c r="W86" s="178"/>
      <c r="X86" s="178">
        <v>41802392</v>
      </c>
      <c r="Y86" s="178"/>
      <c r="Z86" s="178"/>
      <c r="AA86" s="178"/>
      <c r="AB86" s="178"/>
      <c r="AC86" s="178"/>
      <c r="AD86" s="178"/>
      <c r="AE86" s="178"/>
      <c r="AF86" s="178">
        <f t="shared" si="11"/>
        <v>189287392</v>
      </c>
      <c r="AG86" s="180">
        <f t="shared" si="12"/>
        <v>0.63910874013248964</v>
      </c>
      <c r="AH86" s="178">
        <v>296174000</v>
      </c>
      <c r="AI86" s="181">
        <f t="shared" si="13"/>
        <v>0.36089125986751031</v>
      </c>
      <c r="AJ86" s="178">
        <f t="shared" si="14"/>
        <v>106886608</v>
      </c>
    </row>
    <row r="87" spans="1:36" s="6" customFormat="1" ht="62.4" x14ac:dyDescent="0.3">
      <c r="A87" s="175" t="str">
        <f t="shared" si="10"/>
        <v>SI.PY.3</v>
      </c>
      <c r="B87" s="176" t="s">
        <v>135</v>
      </c>
      <c r="C87" s="135" t="s">
        <v>10</v>
      </c>
      <c r="D87" s="177" t="s">
        <v>137</v>
      </c>
      <c r="E87" s="136">
        <v>130</v>
      </c>
      <c r="F87" s="178"/>
      <c r="G87" s="178"/>
      <c r="H87" s="178"/>
      <c r="I87" s="178"/>
      <c r="J87" s="178"/>
      <c r="K87" s="178">
        <v>54500000</v>
      </c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9"/>
      <c r="Y87" s="178"/>
      <c r="Z87" s="178"/>
      <c r="AA87" s="178"/>
      <c r="AB87" s="178"/>
      <c r="AC87" s="178"/>
      <c r="AD87" s="178"/>
      <c r="AE87" s="178"/>
      <c r="AF87" s="178">
        <f t="shared" si="11"/>
        <v>54500000</v>
      </c>
      <c r="AG87" s="180">
        <f t="shared" si="12"/>
        <v>0.34062500000000001</v>
      </c>
      <c r="AH87" s="178">
        <v>160000000</v>
      </c>
      <c r="AI87" s="181">
        <f t="shared" si="13"/>
        <v>0.65937500000000004</v>
      </c>
      <c r="AJ87" s="178">
        <f t="shared" si="14"/>
        <v>105500000</v>
      </c>
    </row>
    <row r="88" spans="1:36" s="6" customFormat="1" ht="31.2" x14ac:dyDescent="0.3">
      <c r="A88" s="175" t="str">
        <f t="shared" si="10"/>
        <v>SI.PY.3</v>
      </c>
      <c r="B88" s="176" t="s">
        <v>135</v>
      </c>
      <c r="C88" s="135" t="s">
        <v>13</v>
      </c>
      <c r="D88" s="177" t="s">
        <v>138</v>
      </c>
      <c r="E88" s="136">
        <v>1</v>
      </c>
      <c r="F88" s="178"/>
      <c r="G88" s="178"/>
      <c r="H88" s="178"/>
      <c r="I88" s="178"/>
      <c r="J88" s="178"/>
      <c r="K88" s="178">
        <v>0</v>
      </c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>
        <f t="shared" si="11"/>
        <v>0</v>
      </c>
      <c r="AG88" s="180">
        <f t="shared" si="12"/>
        <v>0</v>
      </c>
      <c r="AH88" s="178">
        <v>5000000</v>
      </c>
      <c r="AI88" s="181">
        <f t="shared" si="13"/>
        <v>1</v>
      </c>
      <c r="AJ88" s="178">
        <f t="shared" si="14"/>
        <v>5000000</v>
      </c>
    </row>
    <row r="89" spans="1:36" s="6" customFormat="1" ht="31.2" x14ac:dyDescent="0.3">
      <c r="A89" s="175" t="str">
        <f t="shared" si="10"/>
        <v>SI.PY.3</v>
      </c>
      <c r="B89" s="176" t="s">
        <v>135</v>
      </c>
      <c r="C89" s="135" t="s">
        <v>14</v>
      </c>
      <c r="D89" s="177" t="s">
        <v>138</v>
      </c>
      <c r="E89" s="136">
        <v>1</v>
      </c>
      <c r="F89" s="178"/>
      <c r="G89" s="178"/>
      <c r="H89" s="178"/>
      <c r="I89" s="178"/>
      <c r="J89" s="178"/>
      <c r="K89" s="178">
        <v>0</v>
      </c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>
        <f t="shared" si="11"/>
        <v>0</v>
      </c>
      <c r="AG89" s="180">
        <f t="shared" si="12"/>
        <v>0</v>
      </c>
      <c r="AH89" s="178">
        <v>5000000</v>
      </c>
      <c r="AI89" s="181">
        <f t="shared" si="13"/>
        <v>1</v>
      </c>
      <c r="AJ89" s="178">
        <f t="shared" si="14"/>
        <v>5000000</v>
      </c>
    </row>
    <row r="90" spans="1:36" s="6" customFormat="1" ht="31.2" x14ac:dyDescent="0.3">
      <c r="A90" s="175" t="str">
        <f t="shared" si="10"/>
        <v>SI.PY.3</v>
      </c>
      <c r="B90" s="176" t="s">
        <v>135</v>
      </c>
      <c r="C90" s="135" t="s">
        <v>12</v>
      </c>
      <c r="D90" s="177" t="s">
        <v>138</v>
      </c>
      <c r="E90" s="136">
        <v>1</v>
      </c>
      <c r="F90" s="178"/>
      <c r="G90" s="178"/>
      <c r="H90" s="178"/>
      <c r="I90" s="178"/>
      <c r="J90" s="178"/>
      <c r="K90" s="178">
        <v>0</v>
      </c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>
        <f t="shared" si="11"/>
        <v>0</v>
      </c>
      <c r="AG90" s="180">
        <f t="shared" si="12"/>
        <v>0</v>
      </c>
      <c r="AH90" s="178">
        <v>5000000</v>
      </c>
      <c r="AI90" s="181">
        <f t="shared" si="13"/>
        <v>1</v>
      </c>
      <c r="AJ90" s="178">
        <f t="shared" si="14"/>
        <v>5000000</v>
      </c>
    </row>
    <row r="91" spans="1:36" s="6" customFormat="1" ht="46.8" x14ac:dyDescent="0.3">
      <c r="A91" s="175" t="str">
        <f t="shared" si="10"/>
        <v>SI.PY.3</v>
      </c>
      <c r="B91" s="176" t="s">
        <v>139</v>
      </c>
      <c r="C91" s="135" t="s">
        <v>40</v>
      </c>
      <c r="D91" s="177" t="s">
        <v>140</v>
      </c>
      <c r="E91" s="136">
        <v>9</v>
      </c>
      <c r="F91" s="178"/>
      <c r="G91" s="178"/>
      <c r="H91" s="178"/>
      <c r="I91" s="178"/>
      <c r="J91" s="178"/>
      <c r="K91" s="178">
        <v>0</v>
      </c>
      <c r="L91" s="178"/>
      <c r="M91" s="178"/>
      <c r="N91" s="178"/>
      <c r="O91" s="178"/>
      <c r="P91" s="178"/>
      <c r="Q91" s="178"/>
      <c r="R91" s="178"/>
      <c r="S91" s="178"/>
      <c r="T91" s="178"/>
      <c r="U91" s="178">
        <v>39567000</v>
      </c>
      <c r="V91" s="178"/>
      <c r="W91" s="178"/>
      <c r="X91" s="178"/>
      <c r="Y91" s="178"/>
      <c r="Z91" s="178"/>
      <c r="AA91" s="178"/>
      <c r="AB91" s="178"/>
      <c r="AC91" s="178"/>
      <c r="AD91" s="178"/>
      <c r="AE91" s="178"/>
      <c r="AF91" s="178">
        <f t="shared" si="11"/>
        <v>39567000</v>
      </c>
      <c r="AG91" s="180">
        <f t="shared" si="12"/>
        <v>0.20824736842105263</v>
      </c>
      <c r="AH91" s="178">
        <v>190000000</v>
      </c>
      <c r="AI91" s="181">
        <f t="shared" si="13"/>
        <v>0.79175263157894737</v>
      </c>
      <c r="AJ91" s="178">
        <f t="shared" si="14"/>
        <v>150433000</v>
      </c>
    </row>
    <row r="92" spans="1:36" s="6" customFormat="1" ht="93.6" x14ac:dyDescent="0.3">
      <c r="A92" s="175" t="str">
        <f t="shared" si="10"/>
        <v>SI.PY.3</v>
      </c>
      <c r="B92" s="176" t="s">
        <v>141</v>
      </c>
      <c r="C92" s="135" t="s">
        <v>10</v>
      </c>
      <c r="D92" s="177" t="s">
        <v>142</v>
      </c>
      <c r="E92" s="136">
        <v>24</v>
      </c>
      <c r="F92" s="178"/>
      <c r="G92" s="178"/>
      <c r="H92" s="178"/>
      <c r="I92" s="178"/>
      <c r="J92" s="178"/>
      <c r="K92" s="178">
        <v>37800000</v>
      </c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9">
        <v>5000000</v>
      </c>
      <c r="Y92" s="178"/>
      <c r="Z92" s="178"/>
      <c r="AA92" s="178"/>
      <c r="AB92" s="178"/>
      <c r="AC92" s="178"/>
      <c r="AD92" s="178"/>
      <c r="AE92" s="178"/>
      <c r="AF92" s="178">
        <f t="shared" si="11"/>
        <v>42800000</v>
      </c>
      <c r="AG92" s="180">
        <f t="shared" si="12"/>
        <v>0.28419654714475434</v>
      </c>
      <c r="AH92" s="178">
        <v>150600000</v>
      </c>
      <c r="AI92" s="181">
        <f t="shared" si="13"/>
        <v>0.71580345285524571</v>
      </c>
      <c r="AJ92" s="178">
        <f t="shared" si="14"/>
        <v>107800000</v>
      </c>
    </row>
    <row r="93" spans="1:36" s="6" customFormat="1" ht="62.4" x14ac:dyDescent="0.3">
      <c r="A93" s="175" t="str">
        <f t="shared" si="10"/>
        <v>SI.PY.3</v>
      </c>
      <c r="B93" s="176" t="s">
        <v>141</v>
      </c>
      <c r="C93" s="135" t="s">
        <v>10</v>
      </c>
      <c r="D93" s="177" t="s">
        <v>143</v>
      </c>
      <c r="E93" s="136">
        <v>25</v>
      </c>
      <c r="F93" s="178"/>
      <c r="G93" s="178"/>
      <c r="H93" s="178"/>
      <c r="I93" s="178"/>
      <c r="J93" s="178"/>
      <c r="K93" s="178">
        <v>18530000</v>
      </c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  <c r="AC93" s="178"/>
      <c r="AD93" s="178"/>
      <c r="AE93" s="178"/>
      <c r="AF93" s="178">
        <f t="shared" si="11"/>
        <v>18530000</v>
      </c>
      <c r="AG93" s="180">
        <f t="shared" si="12"/>
        <v>0.12353333333333333</v>
      </c>
      <c r="AH93" s="178">
        <v>150000000</v>
      </c>
      <c r="AI93" s="181">
        <f t="shared" si="13"/>
        <v>0.87646666666666662</v>
      </c>
      <c r="AJ93" s="178">
        <f t="shared" si="14"/>
        <v>131470000</v>
      </c>
    </row>
    <row r="94" spans="1:36" s="6" customFormat="1" ht="93.6" x14ac:dyDescent="0.3">
      <c r="A94" s="175" t="str">
        <f t="shared" si="10"/>
        <v>SI.PY.3</v>
      </c>
      <c r="B94" s="176" t="s">
        <v>141</v>
      </c>
      <c r="C94" s="135" t="s">
        <v>14</v>
      </c>
      <c r="D94" s="177" t="s">
        <v>142</v>
      </c>
      <c r="E94" s="136">
        <v>2</v>
      </c>
      <c r="F94" s="178"/>
      <c r="G94" s="178"/>
      <c r="H94" s="178"/>
      <c r="I94" s="178"/>
      <c r="J94" s="178"/>
      <c r="K94" s="184">
        <f>4360000-4360000</f>
        <v>0</v>
      </c>
      <c r="L94" s="178"/>
      <c r="M94" s="178"/>
      <c r="N94" s="178"/>
      <c r="O94" s="178"/>
      <c r="P94" s="178"/>
      <c r="Q94" s="178"/>
      <c r="R94" s="178"/>
      <c r="S94" s="178"/>
      <c r="T94" s="178"/>
      <c r="U94" s="184">
        <v>4360000</v>
      </c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178">
        <f t="shared" si="11"/>
        <v>4360000</v>
      </c>
      <c r="AG94" s="180">
        <f t="shared" si="12"/>
        <v>0.36333333333333334</v>
      </c>
      <c r="AH94" s="178">
        <v>12000000</v>
      </c>
      <c r="AI94" s="181">
        <f t="shared" si="13"/>
        <v>0.63666666666666671</v>
      </c>
      <c r="AJ94" s="178">
        <f t="shared" si="14"/>
        <v>7640000</v>
      </c>
    </row>
    <row r="95" spans="1:36" s="6" customFormat="1" ht="62.4" x14ac:dyDescent="0.3">
      <c r="A95" s="175" t="str">
        <f t="shared" si="10"/>
        <v>SI.PY.3</v>
      </c>
      <c r="B95" s="176" t="s">
        <v>141</v>
      </c>
      <c r="C95" s="135" t="s">
        <v>14</v>
      </c>
      <c r="D95" s="177" t="s">
        <v>143</v>
      </c>
      <c r="E95" s="136">
        <v>2</v>
      </c>
      <c r="F95" s="178"/>
      <c r="G95" s="178"/>
      <c r="H95" s="178"/>
      <c r="I95" s="178"/>
      <c r="J95" s="178"/>
      <c r="K95" s="184">
        <f>2189308-2189308</f>
        <v>0</v>
      </c>
      <c r="L95" s="178"/>
      <c r="M95" s="178"/>
      <c r="N95" s="178"/>
      <c r="O95" s="178"/>
      <c r="P95" s="178"/>
      <c r="Q95" s="178"/>
      <c r="R95" s="178"/>
      <c r="S95" s="178"/>
      <c r="T95" s="178"/>
      <c r="U95" s="184">
        <v>2189308</v>
      </c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78">
        <f t="shared" si="11"/>
        <v>2189308</v>
      </c>
      <c r="AG95" s="180">
        <f t="shared" si="12"/>
        <v>0.18244233333333335</v>
      </c>
      <c r="AH95" s="178">
        <v>12000000</v>
      </c>
      <c r="AI95" s="181">
        <f t="shared" si="13"/>
        <v>0.81755766666666663</v>
      </c>
      <c r="AJ95" s="178">
        <f t="shared" si="14"/>
        <v>9810692</v>
      </c>
    </row>
    <row r="96" spans="1:36" s="6" customFormat="1" ht="93.6" x14ac:dyDescent="0.3">
      <c r="A96" s="175" t="str">
        <f t="shared" si="10"/>
        <v>SI.PY.3</v>
      </c>
      <c r="B96" s="176" t="s">
        <v>141</v>
      </c>
      <c r="C96" s="135" t="s">
        <v>13</v>
      </c>
      <c r="D96" s="177" t="s">
        <v>142</v>
      </c>
      <c r="E96" s="136">
        <v>2</v>
      </c>
      <c r="F96" s="178"/>
      <c r="G96" s="178"/>
      <c r="H96" s="178"/>
      <c r="I96" s="178"/>
      <c r="J96" s="178"/>
      <c r="K96" s="184">
        <f>4360000-4360000</f>
        <v>0</v>
      </c>
      <c r="L96" s="178"/>
      <c r="M96" s="178"/>
      <c r="N96" s="178"/>
      <c r="O96" s="178"/>
      <c r="P96" s="178"/>
      <c r="Q96" s="178"/>
      <c r="R96" s="178"/>
      <c r="S96" s="178"/>
      <c r="T96" s="178"/>
      <c r="U96" s="184">
        <v>4360000</v>
      </c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>
        <f t="shared" si="11"/>
        <v>4360000</v>
      </c>
      <c r="AG96" s="180">
        <f t="shared" si="12"/>
        <v>0.36333333333333334</v>
      </c>
      <c r="AH96" s="178">
        <v>12000000</v>
      </c>
      <c r="AI96" s="181">
        <f t="shared" si="13"/>
        <v>0.63666666666666671</v>
      </c>
      <c r="AJ96" s="178">
        <f t="shared" si="14"/>
        <v>7640000</v>
      </c>
    </row>
    <row r="97" spans="1:36" s="6" customFormat="1" ht="62.4" x14ac:dyDescent="0.3">
      <c r="A97" s="175" t="str">
        <f t="shared" si="10"/>
        <v>SI.PY.3</v>
      </c>
      <c r="B97" s="176" t="s">
        <v>141</v>
      </c>
      <c r="C97" s="135" t="s">
        <v>13</v>
      </c>
      <c r="D97" s="177" t="s">
        <v>143</v>
      </c>
      <c r="E97" s="136">
        <v>2</v>
      </c>
      <c r="F97" s="178"/>
      <c r="G97" s="178"/>
      <c r="H97" s="178"/>
      <c r="I97" s="178"/>
      <c r="J97" s="178"/>
      <c r="K97" s="184">
        <f>2189308-2189308</f>
        <v>0</v>
      </c>
      <c r="L97" s="178"/>
      <c r="M97" s="178"/>
      <c r="N97" s="178"/>
      <c r="O97" s="178"/>
      <c r="P97" s="178"/>
      <c r="Q97" s="178"/>
      <c r="R97" s="178"/>
      <c r="S97" s="178"/>
      <c r="T97" s="178"/>
      <c r="U97" s="184">
        <v>2189308</v>
      </c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>
        <f t="shared" si="11"/>
        <v>2189308</v>
      </c>
      <c r="AG97" s="180">
        <f t="shared" si="12"/>
        <v>0.18244233333333335</v>
      </c>
      <c r="AH97" s="178">
        <v>12000000</v>
      </c>
      <c r="AI97" s="181">
        <f t="shared" si="13"/>
        <v>0.81755766666666663</v>
      </c>
      <c r="AJ97" s="178">
        <f t="shared" si="14"/>
        <v>9810692</v>
      </c>
    </row>
    <row r="98" spans="1:36" s="6" customFormat="1" ht="93.6" x14ac:dyDescent="0.3">
      <c r="A98" s="175" t="str">
        <f t="shared" si="10"/>
        <v>SI.PY.3</v>
      </c>
      <c r="B98" s="176" t="s">
        <v>141</v>
      </c>
      <c r="C98" s="135" t="s">
        <v>12</v>
      </c>
      <c r="D98" s="177" t="s">
        <v>142</v>
      </c>
      <c r="E98" s="136">
        <v>4</v>
      </c>
      <c r="F98" s="178"/>
      <c r="G98" s="178"/>
      <c r="H98" s="178"/>
      <c r="I98" s="178"/>
      <c r="J98" s="178"/>
      <c r="K98" s="184">
        <f>4360000-4360000</f>
        <v>0</v>
      </c>
      <c r="L98" s="178"/>
      <c r="M98" s="178"/>
      <c r="N98" s="178"/>
      <c r="O98" s="178"/>
      <c r="P98" s="178"/>
      <c r="Q98" s="178"/>
      <c r="R98" s="178"/>
      <c r="S98" s="178"/>
      <c r="T98" s="178"/>
      <c r="U98" s="184">
        <v>4360000</v>
      </c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>
        <f t="shared" si="11"/>
        <v>4360000</v>
      </c>
      <c r="AG98" s="180">
        <f t="shared" si="12"/>
        <v>0.18166666666666667</v>
      </c>
      <c r="AH98" s="178">
        <v>24000000</v>
      </c>
      <c r="AI98" s="181">
        <f t="shared" si="13"/>
        <v>0.81833333333333336</v>
      </c>
      <c r="AJ98" s="178">
        <f t="shared" si="14"/>
        <v>19640000</v>
      </c>
    </row>
    <row r="99" spans="1:36" s="6" customFormat="1" ht="62.4" x14ac:dyDescent="0.3">
      <c r="A99" s="175" t="str">
        <f t="shared" si="10"/>
        <v>SI.PY.3</v>
      </c>
      <c r="B99" s="176" t="s">
        <v>141</v>
      </c>
      <c r="C99" s="135" t="s">
        <v>12</v>
      </c>
      <c r="D99" s="177" t="s">
        <v>143</v>
      </c>
      <c r="E99" s="136">
        <v>4</v>
      </c>
      <c r="F99" s="178"/>
      <c r="G99" s="178"/>
      <c r="H99" s="178"/>
      <c r="I99" s="178"/>
      <c r="J99" s="178"/>
      <c r="K99" s="184">
        <f>2189308-2189308</f>
        <v>0</v>
      </c>
      <c r="L99" s="178"/>
      <c r="M99" s="178"/>
      <c r="N99" s="178"/>
      <c r="O99" s="178"/>
      <c r="P99" s="178"/>
      <c r="Q99" s="178"/>
      <c r="R99" s="178"/>
      <c r="S99" s="178"/>
      <c r="T99" s="178"/>
      <c r="U99" s="184">
        <v>2189308</v>
      </c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>
        <f t="shared" si="11"/>
        <v>2189308</v>
      </c>
      <c r="AG99" s="180">
        <f t="shared" si="12"/>
        <v>9.1221166666666673E-2</v>
      </c>
      <c r="AH99" s="178">
        <v>24000000</v>
      </c>
      <c r="AI99" s="181">
        <f t="shared" si="13"/>
        <v>0.90877883333333331</v>
      </c>
      <c r="AJ99" s="178">
        <f t="shared" si="14"/>
        <v>21810692</v>
      </c>
    </row>
    <row r="100" spans="1:36" s="6" customFormat="1" ht="109.2" x14ac:dyDescent="0.3">
      <c r="A100" s="175" t="str">
        <f t="shared" si="10"/>
        <v>SI.PY.3</v>
      </c>
      <c r="B100" s="176" t="s">
        <v>344</v>
      </c>
      <c r="C100" s="135" t="s">
        <v>40</v>
      </c>
      <c r="D100" s="177" t="s">
        <v>144</v>
      </c>
      <c r="E100" s="136">
        <v>0.5</v>
      </c>
      <c r="F100" s="178"/>
      <c r="G100" s="178"/>
      <c r="H100" s="178"/>
      <c r="I100" s="178"/>
      <c r="J100" s="178"/>
      <c r="K100" s="178">
        <v>40000000</v>
      </c>
      <c r="L100" s="178"/>
      <c r="M100" s="178"/>
      <c r="N100" s="178"/>
      <c r="O100" s="178"/>
      <c r="P100" s="178"/>
      <c r="Q100" s="178"/>
      <c r="R100" s="178"/>
      <c r="S100" s="178"/>
      <c r="T100" s="178"/>
      <c r="U100" s="178">
        <v>20632724</v>
      </c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>
        <f t="shared" si="11"/>
        <v>60632724</v>
      </c>
      <c r="AG100" s="180">
        <f t="shared" si="12"/>
        <v>0.50527270000000002</v>
      </c>
      <c r="AH100" s="178">
        <v>120000000</v>
      </c>
      <c r="AI100" s="181">
        <f t="shared" si="13"/>
        <v>0.49472729999999998</v>
      </c>
      <c r="AJ100" s="178">
        <f t="shared" si="14"/>
        <v>59367276</v>
      </c>
    </row>
    <row r="101" spans="1:36" s="6" customFormat="1" ht="62.4" x14ac:dyDescent="0.3">
      <c r="A101" s="175" t="str">
        <f t="shared" si="10"/>
        <v>SI.PY.3</v>
      </c>
      <c r="B101" s="176" t="s">
        <v>145</v>
      </c>
      <c r="C101" s="135" t="s">
        <v>10</v>
      </c>
      <c r="D101" s="177" t="s">
        <v>146</v>
      </c>
      <c r="E101" s="136">
        <v>12</v>
      </c>
      <c r="F101" s="178"/>
      <c r="G101" s="178"/>
      <c r="H101" s="178"/>
      <c r="I101" s="178"/>
      <c r="J101" s="178"/>
      <c r="K101" s="178"/>
      <c r="L101" s="178"/>
      <c r="M101" s="178"/>
      <c r="N101" s="178"/>
      <c r="O101" s="178">
        <v>305200000</v>
      </c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>
        <f t="shared" si="11"/>
        <v>305200000</v>
      </c>
      <c r="AG101" s="180">
        <f t="shared" si="12"/>
        <v>0.25433333333333336</v>
      </c>
      <c r="AH101" s="178">
        <v>1200000000</v>
      </c>
      <c r="AI101" s="181">
        <f t="shared" si="13"/>
        <v>0.7456666666666667</v>
      </c>
      <c r="AJ101" s="178">
        <f t="shared" si="14"/>
        <v>894800000</v>
      </c>
    </row>
    <row r="102" spans="1:36" s="6" customFormat="1" ht="78" x14ac:dyDescent="0.3">
      <c r="A102" s="175" t="str">
        <f t="shared" si="10"/>
        <v>SI.PY.3</v>
      </c>
      <c r="B102" s="176" t="s">
        <v>147</v>
      </c>
      <c r="C102" s="135" t="s">
        <v>10</v>
      </c>
      <c r="D102" s="177" t="s">
        <v>314</v>
      </c>
      <c r="E102" s="136">
        <v>2</v>
      </c>
      <c r="F102" s="178"/>
      <c r="G102" s="178"/>
      <c r="H102" s="178"/>
      <c r="I102" s="178"/>
      <c r="J102" s="178"/>
      <c r="K102" s="178"/>
      <c r="L102" s="178"/>
      <c r="M102" s="178"/>
      <c r="N102" s="178"/>
      <c r="O102" s="178">
        <v>10000000</v>
      </c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>
        <f t="shared" si="11"/>
        <v>10000000</v>
      </c>
      <c r="AG102" s="180">
        <f t="shared" si="12"/>
        <v>1</v>
      </c>
      <c r="AH102" s="178">
        <v>10000000</v>
      </c>
      <c r="AI102" s="181">
        <f t="shared" si="13"/>
        <v>0</v>
      </c>
      <c r="AJ102" s="178">
        <f t="shared" si="14"/>
        <v>0</v>
      </c>
    </row>
    <row r="103" spans="1:36" s="6" customFormat="1" ht="62.4" x14ac:dyDescent="0.3">
      <c r="A103" s="175" t="str">
        <f t="shared" si="10"/>
        <v>SI.PY.3</v>
      </c>
      <c r="B103" s="176" t="s">
        <v>148</v>
      </c>
      <c r="C103" s="135" t="s">
        <v>10</v>
      </c>
      <c r="D103" s="177" t="s">
        <v>149</v>
      </c>
      <c r="E103" s="136">
        <v>5</v>
      </c>
      <c r="F103" s="178"/>
      <c r="G103" s="178"/>
      <c r="H103" s="178"/>
      <c r="I103" s="178"/>
      <c r="J103" s="178"/>
      <c r="K103" s="178"/>
      <c r="L103" s="178"/>
      <c r="M103" s="178"/>
      <c r="N103" s="178"/>
      <c r="O103" s="178">
        <v>163000000</v>
      </c>
      <c r="P103" s="178"/>
      <c r="Q103" s="178"/>
      <c r="R103" s="178"/>
      <c r="S103" s="178">
        <v>1215482662</v>
      </c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78">
        <f t="shared" si="11"/>
        <v>1378482662</v>
      </c>
      <c r="AG103" s="180">
        <f t="shared" si="12"/>
        <v>1.1336206101973685</v>
      </c>
      <c r="AH103" s="178">
        <v>1216000000</v>
      </c>
      <c r="AI103" s="181">
        <f t="shared" si="13"/>
        <v>-0.13362061019736843</v>
      </c>
      <c r="AJ103" s="178">
        <f t="shared" si="14"/>
        <v>-162482662</v>
      </c>
    </row>
    <row r="104" spans="1:36" s="6" customFormat="1" ht="156" x14ac:dyDescent="0.3">
      <c r="A104" s="175" t="str">
        <f t="shared" si="10"/>
        <v>SI.PY.4</v>
      </c>
      <c r="B104" s="176" t="s">
        <v>150</v>
      </c>
      <c r="C104" s="135" t="s">
        <v>40</v>
      </c>
      <c r="D104" s="177" t="s">
        <v>315</v>
      </c>
      <c r="E104" s="136">
        <v>4</v>
      </c>
      <c r="F104" s="178"/>
      <c r="G104" s="178"/>
      <c r="H104" s="178"/>
      <c r="I104" s="178"/>
      <c r="J104" s="178"/>
      <c r="K104" s="178">
        <v>20000000</v>
      </c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78">
        <f t="shared" si="11"/>
        <v>20000000</v>
      </c>
      <c r="AG104" s="180">
        <v>0</v>
      </c>
      <c r="AH104" s="178">
        <v>70000000</v>
      </c>
      <c r="AI104" s="181"/>
      <c r="AJ104" s="178">
        <f t="shared" si="14"/>
        <v>50000000</v>
      </c>
    </row>
    <row r="105" spans="1:36" s="6" customFormat="1" ht="124.8" x14ac:dyDescent="0.3">
      <c r="A105" s="175" t="str">
        <f t="shared" si="10"/>
        <v>SI.PY.4</v>
      </c>
      <c r="B105" s="176" t="s">
        <v>150</v>
      </c>
      <c r="C105" s="135" t="s">
        <v>40</v>
      </c>
      <c r="D105" s="177" t="s">
        <v>316</v>
      </c>
      <c r="E105" s="136">
        <v>3</v>
      </c>
      <c r="F105" s="178"/>
      <c r="G105" s="178"/>
      <c r="H105" s="178"/>
      <c r="I105" s="178"/>
      <c r="J105" s="178"/>
      <c r="K105" s="178">
        <v>39240000</v>
      </c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  <c r="AC105" s="178"/>
      <c r="AD105" s="178"/>
      <c r="AE105" s="178"/>
      <c r="AF105" s="178">
        <f t="shared" si="11"/>
        <v>39240000</v>
      </c>
      <c r="AG105" s="180"/>
      <c r="AH105" s="178"/>
      <c r="AI105" s="181"/>
      <c r="AJ105" s="178">
        <f t="shared" si="14"/>
        <v>-39240000</v>
      </c>
    </row>
    <row r="106" spans="1:36" s="6" customFormat="1" ht="46.8" x14ac:dyDescent="0.3">
      <c r="A106" s="175" t="str">
        <f t="shared" si="10"/>
        <v>SI.PY.4</v>
      </c>
      <c r="B106" s="176" t="s">
        <v>317</v>
      </c>
      <c r="C106" s="135" t="s">
        <v>40</v>
      </c>
      <c r="D106" s="177" t="s">
        <v>151</v>
      </c>
      <c r="E106" s="136">
        <v>4</v>
      </c>
      <c r="F106" s="178"/>
      <c r="G106" s="178"/>
      <c r="H106" s="178"/>
      <c r="I106" s="178"/>
      <c r="J106" s="178"/>
      <c r="K106" s="178">
        <v>50000000</v>
      </c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  <c r="AC106" s="178"/>
      <c r="AD106" s="178"/>
      <c r="AE106" s="178"/>
      <c r="AF106" s="178">
        <f t="shared" si="11"/>
        <v>50000000</v>
      </c>
      <c r="AG106" s="180">
        <f t="shared" si="12"/>
        <v>0.625</v>
      </c>
      <c r="AH106" s="178">
        <v>80000000</v>
      </c>
      <c r="AI106" s="181">
        <f t="shared" si="13"/>
        <v>0.375</v>
      </c>
      <c r="AJ106" s="178">
        <f t="shared" si="14"/>
        <v>30000000</v>
      </c>
    </row>
    <row r="107" spans="1:36" s="6" customFormat="1" ht="78" x14ac:dyDescent="0.3">
      <c r="A107" s="175" t="str">
        <f t="shared" si="10"/>
        <v>SI.PY.5</v>
      </c>
      <c r="B107" s="176" t="s">
        <v>152</v>
      </c>
      <c r="C107" s="135" t="s">
        <v>40</v>
      </c>
      <c r="D107" s="177" t="s">
        <v>153</v>
      </c>
      <c r="E107" s="136">
        <v>2</v>
      </c>
      <c r="F107" s="178">
        <v>3000000000</v>
      </c>
      <c r="G107" s="178"/>
      <c r="H107" s="178"/>
      <c r="I107" s="178"/>
      <c r="J107" s="178"/>
      <c r="K107" s="178">
        <v>89000000</v>
      </c>
      <c r="L107" s="178"/>
      <c r="M107" s="178"/>
      <c r="N107" s="178"/>
      <c r="O107" s="178"/>
      <c r="P107" s="178"/>
      <c r="Q107" s="178"/>
      <c r="R107" s="178"/>
      <c r="S107" s="178"/>
      <c r="T107" s="178"/>
      <c r="U107" s="178">
        <v>22842767</v>
      </c>
      <c r="V107" s="178"/>
      <c r="W107" s="178"/>
      <c r="X107" s="178"/>
      <c r="Y107" s="178"/>
      <c r="Z107" s="178"/>
      <c r="AA107" s="178"/>
      <c r="AB107" s="178"/>
      <c r="AC107" s="178"/>
      <c r="AD107" s="178"/>
      <c r="AE107" s="178"/>
      <c r="AF107" s="178">
        <f t="shared" si="11"/>
        <v>3111842767</v>
      </c>
      <c r="AG107" s="180"/>
      <c r="AH107" s="178">
        <v>3200000000</v>
      </c>
      <c r="AI107" s="181"/>
      <c r="AJ107" s="178">
        <f t="shared" si="14"/>
        <v>88157233</v>
      </c>
    </row>
    <row r="108" spans="1:36" s="6" customFormat="1" ht="78" x14ac:dyDescent="0.3">
      <c r="A108" s="175" t="str">
        <f t="shared" si="10"/>
        <v>SI.PY.6</v>
      </c>
      <c r="B108" s="176" t="s">
        <v>154</v>
      </c>
      <c r="C108" s="135" t="s">
        <v>40</v>
      </c>
      <c r="D108" s="177" t="s">
        <v>318</v>
      </c>
      <c r="E108" s="136">
        <v>13</v>
      </c>
      <c r="F108" s="178"/>
      <c r="G108" s="178"/>
      <c r="H108" s="178"/>
      <c r="I108" s="178"/>
      <c r="J108" s="178"/>
      <c r="K108" s="178">
        <v>79570000</v>
      </c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83">
        <v>21100000</v>
      </c>
      <c r="W108" s="178">
        <v>5000000</v>
      </c>
      <c r="X108" s="178"/>
      <c r="Y108" s="178"/>
      <c r="Z108" s="178"/>
      <c r="AA108" s="178"/>
      <c r="AB108" s="178"/>
      <c r="AC108" s="178"/>
      <c r="AD108" s="178"/>
      <c r="AE108" s="178"/>
      <c r="AF108" s="178">
        <f t="shared" si="11"/>
        <v>105670000</v>
      </c>
      <c r="AG108" s="180">
        <f t="shared" si="12"/>
        <v>0.75043320171576289</v>
      </c>
      <c r="AH108" s="178">
        <v>140812000</v>
      </c>
      <c r="AI108" s="181">
        <f t="shared" si="13"/>
        <v>0.24956679828423714</v>
      </c>
      <c r="AJ108" s="178">
        <f t="shared" si="14"/>
        <v>35142000</v>
      </c>
    </row>
    <row r="109" spans="1:36" s="6" customFormat="1" ht="109.2" x14ac:dyDescent="0.3">
      <c r="A109" s="175" t="str">
        <f t="shared" si="10"/>
        <v>SI.PY.6</v>
      </c>
      <c r="B109" s="176" t="s">
        <v>155</v>
      </c>
      <c r="C109" s="135" t="s">
        <v>40</v>
      </c>
      <c r="D109" s="177" t="s">
        <v>156</v>
      </c>
      <c r="E109" s="136">
        <v>8</v>
      </c>
      <c r="F109" s="178"/>
      <c r="G109" s="178"/>
      <c r="H109" s="178"/>
      <c r="I109" s="178"/>
      <c r="J109" s="178"/>
      <c r="K109" s="178">
        <v>87200000</v>
      </c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9">
        <v>8000000</v>
      </c>
      <c r="Y109" s="178"/>
      <c r="Z109" s="178"/>
      <c r="AA109" s="179">
        <v>33713000</v>
      </c>
      <c r="AB109" s="178"/>
      <c r="AC109" s="178"/>
      <c r="AD109" s="178"/>
      <c r="AE109" s="178"/>
      <c r="AF109" s="178">
        <f t="shared" si="11"/>
        <v>128913000</v>
      </c>
      <c r="AG109" s="180">
        <f t="shared" si="12"/>
        <v>0.70227057298192475</v>
      </c>
      <c r="AH109" s="178">
        <v>183566000</v>
      </c>
      <c r="AI109" s="181">
        <f t="shared" si="13"/>
        <v>0.29772942701807525</v>
      </c>
      <c r="AJ109" s="178">
        <f t="shared" si="14"/>
        <v>54653000</v>
      </c>
    </row>
    <row r="110" spans="1:36" s="6" customFormat="1" ht="46.8" x14ac:dyDescent="0.3">
      <c r="A110" s="175" t="str">
        <f t="shared" si="10"/>
        <v>SI.PY.6</v>
      </c>
      <c r="B110" s="176" t="s">
        <v>155</v>
      </c>
      <c r="C110" s="135" t="s">
        <v>40</v>
      </c>
      <c r="D110" s="177" t="s">
        <v>319</v>
      </c>
      <c r="E110" s="136">
        <v>10</v>
      </c>
      <c r="F110" s="178"/>
      <c r="G110" s="178"/>
      <c r="H110" s="178"/>
      <c r="I110" s="178"/>
      <c r="J110" s="178"/>
      <c r="K110" s="185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  <c r="AC110" s="178"/>
      <c r="AD110" s="178"/>
      <c r="AE110" s="178"/>
      <c r="AF110" s="178">
        <f t="shared" si="11"/>
        <v>0</v>
      </c>
      <c r="AG110" s="180">
        <f t="shared" si="12"/>
        <v>0</v>
      </c>
      <c r="AH110" s="178">
        <v>40000000</v>
      </c>
      <c r="AI110" s="181">
        <f t="shared" si="13"/>
        <v>1</v>
      </c>
      <c r="AJ110" s="178">
        <f t="shared" si="14"/>
        <v>40000000</v>
      </c>
    </row>
    <row r="111" spans="1:36" s="6" customFormat="1" ht="30" customHeight="1" x14ac:dyDescent="0.3">
      <c r="A111" s="175" t="str">
        <f t="shared" si="10"/>
        <v>SI.PY.6</v>
      </c>
      <c r="B111" s="176" t="s">
        <v>155</v>
      </c>
      <c r="C111" s="135" t="s">
        <v>40</v>
      </c>
      <c r="D111" s="177" t="s">
        <v>320</v>
      </c>
      <c r="E111" s="136">
        <v>2</v>
      </c>
      <c r="F111" s="178"/>
      <c r="G111" s="178"/>
      <c r="H111" s="178"/>
      <c r="I111" s="178"/>
      <c r="J111" s="178"/>
      <c r="K111" s="185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  <c r="AC111" s="178"/>
      <c r="AD111" s="178"/>
      <c r="AE111" s="178"/>
      <c r="AF111" s="178">
        <f t="shared" si="11"/>
        <v>0</v>
      </c>
      <c r="AG111" s="180">
        <f t="shared" si="12"/>
        <v>0</v>
      </c>
      <c r="AH111" s="178">
        <v>40000000</v>
      </c>
      <c r="AI111" s="181">
        <f t="shared" si="13"/>
        <v>1</v>
      </c>
      <c r="AJ111" s="178">
        <f t="shared" si="14"/>
        <v>40000000</v>
      </c>
    </row>
    <row r="112" spans="1:36" s="6" customFormat="1" ht="30" customHeight="1" x14ac:dyDescent="0.3">
      <c r="A112" s="175" t="str">
        <f t="shared" si="10"/>
        <v>SI.PY.6</v>
      </c>
      <c r="B112" s="176" t="s">
        <v>157</v>
      </c>
      <c r="C112" s="135" t="s">
        <v>40</v>
      </c>
      <c r="D112" s="177" t="s">
        <v>321</v>
      </c>
      <c r="E112" s="136">
        <v>12</v>
      </c>
      <c r="F112" s="178"/>
      <c r="G112" s="178"/>
      <c r="H112" s="178"/>
      <c r="I112" s="178"/>
      <c r="J112" s="178"/>
      <c r="K112" s="178">
        <v>11784156</v>
      </c>
      <c r="L112" s="178"/>
      <c r="M112" s="178"/>
      <c r="N112" s="178"/>
      <c r="O112" s="178">
        <v>47291076</v>
      </c>
      <c r="P112" s="178"/>
      <c r="Q112" s="178"/>
      <c r="R112" s="178"/>
      <c r="S112" s="178"/>
      <c r="T112" s="178"/>
      <c r="U112" s="178">
        <v>158924768</v>
      </c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78">
        <f t="shared" si="11"/>
        <v>218000000</v>
      </c>
      <c r="AG112" s="180">
        <f t="shared" si="12"/>
        <v>0.64117647058823535</v>
      </c>
      <c r="AH112" s="178">
        <v>340000000</v>
      </c>
      <c r="AI112" s="181">
        <f t="shared" si="13"/>
        <v>0.35882352941176471</v>
      </c>
      <c r="AJ112" s="178">
        <f t="shared" si="14"/>
        <v>122000000</v>
      </c>
    </row>
    <row r="113" spans="1:36" s="6" customFormat="1" ht="42.6" customHeight="1" x14ac:dyDescent="0.3">
      <c r="A113" s="175" t="str">
        <f t="shared" si="10"/>
        <v>SI.PY.6</v>
      </c>
      <c r="B113" s="176" t="s">
        <v>158</v>
      </c>
      <c r="C113" s="135" t="s">
        <v>40</v>
      </c>
      <c r="D113" s="177" t="s">
        <v>322</v>
      </c>
      <c r="E113" s="136">
        <v>12</v>
      </c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>
        <v>54500000</v>
      </c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78">
        <f t="shared" si="11"/>
        <v>54500000</v>
      </c>
      <c r="AG113" s="180">
        <f t="shared" si="12"/>
        <v>0.68125000000000002</v>
      </c>
      <c r="AH113" s="178">
        <v>80000000</v>
      </c>
      <c r="AI113" s="181">
        <f t="shared" si="13"/>
        <v>0.31874999999999998</v>
      </c>
      <c r="AJ113" s="178">
        <f t="shared" si="14"/>
        <v>25500000</v>
      </c>
    </row>
    <row r="114" spans="1:36" s="6" customFormat="1" ht="42.6" customHeight="1" x14ac:dyDescent="0.3">
      <c r="A114" s="175" t="str">
        <f t="shared" si="10"/>
        <v>SI.PY.6</v>
      </c>
      <c r="B114" s="176" t="s">
        <v>158</v>
      </c>
      <c r="C114" s="135" t="s">
        <v>40</v>
      </c>
      <c r="D114" s="177" t="s">
        <v>159</v>
      </c>
      <c r="E114" s="136">
        <v>600</v>
      </c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>
        <f t="shared" si="11"/>
        <v>0</v>
      </c>
      <c r="AG114" s="180"/>
      <c r="AH114" s="178">
        <v>0</v>
      </c>
      <c r="AI114" s="181"/>
      <c r="AJ114" s="178">
        <f t="shared" si="14"/>
        <v>0</v>
      </c>
    </row>
    <row r="115" spans="1:36" s="6" customFormat="1" ht="31.2" x14ac:dyDescent="0.3">
      <c r="A115" s="175" t="str">
        <f t="shared" si="10"/>
        <v>SP.PY.1</v>
      </c>
      <c r="B115" s="176" t="s">
        <v>160</v>
      </c>
      <c r="C115" s="135" t="s">
        <v>40</v>
      </c>
      <c r="D115" s="177" t="s">
        <v>161</v>
      </c>
      <c r="E115" s="136">
        <v>56</v>
      </c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>
        <v>8000000</v>
      </c>
      <c r="X115" s="178"/>
      <c r="Y115" s="178"/>
      <c r="Z115" s="178"/>
      <c r="AA115" s="178"/>
      <c r="AB115" s="178"/>
      <c r="AC115" s="178"/>
      <c r="AD115" s="178"/>
      <c r="AE115" s="178">
        <v>12250000</v>
      </c>
      <c r="AF115" s="178">
        <f t="shared" si="11"/>
        <v>20250000</v>
      </c>
      <c r="AG115" s="180">
        <f t="shared" si="12"/>
        <v>0.2109375</v>
      </c>
      <c r="AH115" s="178">
        <v>96000000</v>
      </c>
      <c r="AI115" s="181">
        <f t="shared" si="13"/>
        <v>0.7890625</v>
      </c>
      <c r="AJ115" s="178">
        <f t="shared" si="14"/>
        <v>75750000</v>
      </c>
    </row>
    <row r="116" spans="1:36" s="6" customFormat="1" ht="31.2" x14ac:dyDescent="0.3">
      <c r="A116" s="175" t="str">
        <f t="shared" si="10"/>
        <v>SP.PY.1</v>
      </c>
      <c r="B116" s="176" t="s">
        <v>162</v>
      </c>
      <c r="C116" s="135" t="s">
        <v>40</v>
      </c>
      <c r="D116" s="177" t="s">
        <v>323</v>
      </c>
      <c r="E116" s="136">
        <v>51</v>
      </c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>
        <v>8350000</v>
      </c>
      <c r="AF116" s="178">
        <f t="shared" si="11"/>
        <v>8350000</v>
      </c>
      <c r="AG116" s="180">
        <f t="shared" si="12"/>
        <v>8.2909477248298988E-2</v>
      </c>
      <c r="AH116" s="178">
        <v>100712250</v>
      </c>
      <c r="AI116" s="181">
        <f t="shared" si="13"/>
        <v>0.917090522751701</v>
      </c>
      <c r="AJ116" s="178">
        <f t="shared" si="14"/>
        <v>92362250</v>
      </c>
    </row>
    <row r="117" spans="1:36" s="6" customFormat="1" ht="31.2" x14ac:dyDescent="0.3">
      <c r="A117" s="175" t="str">
        <f t="shared" si="10"/>
        <v>SP.PY.1</v>
      </c>
      <c r="B117" s="176" t="s">
        <v>163</v>
      </c>
      <c r="C117" s="135" t="s">
        <v>40</v>
      </c>
      <c r="D117" s="177" t="s">
        <v>161</v>
      </c>
      <c r="E117" s="136">
        <v>10</v>
      </c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>
        <v>8350000</v>
      </c>
      <c r="AF117" s="178">
        <f t="shared" si="11"/>
        <v>8350000</v>
      </c>
      <c r="AG117" s="180">
        <f t="shared" si="12"/>
        <v>9.2777777777777778E-2</v>
      </c>
      <c r="AH117" s="178">
        <v>90000000</v>
      </c>
      <c r="AI117" s="181">
        <f t="shared" si="13"/>
        <v>0.90722222222222226</v>
      </c>
      <c r="AJ117" s="178">
        <f t="shared" si="14"/>
        <v>81650000</v>
      </c>
    </row>
    <row r="118" spans="1:36" s="6" customFormat="1" ht="46.8" x14ac:dyDescent="0.3">
      <c r="A118" s="175" t="str">
        <f t="shared" si="10"/>
        <v>SP.PY.1</v>
      </c>
      <c r="B118" s="176" t="s">
        <v>164</v>
      </c>
      <c r="C118" s="135" t="s">
        <v>10</v>
      </c>
      <c r="D118" s="177" t="s">
        <v>165</v>
      </c>
      <c r="E118" s="136">
        <v>1103</v>
      </c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9">
        <v>30000000</v>
      </c>
      <c r="Y118" s="178"/>
      <c r="Z118" s="183">
        <v>11693567</v>
      </c>
      <c r="AA118" s="179">
        <v>9209631</v>
      </c>
      <c r="AB118" s="178"/>
      <c r="AC118" s="178"/>
      <c r="AD118" s="178"/>
      <c r="AE118" s="178">
        <v>8350000</v>
      </c>
      <c r="AF118" s="178">
        <f t="shared" si="11"/>
        <v>59253198</v>
      </c>
      <c r="AG118" s="180">
        <f t="shared" si="12"/>
        <v>0.17560283124648907</v>
      </c>
      <c r="AH118" s="178">
        <v>337427350</v>
      </c>
      <c r="AI118" s="181">
        <f t="shared" si="13"/>
        <v>0.82439716875351099</v>
      </c>
      <c r="AJ118" s="178">
        <f t="shared" si="14"/>
        <v>278174152</v>
      </c>
    </row>
    <row r="119" spans="1:36" s="6" customFormat="1" ht="46.8" x14ac:dyDescent="0.3">
      <c r="A119" s="175" t="str">
        <f t="shared" si="10"/>
        <v>SP.PY.1</v>
      </c>
      <c r="B119" s="176" t="s">
        <v>164</v>
      </c>
      <c r="C119" s="135" t="s">
        <v>12</v>
      </c>
      <c r="D119" s="177" t="s">
        <v>165</v>
      </c>
      <c r="E119" s="136">
        <v>40</v>
      </c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>
        <v>8000000</v>
      </c>
      <c r="AF119" s="178">
        <f t="shared" si="11"/>
        <v>8000000</v>
      </c>
      <c r="AG119" s="180">
        <f t="shared" si="12"/>
        <v>0.11428571428571428</v>
      </c>
      <c r="AH119" s="178">
        <v>70000000</v>
      </c>
      <c r="AI119" s="181">
        <f t="shared" si="13"/>
        <v>0.88571428571428568</v>
      </c>
      <c r="AJ119" s="178">
        <f t="shared" si="14"/>
        <v>62000000</v>
      </c>
    </row>
    <row r="120" spans="1:36" s="6" customFormat="1" ht="46.8" x14ac:dyDescent="0.3">
      <c r="A120" s="175" t="str">
        <f t="shared" si="10"/>
        <v>SP.PY.1</v>
      </c>
      <c r="B120" s="176" t="s">
        <v>164</v>
      </c>
      <c r="C120" s="135" t="s">
        <v>13</v>
      </c>
      <c r="D120" s="177" t="s">
        <v>165</v>
      </c>
      <c r="E120" s="136">
        <v>20</v>
      </c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>
        <v>8000000</v>
      </c>
      <c r="AF120" s="178">
        <f t="shared" si="11"/>
        <v>8000000</v>
      </c>
      <c r="AG120" s="180">
        <f t="shared" si="12"/>
        <v>0.16</v>
      </c>
      <c r="AH120" s="178">
        <v>50000000</v>
      </c>
      <c r="AI120" s="181">
        <f t="shared" si="13"/>
        <v>0.84</v>
      </c>
      <c r="AJ120" s="178">
        <f t="shared" si="14"/>
        <v>42000000</v>
      </c>
    </row>
    <row r="121" spans="1:36" s="6" customFormat="1" ht="46.8" x14ac:dyDescent="0.3">
      <c r="A121" s="175" t="str">
        <f t="shared" si="10"/>
        <v>SP.PY.1</v>
      </c>
      <c r="B121" s="176" t="s">
        <v>164</v>
      </c>
      <c r="C121" s="135" t="s">
        <v>14</v>
      </c>
      <c r="D121" s="177" t="s">
        <v>165</v>
      </c>
      <c r="E121" s="136">
        <v>20</v>
      </c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  <c r="AC121" s="178"/>
      <c r="AD121" s="178"/>
      <c r="AE121" s="178">
        <v>8000000</v>
      </c>
      <c r="AF121" s="178">
        <f t="shared" si="11"/>
        <v>8000000</v>
      </c>
      <c r="AG121" s="180">
        <f t="shared" si="12"/>
        <v>0.26666666666666666</v>
      </c>
      <c r="AH121" s="178">
        <v>30000000</v>
      </c>
      <c r="AI121" s="181">
        <f t="shared" si="13"/>
        <v>0.73333333333333328</v>
      </c>
      <c r="AJ121" s="178">
        <f t="shared" si="14"/>
        <v>22000000</v>
      </c>
    </row>
    <row r="122" spans="1:36" s="6" customFormat="1" ht="109.2" x14ac:dyDescent="0.3">
      <c r="A122" s="175" t="str">
        <f t="shared" si="10"/>
        <v>SP.PY.2</v>
      </c>
      <c r="B122" s="176" t="s">
        <v>166</v>
      </c>
      <c r="C122" s="135" t="s">
        <v>10</v>
      </c>
      <c r="D122" s="177" t="s">
        <v>167</v>
      </c>
      <c r="E122" s="136">
        <v>150</v>
      </c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>
        <v>37600000</v>
      </c>
      <c r="AF122" s="178">
        <f t="shared" si="11"/>
        <v>37600000</v>
      </c>
      <c r="AG122" s="180">
        <f t="shared" si="12"/>
        <v>0.188</v>
      </c>
      <c r="AH122" s="178">
        <v>200000000</v>
      </c>
      <c r="AI122" s="181">
        <f t="shared" si="13"/>
        <v>0.81200000000000006</v>
      </c>
      <c r="AJ122" s="178">
        <f t="shared" si="14"/>
        <v>162400000</v>
      </c>
    </row>
    <row r="123" spans="1:36" s="6" customFormat="1" ht="62.4" x14ac:dyDescent="0.3">
      <c r="A123" s="175" t="str">
        <f t="shared" si="10"/>
        <v>SP.PY.2</v>
      </c>
      <c r="B123" s="176" t="s">
        <v>166</v>
      </c>
      <c r="C123" s="135" t="s">
        <v>10</v>
      </c>
      <c r="D123" s="177" t="s">
        <v>168</v>
      </c>
      <c r="E123" s="136">
        <v>350</v>
      </c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  <c r="AC123" s="178"/>
      <c r="AD123" s="178"/>
      <c r="AE123" s="178"/>
      <c r="AF123" s="178">
        <f t="shared" si="11"/>
        <v>0</v>
      </c>
      <c r="AG123" s="180"/>
      <c r="AH123" s="178"/>
      <c r="AI123" s="181"/>
      <c r="AJ123" s="178">
        <f t="shared" si="14"/>
        <v>0</v>
      </c>
    </row>
    <row r="124" spans="1:36" s="6" customFormat="1" ht="78" x14ac:dyDescent="0.3">
      <c r="A124" s="175" t="str">
        <f t="shared" si="10"/>
        <v>SP.PY.2</v>
      </c>
      <c r="B124" s="176" t="s">
        <v>166</v>
      </c>
      <c r="C124" s="135" t="s">
        <v>10</v>
      </c>
      <c r="D124" s="177" t="s">
        <v>324</v>
      </c>
      <c r="E124" s="136">
        <v>50</v>
      </c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  <c r="AC124" s="178"/>
      <c r="AD124" s="178"/>
      <c r="AE124" s="178"/>
      <c r="AF124" s="178">
        <f t="shared" si="11"/>
        <v>0</v>
      </c>
      <c r="AG124" s="180"/>
      <c r="AH124" s="178"/>
      <c r="AI124" s="181"/>
      <c r="AJ124" s="178">
        <f t="shared" si="14"/>
        <v>0</v>
      </c>
    </row>
    <row r="125" spans="1:36" s="6" customFormat="1" ht="109.2" x14ac:dyDescent="0.3">
      <c r="A125" s="175" t="str">
        <f t="shared" si="10"/>
        <v>SP.PY.2</v>
      </c>
      <c r="B125" s="176" t="s">
        <v>166</v>
      </c>
      <c r="C125" s="135" t="s">
        <v>12</v>
      </c>
      <c r="D125" s="177" t="s">
        <v>167</v>
      </c>
      <c r="E125" s="136">
        <v>30</v>
      </c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  <c r="AC125" s="178"/>
      <c r="AD125" s="178"/>
      <c r="AE125" s="178">
        <v>10900000</v>
      </c>
      <c r="AF125" s="178">
        <f t="shared" si="11"/>
        <v>10900000</v>
      </c>
      <c r="AG125" s="180">
        <f t="shared" si="12"/>
        <v>0.19818181818181818</v>
      </c>
      <c r="AH125" s="178">
        <v>55000000</v>
      </c>
      <c r="AI125" s="181">
        <f t="shared" si="13"/>
        <v>0.80181818181818176</v>
      </c>
      <c r="AJ125" s="178">
        <f t="shared" si="14"/>
        <v>44100000</v>
      </c>
    </row>
    <row r="126" spans="1:36" s="6" customFormat="1" ht="62.4" x14ac:dyDescent="0.3">
      <c r="A126" s="175" t="str">
        <f t="shared" si="10"/>
        <v>SP.PY.2</v>
      </c>
      <c r="B126" s="176" t="s">
        <v>166</v>
      </c>
      <c r="C126" s="135" t="s">
        <v>12</v>
      </c>
      <c r="D126" s="177" t="s">
        <v>168</v>
      </c>
      <c r="E126" s="136">
        <v>60</v>
      </c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  <c r="AC126" s="178"/>
      <c r="AD126" s="178"/>
      <c r="AE126" s="178"/>
      <c r="AF126" s="178">
        <f t="shared" si="11"/>
        <v>0</v>
      </c>
      <c r="AG126" s="180"/>
      <c r="AH126" s="178"/>
      <c r="AI126" s="181"/>
      <c r="AJ126" s="178">
        <f t="shared" si="14"/>
        <v>0</v>
      </c>
    </row>
    <row r="127" spans="1:36" s="6" customFormat="1" ht="62.4" x14ac:dyDescent="0.3">
      <c r="A127" s="175" t="str">
        <f t="shared" si="10"/>
        <v>SP.PY.2</v>
      </c>
      <c r="B127" s="176" t="s">
        <v>166</v>
      </c>
      <c r="C127" s="135" t="s">
        <v>12</v>
      </c>
      <c r="D127" s="177" t="s">
        <v>170</v>
      </c>
      <c r="E127" s="136">
        <v>4</v>
      </c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  <c r="AC127" s="178"/>
      <c r="AD127" s="178"/>
      <c r="AE127" s="178"/>
      <c r="AF127" s="178">
        <f t="shared" si="11"/>
        <v>0</v>
      </c>
      <c r="AG127" s="180"/>
      <c r="AH127" s="178"/>
      <c r="AI127" s="181"/>
      <c r="AJ127" s="178">
        <f t="shared" si="14"/>
        <v>0</v>
      </c>
    </row>
    <row r="128" spans="1:36" s="6" customFormat="1" ht="109.2" x14ac:dyDescent="0.3">
      <c r="A128" s="175" t="str">
        <f t="shared" si="10"/>
        <v>SP.PY.2</v>
      </c>
      <c r="B128" s="176" t="s">
        <v>166</v>
      </c>
      <c r="C128" s="135" t="s">
        <v>13</v>
      </c>
      <c r="D128" s="177" t="s">
        <v>167</v>
      </c>
      <c r="E128" s="136">
        <v>10</v>
      </c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178"/>
      <c r="AD128" s="178"/>
      <c r="AE128" s="178">
        <v>10900000</v>
      </c>
      <c r="AF128" s="178">
        <f t="shared" si="11"/>
        <v>10900000</v>
      </c>
      <c r="AG128" s="180">
        <f t="shared" si="12"/>
        <v>0.23695652173913043</v>
      </c>
      <c r="AH128" s="178">
        <v>46000000</v>
      </c>
      <c r="AI128" s="181">
        <f t="shared" si="13"/>
        <v>0.7630434782608696</v>
      </c>
      <c r="AJ128" s="178">
        <f t="shared" si="14"/>
        <v>35100000</v>
      </c>
    </row>
    <row r="129" spans="1:36" s="6" customFormat="1" ht="62.4" x14ac:dyDescent="0.3">
      <c r="A129" s="175" t="str">
        <f t="shared" si="10"/>
        <v>SP.PY.2</v>
      </c>
      <c r="B129" s="176" t="s">
        <v>166</v>
      </c>
      <c r="C129" s="135" t="s">
        <v>13</v>
      </c>
      <c r="D129" s="177" t="s">
        <v>168</v>
      </c>
      <c r="E129" s="136">
        <v>10</v>
      </c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  <c r="AC129" s="178"/>
      <c r="AD129" s="178"/>
      <c r="AE129" s="178"/>
      <c r="AF129" s="178">
        <f t="shared" si="11"/>
        <v>0</v>
      </c>
      <c r="AG129" s="180"/>
      <c r="AH129" s="178"/>
      <c r="AI129" s="181"/>
      <c r="AJ129" s="178">
        <f t="shared" si="14"/>
        <v>0</v>
      </c>
    </row>
    <row r="130" spans="1:36" s="6" customFormat="1" ht="62.4" x14ac:dyDescent="0.3">
      <c r="A130" s="175" t="str">
        <f t="shared" si="10"/>
        <v>SP.PY.2</v>
      </c>
      <c r="B130" s="176" t="s">
        <v>166</v>
      </c>
      <c r="C130" s="135" t="s">
        <v>13</v>
      </c>
      <c r="D130" s="177" t="s">
        <v>169</v>
      </c>
      <c r="E130" s="136">
        <v>4</v>
      </c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  <c r="AC130" s="178"/>
      <c r="AD130" s="178"/>
      <c r="AE130" s="178"/>
      <c r="AF130" s="178">
        <f t="shared" si="11"/>
        <v>0</v>
      </c>
      <c r="AG130" s="180"/>
      <c r="AH130" s="178"/>
      <c r="AI130" s="181"/>
      <c r="AJ130" s="178">
        <f t="shared" si="14"/>
        <v>0</v>
      </c>
    </row>
    <row r="131" spans="1:36" s="6" customFormat="1" ht="109.2" x14ac:dyDescent="0.3">
      <c r="A131" s="175" t="str">
        <f t="shared" si="10"/>
        <v>SP.PY.2</v>
      </c>
      <c r="B131" s="176" t="s">
        <v>166</v>
      </c>
      <c r="C131" s="135" t="s">
        <v>14</v>
      </c>
      <c r="D131" s="177" t="s">
        <v>167</v>
      </c>
      <c r="E131" s="136">
        <v>10</v>
      </c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78"/>
      <c r="AC131" s="178"/>
      <c r="AD131" s="178"/>
      <c r="AE131" s="178">
        <v>10900000</v>
      </c>
      <c r="AF131" s="178">
        <f t="shared" si="11"/>
        <v>10900000</v>
      </c>
      <c r="AG131" s="180">
        <f t="shared" si="12"/>
        <v>0.218</v>
      </c>
      <c r="AH131" s="178">
        <v>50000000</v>
      </c>
      <c r="AI131" s="181">
        <f t="shared" si="13"/>
        <v>0.78200000000000003</v>
      </c>
      <c r="AJ131" s="178">
        <f t="shared" si="14"/>
        <v>39100000</v>
      </c>
    </row>
    <row r="132" spans="1:36" s="6" customFormat="1" ht="62.4" x14ac:dyDescent="0.3">
      <c r="A132" s="175" t="str">
        <f t="shared" si="10"/>
        <v>SP.PY.2</v>
      </c>
      <c r="B132" s="176" t="s">
        <v>166</v>
      </c>
      <c r="C132" s="135" t="s">
        <v>14</v>
      </c>
      <c r="D132" s="177" t="s">
        <v>168</v>
      </c>
      <c r="E132" s="136">
        <v>10</v>
      </c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>
        <f t="shared" si="11"/>
        <v>0</v>
      </c>
      <c r="AG132" s="180"/>
      <c r="AH132" s="178"/>
      <c r="AI132" s="181"/>
      <c r="AJ132" s="178">
        <f t="shared" si="14"/>
        <v>0</v>
      </c>
    </row>
    <row r="133" spans="1:36" s="6" customFormat="1" ht="62.4" x14ac:dyDescent="0.3">
      <c r="A133" s="175" t="str">
        <f t="shared" ref="A133:A196" si="15">LEFT(B133,7)</f>
        <v>SP.PY.2</v>
      </c>
      <c r="B133" s="176" t="s">
        <v>166</v>
      </c>
      <c r="C133" s="135" t="s">
        <v>14</v>
      </c>
      <c r="D133" s="177" t="s">
        <v>170</v>
      </c>
      <c r="E133" s="136">
        <v>4</v>
      </c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>
        <f t="shared" ref="AF133:AF196" si="16">SUM(F133:AE133)</f>
        <v>0</v>
      </c>
      <c r="AG133" s="180"/>
      <c r="AH133" s="178"/>
      <c r="AI133" s="181"/>
      <c r="AJ133" s="178">
        <f t="shared" si="14"/>
        <v>0</v>
      </c>
    </row>
    <row r="134" spans="1:36" s="6" customFormat="1" ht="93.6" x14ac:dyDescent="0.3">
      <c r="A134" s="175" t="str">
        <f t="shared" si="15"/>
        <v>SP.PY.2</v>
      </c>
      <c r="B134" s="176" t="s">
        <v>166</v>
      </c>
      <c r="C134" s="135" t="s">
        <v>40</v>
      </c>
      <c r="D134" s="177" t="s">
        <v>171</v>
      </c>
      <c r="E134" s="136">
        <v>20</v>
      </c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>
        <v>10900000</v>
      </c>
      <c r="AF134" s="178">
        <f t="shared" si="16"/>
        <v>10900000</v>
      </c>
      <c r="AG134" s="180">
        <f t="shared" si="12"/>
        <v>0.19818181818181818</v>
      </c>
      <c r="AH134" s="178">
        <v>55000000</v>
      </c>
      <c r="AI134" s="181">
        <f t="shared" si="13"/>
        <v>0.80181818181818176</v>
      </c>
      <c r="AJ134" s="178">
        <f t="shared" si="14"/>
        <v>44100000</v>
      </c>
    </row>
    <row r="135" spans="1:36" s="6" customFormat="1" ht="140.4" x14ac:dyDescent="0.3">
      <c r="A135" s="175" t="str">
        <f t="shared" si="15"/>
        <v>SP.PY.2</v>
      </c>
      <c r="B135" s="176" t="s">
        <v>166</v>
      </c>
      <c r="C135" s="135" t="s">
        <v>40</v>
      </c>
      <c r="D135" s="177" t="s">
        <v>172</v>
      </c>
      <c r="E135" s="136">
        <v>15</v>
      </c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>
        <f t="shared" si="16"/>
        <v>0</v>
      </c>
      <c r="AG135" s="180"/>
      <c r="AH135" s="178"/>
      <c r="AI135" s="181"/>
      <c r="AJ135" s="178">
        <f t="shared" si="14"/>
        <v>0</v>
      </c>
    </row>
    <row r="136" spans="1:36" s="6" customFormat="1" ht="31.2" x14ac:dyDescent="0.3">
      <c r="A136" s="175" t="str">
        <f t="shared" si="15"/>
        <v>SP.PY.2</v>
      </c>
      <c r="B136" s="176" t="s">
        <v>173</v>
      </c>
      <c r="C136" s="135" t="s">
        <v>10</v>
      </c>
      <c r="D136" s="177" t="s">
        <v>174</v>
      </c>
      <c r="E136" s="136">
        <v>879</v>
      </c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>
        <v>27250000</v>
      </c>
      <c r="AF136" s="178">
        <f t="shared" si="16"/>
        <v>27250000</v>
      </c>
      <c r="AG136" s="180">
        <f t="shared" si="12"/>
        <v>0.36774628879892035</v>
      </c>
      <c r="AH136" s="178">
        <v>74100000</v>
      </c>
      <c r="AI136" s="181">
        <f t="shared" si="13"/>
        <v>0.63225371120107965</v>
      </c>
      <c r="AJ136" s="178">
        <f t="shared" si="14"/>
        <v>46850000</v>
      </c>
    </row>
    <row r="137" spans="1:36" s="6" customFormat="1" ht="31.2" x14ac:dyDescent="0.3">
      <c r="A137" s="175" t="str">
        <f t="shared" si="15"/>
        <v>SP.PY.2</v>
      </c>
      <c r="B137" s="176" t="s">
        <v>173</v>
      </c>
      <c r="C137" s="135" t="s">
        <v>10</v>
      </c>
      <c r="D137" s="177" t="s">
        <v>175</v>
      </c>
      <c r="E137" s="136">
        <v>38</v>
      </c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>
        <f t="shared" si="16"/>
        <v>0</v>
      </c>
      <c r="AG137" s="180"/>
      <c r="AH137" s="178"/>
      <c r="AI137" s="181"/>
      <c r="AJ137" s="178">
        <f t="shared" si="14"/>
        <v>0</v>
      </c>
    </row>
    <row r="138" spans="1:36" s="6" customFormat="1" ht="46.8" x14ac:dyDescent="0.3">
      <c r="A138" s="175" t="str">
        <f t="shared" si="15"/>
        <v>SP.PY.2</v>
      </c>
      <c r="B138" s="176" t="s">
        <v>173</v>
      </c>
      <c r="C138" s="135" t="s">
        <v>10</v>
      </c>
      <c r="D138" s="177" t="s">
        <v>176</v>
      </c>
      <c r="E138" s="136">
        <v>3273</v>
      </c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78">
        <f t="shared" si="16"/>
        <v>0</v>
      </c>
      <c r="AG138" s="180"/>
      <c r="AH138" s="178"/>
      <c r="AI138" s="181"/>
      <c r="AJ138" s="178">
        <f t="shared" si="14"/>
        <v>0</v>
      </c>
    </row>
    <row r="139" spans="1:36" s="6" customFormat="1" ht="31.2" x14ac:dyDescent="0.3">
      <c r="A139" s="175" t="str">
        <f t="shared" si="15"/>
        <v>SP.PY.2</v>
      </c>
      <c r="B139" s="176" t="s">
        <v>173</v>
      </c>
      <c r="C139" s="135" t="s">
        <v>12</v>
      </c>
      <c r="D139" s="177" t="s">
        <v>174</v>
      </c>
      <c r="E139" s="136">
        <v>1697</v>
      </c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>
        <v>10900000</v>
      </c>
      <c r="AF139" s="178">
        <f t="shared" si="16"/>
        <v>10900000</v>
      </c>
      <c r="AG139" s="180">
        <f t="shared" si="12"/>
        <v>0.19754965927214732</v>
      </c>
      <c r="AH139" s="178">
        <v>55176000</v>
      </c>
      <c r="AI139" s="181">
        <f t="shared" si="13"/>
        <v>0.80245034072785271</v>
      </c>
      <c r="AJ139" s="178">
        <f t="shared" si="14"/>
        <v>44276000</v>
      </c>
    </row>
    <row r="140" spans="1:36" s="6" customFormat="1" ht="31.2" x14ac:dyDescent="0.3">
      <c r="A140" s="175" t="str">
        <f t="shared" si="15"/>
        <v>SP.PY.2</v>
      </c>
      <c r="B140" s="176" t="s">
        <v>173</v>
      </c>
      <c r="C140" s="135" t="s">
        <v>12</v>
      </c>
      <c r="D140" s="177" t="s">
        <v>175</v>
      </c>
      <c r="E140" s="136">
        <v>31</v>
      </c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>
        <f t="shared" si="16"/>
        <v>0</v>
      </c>
      <c r="AG140" s="180"/>
      <c r="AH140" s="178"/>
      <c r="AI140" s="181"/>
      <c r="AJ140" s="178">
        <f t="shared" si="14"/>
        <v>0</v>
      </c>
    </row>
    <row r="141" spans="1:36" s="6" customFormat="1" ht="46.8" x14ac:dyDescent="0.3">
      <c r="A141" s="175" t="str">
        <f t="shared" si="15"/>
        <v>SP.PY.2</v>
      </c>
      <c r="B141" s="176" t="s">
        <v>173</v>
      </c>
      <c r="C141" s="135" t="s">
        <v>12</v>
      </c>
      <c r="D141" s="177" t="s">
        <v>177</v>
      </c>
      <c r="E141" s="136">
        <v>1530</v>
      </c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  <c r="AC141" s="178"/>
      <c r="AD141" s="178"/>
      <c r="AE141" s="178"/>
      <c r="AF141" s="178">
        <f t="shared" si="16"/>
        <v>0</v>
      </c>
      <c r="AG141" s="180"/>
      <c r="AH141" s="178"/>
      <c r="AI141" s="181"/>
      <c r="AJ141" s="178">
        <f t="shared" si="14"/>
        <v>0</v>
      </c>
    </row>
    <row r="142" spans="1:36" s="6" customFormat="1" ht="31.2" x14ac:dyDescent="0.3">
      <c r="A142" s="175" t="str">
        <f t="shared" si="15"/>
        <v>SP.PY.2</v>
      </c>
      <c r="B142" s="176" t="s">
        <v>173</v>
      </c>
      <c r="C142" s="135" t="s">
        <v>13</v>
      </c>
      <c r="D142" s="177" t="s">
        <v>174</v>
      </c>
      <c r="E142" s="136">
        <v>472</v>
      </c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  <c r="AC142" s="178"/>
      <c r="AD142" s="178"/>
      <c r="AE142" s="178">
        <v>20900000</v>
      </c>
      <c r="AF142" s="178">
        <f t="shared" si="16"/>
        <v>20900000</v>
      </c>
      <c r="AG142" s="180">
        <f t="shared" ref="AG142:AG205" si="17">+AF142/AH142</f>
        <v>0.35667963683527887</v>
      </c>
      <c r="AH142" s="178">
        <v>58596000</v>
      </c>
      <c r="AI142" s="181">
        <f t="shared" ref="AI142:AI205" si="18">+AJ142/AH142</f>
        <v>0.64332036316472119</v>
      </c>
      <c r="AJ142" s="178">
        <f t="shared" ref="AJ142:AJ205" si="19">+AH142-AF142</f>
        <v>37696000</v>
      </c>
    </row>
    <row r="143" spans="1:36" s="6" customFormat="1" ht="31.2" x14ac:dyDescent="0.3">
      <c r="A143" s="175" t="str">
        <f t="shared" si="15"/>
        <v>SP.PY.2</v>
      </c>
      <c r="B143" s="176" t="s">
        <v>173</v>
      </c>
      <c r="C143" s="135" t="s">
        <v>13</v>
      </c>
      <c r="D143" s="177" t="s">
        <v>175</v>
      </c>
      <c r="E143" s="136">
        <v>12</v>
      </c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  <c r="AC143" s="178"/>
      <c r="AD143" s="178"/>
      <c r="AE143" s="178"/>
      <c r="AF143" s="178">
        <f t="shared" si="16"/>
        <v>0</v>
      </c>
      <c r="AG143" s="180"/>
      <c r="AH143" s="178"/>
      <c r="AI143" s="181"/>
      <c r="AJ143" s="178">
        <f t="shared" si="19"/>
        <v>0</v>
      </c>
    </row>
    <row r="144" spans="1:36" s="6" customFormat="1" ht="62.4" x14ac:dyDescent="0.3">
      <c r="A144" s="175" t="str">
        <f t="shared" si="15"/>
        <v>SP.PY.2</v>
      </c>
      <c r="B144" s="176" t="s">
        <v>173</v>
      </c>
      <c r="C144" s="135" t="s">
        <v>13</v>
      </c>
      <c r="D144" s="177" t="s">
        <v>178</v>
      </c>
      <c r="E144" s="136">
        <v>859</v>
      </c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  <c r="AC144" s="178"/>
      <c r="AD144" s="178"/>
      <c r="AE144" s="178"/>
      <c r="AF144" s="178">
        <f t="shared" si="16"/>
        <v>0</v>
      </c>
      <c r="AG144" s="180"/>
      <c r="AH144" s="178"/>
      <c r="AI144" s="181"/>
      <c r="AJ144" s="178">
        <f t="shared" si="19"/>
        <v>0</v>
      </c>
    </row>
    <row r="145" spans="1:36" s="6" customFormat="1" ht="31.2" x14ac:dyDescent="0.3">
      <c r="A145" s="175" t="str">
        <f t="shared" si="15"/>
        <v>SP.PY.2</v>
      </c>
      <c r="B145" s="176" t="s">
        <v>173</v>
      </c>
      <c r="C145" s="135" t="s">
        <v>14</v>
      </c>
      <c r="D145" s="177" t="s">
        <v>174</v>
      </c>
      <c r="E145" s="136">
        <v>2665</v>
      </c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>
        <v>10900000</v>
      </c>
      <c r="AF145" s="178">
        <f t="shared" si="16"/>
        <v>10900000</v>
      </c>
      <c r="AG145" s="180">
        <f t="shared" si="17"/>
        <v>0.18246953261015134</v>
      </c>
      <c r="AH145" s="178">
        <v>59736000</v>
      </c>
      <c r="AI145" s="181">
        <f t="shared" si="18"/>
        <v>0.81753046738984869</v>
      </c>
      <c r="AJ145" s="178">
        <f t="shared" si="19"/>
        <v>48836000</v>
      </c>
    </row>
    <row r="146" spans="1:36" s="6" customFormat="1" ht="31.2" x14ac:dyDescent="0.3">
      <c r="A146" s="175" t="str">
        <f t="shared" si="15"/>
        <v>SP.PY.2</v>
      </c>
      <c r="B146" s="176" t="s">
        <v>173</v>
      </c>
      <c r="C146" s="135" t="s">
        <v>14</v>
      </c>
      <c r="D146" s="177" t="s">
        <v>175</v>
      </c>
      <c r="E146" s="136">
        <v>38</v>
      </c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>
        <f t="shared" si="16"/>
        <v>0</v>
      </c>
      <c r="AG146" s="180"/>
      <c r="AH146" s="178"/>
      <c r="AI146" s="181"/>
      <c r="AJ146" s="178">
        <f t="shared" si="19"/>
        <v>0</v>
      </c>
    </row>
    <row r="147" spans="1:36" s="6" customFormat="1" ht="46.8" x14ac:dyDescent="0.3">
      <c r="A147" s="175" t="str">
        <f t="shared" si="15"/>
        <v>SP.PY.2</v>
      </c>
      <c r="B147" s="176" t="s">
        <v>173</v>
      </c>
      <c r="C147" s="135" t="s">
        <v>14</v>
      </c>
      <c r="D147" s="177" t="s">
        <v>176</v>
      </c>
      <c r="E147" s="136">
        <v>2481</v>
      </c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  <c r="AC147" s="178"/>
      <c r="AD147" s="178"/>
      <c r="AE147" s="178"/>
      <c r="AF147" s="178">
        <f t="shared" si="16"/>
        <v>0</v>
      </c>
      <c r="AG147" s="180"/>
      <c r="AH147" s="178"/>
      <c r="AI147" s="181"/>
      <c r="AJ147" s="178">
        <f t="shared" si="19"/>
        <v>0</v>
      </c>
    </row>
    <row r="148" spans="1:36" s="6" customFormat="1" ht="62.4" x14ac:dyDescent="0.3">
      <c r="A148" s="175" t="str">
        <f t="shared" si="15"/>
        <v>SP.PY.2</v>
      </c>
      <c r="B148" s="176" t="s">
        <v>179</v>
      </c>
      <c r="C148" s="135" t="s">
        <v>10</v>
      </c>
      <c r="D148" s="177" t="s">
        <v>180</v>
      </c>
      <c r="E148" s="136">
        <v>52</v>
      </c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>
        <v>40500000</v>
      </c>
      <c r="AF148" s="178">
        <f t="shared" si="16"/>
        <v>40500000</v>
      </c>
      <c r="AG148" s="180">
        <f t="shared" si="17"/>
        <v>0.15576923076923077</v>
      </c>
      <c r="AH148" s="178">
        <v>260000000</v>
      </c>
      <c r="AI148" s="181">
        <f t="shared" si="18"/>
        <v>0.84423076923076923</v>
      </c>
      <c r="AJ148" s="178">
        <f t="shared" si="19"/>
        <v>219500000</v>
      </c>
    </row>
    <row r="149" spans="1:36" s="6" customFormat="1" ht="62.4" x14ac:dyDescent="0.3">
      <c r="A149" s="175" t="str">
        <f t="shared" si="15"/>
        <v>SP.PY.2</v>
      </c>
      <c r="B149" s="176" t="s">
        <v>181</v>
      </c>
      <c r="C149" s="135" t="s">
        <v>10</v>
      </c>
      <c r="D149" s="177" t="s">
        <v>180</v>
      </c>
      <c r="E149" s="136">
        <v>4200</v>
      </c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>
        <f t="shared" si="16"/>
        <v>0</v>
      </c>
      <c r="AG149" s="180"/>
      <c r="AH149" s="178"/>
      <c r="AI149" s="181"/>
      <c r="AJ149" s="178">
        <f t="shared" si="19"/>
        <v>0</v>
      </c>
    </row>
    <row r="150" spans="1:36" s="6" customFormat="1" ht="62.4" x14ac:dyDescent="0.3">
      <c r="A150" s="175" t="str">
        <f t="shared" si="15"/>
        <v>SP.PY.2</v>
      </c>
      <c r="B150" s="176" t="s">
        <v>182</v>
      </c>
      <c r="C150" s="135" t="s">
        <v>14</v>
      </c>
      <c r="D150" s="177" t="s">
        <v>180</v>
      </c>
      <c r="E150" s="136">
        <v>705</v>
      </c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>
        <v>21800000</v>
      </c>
      <c r="AF150" s="178">
        <f t="shared" si="16"/>
        <v>21800000</v>
      </c>
      <c r="AG150" s="180">
        <f t="shared" si="17"/>
        <v>9.0833333333333335E-2</v>
      </c>
      <c r="AH150" s="178">
        <v>240000000</v>
      </c>
      <c r="AI150" s="181">
        <f t="shared" si="18"/>
        <v>0.90916666666666668</v>
      </c>
      <c r="AJ150" s="178">
        <f t="shared" si="19"/>
        <v>218200000</v>
      </c>
    </row>
    <row r="151" spans="1:36" s="6" customFormat="1" ht="93.6" x14ac:dyDescent="0.3">
      <c r="A151" s="175" t="str">
        <f t="shared" si="15"/>
        <v>SP.PY.2</v>
      </c>
      <c r="B151" s="176" t="s">
        <v>183</v>
      </c>
      <c r="C151" s="135" t="s">
        <v>10</v>
      </c>
      <c r="D151" s="177" t="s">
        <v>325</v>
      </c>
      <c r="E151" s="136">
        <v>1756</v>
      </c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>
        <v>41930000</v>
      </c>
      <c r="AF151" s="178">
        <f t="shared" si="16"/>
        <v>41930000</v>
      </c>
      <c r="AG151" s="180">
        <f t="shared" si="17"/>
        <v>0.26206249999999998</v>
      </c>
      <c r="AH151" s="178">
        <v>160000000</v>
      </c>
      <c r="AI151" s="181">
        <f t="shared" si="18"/>
        <v>0.73793750000000002</v>
      </c>
      <c r="AJ151" s="178">
        <f t="shared" si="19"/>
        <v>118070000</v>
      </c>
    </row>
    <row r="152" spans="1:36" s="6" customFormat="1" ht="109.2" x14ac:dyDescent="0.3">
      <c r="A152" s="175" t="str">
        <f t="shared" si="15"/>
        <v>SP.PY.2</v>
      </c>
      <c r="B152" s="176" t="s">
        <v>183</v>
      </c>
      <c r="C152" s="135" t="s">
        <v>10</v>
      </c>
      <c r="D152" s="177" t="s">
        <v>326</v>
      </c>
      <c r="E152" s="136">
        <v>2204</v>
      </c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>
        <f t="shared" si="16"/>
        <v>0</v>
      </c>
      <c r="AG152" s="180"/>
      <c r="AH152" s="178"/>
      <c r="AI152" s="181"/>
      <c r="AJ152" s="178">
        <f t="shared" si="19"/>
        <v>0</v>
      </c>
    </row>
    <row r="153" spans="1:36" s="6" customFormat="1" ht="78" x14ac:dyDescent="0.3">
      <c r="A153" s="175" t="str">
        <f t="shared" si="15"/>
        <v>SP.PY.2</v>
      </c>
      <c r="B153" s="176" t="s">
        <v>183</v>
      </c>
      <c r="C153" s="135" t="s">
        <v>10</v>
      </c>
      <c r="D153" s="177" t="s">
        <v>327</v>
      </c>
      <c r="E153" s="136">
        <v>1818</v>
      </c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>
        <f t="shared" si="16"/>
        <v>0</v>
      </c>
      <c r="AG153" s="180"/>
      <c r="AH153" s="178"/>
      <c r="AI153" s="181"/>
      <c r="AJ153" s="178">
        <f t="shared" si="19"/>
        <v>0</v>
      </c>
    </row>
    <row r="154" spans="1:36" s="6" customFormat="1" ht="62.4" x14ac:dyDescent="0.3">
      <c r="A154" s="175" t="str">
        <f t="shared" si="15"/>
        <v>SP.PY.2</v>
      </c>
      <c r="B154" s="176" t="s">
        <v>183</v>
      </c>
      <c r="C154" s="135" t="s">
        <v>10</v>
      </c>
      <c r="D154" s="177" t="s">
        <v>328</v>
      </c>
      <c r="E154" s="136">
        <v>1250</v>
      </c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>
        <f t="shared" si="16"/>
        <v>0</v>
      </c>
      <c r="AG154" s="180"/>
      <c r="AH154" s="178"/>
      <c r="AI154" s="181"/>
      <c r="AJ154" s="178">
        <f t="shared" si="19"/>
        <v>0</v>
      </c>
    </row>
    <row r="155" spans="1:36" s="6" customFormat="1" ht="31.2" x14ac:dyDescent="0.3">
      <c r="A155" s="175" t="str">
        <f t="shared" si="15"/>
        <v>SP.PY.2</v>
      </c>
      <c r="B155" s="176" t="s">
        <v>183</v>
      </c>
      <c r="C155" s="135" t="s">
        <v>10</v>
      </c>
      <c r="D155" s="177" t="s">
        <v>184</v>
      </c>
      <c r="E155" s="136">
        <v>1025</v>
      </c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>
        <f t="shared" si="16"/>
        <v>0</v>
      </c>
      <c r="AG155" s="180"/>
      <c r="AH155" s="178"/>
      <c r="AI155" s="181"/>
      <c r="AJ155" s="178">
        <f t="shared" si="19"/>
        <v>0</v>
      </c>
    </row>
    <row r="156" spans="1:36" s="6" customFormat="1" ht="93.6" x14ac:dyDescent="0.3">
      <c r="A156" s="175" t="str">
        <f t="shared" si="15"/>
        <v>SP.PY.2</v>
      </c>
      <c r="B156" s="176" t="s">
        <v>183</v>
      </c>
      <c r="C156" s="135" t="s">
        <v>12</v>
      </c>
      <c r="D156" s="177" t="s">
        <v>185</v>
      </c>
      <c r="E156" s="136">
        <v>1042</v>
      </c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>
        <v>25070000</v>
      </c>
      <c r="AF156" s="178">
        <f t="shared" si="16"/>
        <v>25070000</v>
      </c>
      <c r="AG156" s="180">
        <f t="shared" si="17"/>
        <v>0.23212962962962963</v>
      </c>
      <c r="AH156" s="178">
        <v>108000000</v>
      </c>
      <c r="AI156" s="181">
        <f t="shared" si="18"/>
        <v>0.76787037037037043</v>
      </c>
      <c r="AJ156" s="178">
        <f t="shared" si="19"/>
        <v>82930000</v>
      </c>
    </row>
    <row r="157" spans="1:36" s="6" customFormat="1" ht="109.2" x14ac:dyDescent="0.3">
      <c r="A157" s="175" t="str">
        <f t="shared" si="15"/>
        <v>SP.PY.2</v>
      </c>
      <c r="B157" s="176" t="s">
        <v>183</v>
      </c>
      <c r="C157" s="135" t="s">
        <v>12</v>
      </c>
      <c r="D157" s="177" t="s">
        <v>186</v>
      </c>
      <c r="E157" s="136">
        <v>710</v>
      </c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>
        <f t="shared" si="16"/>
        <v>0</v>
      </c>
      <c r="AG157" s="180"/>
      <c r="AH157" s="178"/>
      <c r="AI157" s="181"/>
      <c r="AJ157" s="178">
        <f t="shared" si="19"/>
        <v>0</v>
      </c>
    </row>
    <row r="158" spans="1:36" s="6" customFormat="1" ht="78" x14ac:dyDescent="0.3">
      <c r="A158" s="175" t="str">
        <f t="shared" si="15"/>
        <v>SP.PY.2</v>
      </c>
      <c r="B158" s="176" t="s">
        <v>183</v>
      </c>
      <c r="C158" s="135" t="s">
        <v>12</v>
      </c>
      <c r="D158" s="177" t="s">
        <v>187</v>
      </c>
      <c r="E158" s="136">
        <v>850</v>
      </c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>
        <f t="shared" si="16"/>
        <v>0</v>
      </c>
      <c r="AG158" s="180"/>
      <c r="AH158" s="178"/>
      <c r="AI158" s="181"/>
      <c r="AJ158" s="178">
        <f t="shared" si="19"/>
        <v>0</v>
      </c>
    </row>
    <row r="159" spans="1:36" s="6" customFormat="1" ht="62.4" x14ac:dyDescent="0.3">
      <c r="A159" s="175" t="str">
        <f t="shared" si="15"/>
        <v>SP.PY.2</v>
      </c>
      <c r="B159" s="176" t="s">
        <v>183</v>
      </c>
      <c r="C159" s="135" t="s">
        <v>12</v>
      </c>
      <c r="D159" s="177" t="s">
        <v>188</v>
      </c>
      <c r="E159" s="136">
        <v>600</v>
      </c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>
        <f t="shared" si="16"/>
        <v>0</v>
      </c>
      <c r="AG159" s="180"/>
      <c r="AH159" s="178"/>
      <c r="AI159" s="181"/>
      <c r="AJ159" s="178">
        <f t="shared" si="19"/>
        <v>0</v>
      </c>
    </row>
    <row r="160" spans="1:36" s="6" customFormat="1" ht="31.2" x14ac:dyDescent="0.3">
      <c r="A160" s="175" t="str">
        <f t="shared" si="15"/>
        <v>SP.PY.2</v>
      </c>
      <c r="B160" s="176" t="s">
        <v>183</v>
      </c>
      <c r="C160" s="135" t="s">
        <v>12</v>
      </c>
      <c r="D160" s="177" t="s">
        <v>184</v>
      </c>
      <c r="E160" s="136">
        <v>290</v>
      </c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178"/>
      <c r="AE160" s="178"/>
      <c r="AF160" s="178">
        <f t="shared" si="16"/>
        <v>0</v>
      </c>
      <c r="AG160" s="180"/>
      <c r="AH160" s="178"/>
      <c r="AI160" s="181"/>
      <c r="AJ160" s="178">
        <f t="shared" si="19"/>
        <v>0</v>
      </c>
    </row>
    <row r="161" spans="1:36" s="6" customFormat="1" ht="31.2" x14ac:dyDescent="0.3">
      <c r="A161" s="175" t="str">
        <f t="shared" si="15"/>
        <v>SP.PY.2</v>
      </c>
      <c r="B161" s="176" t="s">
        <v>189</v>
      </c>
      <c r="C161" s="135" t="s">
        <v>10</v>
      </c>
      <c r="D161" s="177" t="s">
        <v>174</v>
      </c>
      <c r="E161" s="136">
        <v>4800</v>
      </c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>
        <v>37000000</v>
      </c>
      <c r="AF161" s="178">
        <f t="shared" si="16"/>
        <v>37000000</v>
      </c>
      <c r="AG161" s="180">
        <f t="shared" si="17"/>
        <v>0.1423076923076923</v>
      </c>
      <c r="AH161" s="178">
        <v>260000000</v>
      </c>
      <c r="AI161" s="181">
        <f t="shared" si="18"/>
        <v>0.85769230769230764</v>
      </c>
      <c r="AJ161" s="178">
        <f t="shared" si="19"/>
        <v>223000000</v>
      </c>
    </row>
    <row r="162" spans="1:36" s="6" customFormat="1" ht="46.8" x14ac:dyDescent="0.3">
      <c r="A162" s="175" t="str">
        <f t="shared" si="15"/>
        <v>SP.PY.2</v>
      </c>
      <c r="B162" s="176" t="s">
        <v>189</v>
      </c>
      <c r="C162" s="135" t="s">
        <v>10</v>
      </c>
      <c r="D162" s="177" t="s">
        <v>190</v>
      </c>
      <c r="E162" s="136">
        <v>3000</v>
      </c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  <c r="AC162" s="178"/>
      <c r="AD162" s="178"/>
      <c r="AE162" s="178"/>
      <c r="AF162" s="178">
        <f t="shared" si="16"/>
        <v>0</v>
      </c>
      <c r="AG162" s="180"/>
      <c r="AH162" s="178"/>
      <c r="AI162" s="181"/>
      <c r="AJ162" s="178">
        <f t="shared" si="19"/>
        <v>0</v>
      </c>
    </row>
    <row r="163" spans="1:36" s="6" customFormat="1" ht="31.2" x14ac:dyDescent="0.3">
      <c r="A163" s="175" t="str">
        <f t="shared" si="15"/>
        <v>SP.PY.2</v>
      </c>
      <c r="B163" s="176" t="s">
        <v>189</v>
      </c>
      <c r="C163" s="135" t="s">
        <v>12</v>
      </c>
      <c r="D163" s="177" t="s">
        <v>174</v>
      </c>
      <c r="E163" s="136">
        <v>2400</v>
      </c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  <c r="AC163" s="178"/>
      <c r="AD163" s="178"/>
      <c r="AE163" s="178">
        <v>15000000</v>
      </c>
      <c r="AF163" s="178">
        <f t="shared" si="16"/>
        <v>15000000</v>
      </c>
      <c r="AG163" s="180">
        <f t="shared" si="17"/>
        <v>7.2639225181598058E-2</v>
      </c>
      <c r="AH163" s="178">
        <v>206500000</v>
      </c>
      <c r="AI163" s="181">
        <f t="shared" si="18"/>
        <v>0.92736077481840196</v>
      </c>
      <c r="AJ163" s="178">
        <f t="shared" si="19"/>
        <v>191500000</v>
      </c>
    </row>
    <row r="164" spans="1:36" s="6" customFormat="1" ht="46.8" x14ac:dyDescent="0.3">
      <c r="A164" s="175" t="str">
        <f t="shared" si="15"/>
        <v>SP.PY.2</v>
      </c>
      <c r="B164" s="176" t="s">
        <v>189</v>
      </c>
      <c r="C164" s="135" t="s">
        <v>12</v>
      </c>
      <c r="D164" s="177" t="s">
        <v>190</v>
      </c>
      <c r="E164" s="136">
        <v>2400</v>
      </c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  <c r="AC164" s="178"/>
      <c r="AD164" s="178"/>
      <c r="AE164" s="178"/>
      <c r="AF164" s="178">
        <f t="shared" si="16"/>
        <v>0</v>
      </c>
      <c r="AG164" s="180"/>
      <c r="AH164" s="178"/>
      <c r="AI164" s="181"/>
      <c r="AJ164" s="178">
        <f t="shared" si="19"/>
        <v>0</v>
      </c>
    </row>
    <row r="165" spans="1:36" s="6" customFormat="1" ht="46.8" x14ac:dyDescent="0.3">
      <c r="A165" s="175" t="str">
        <f t="shared" si="15"/>
        <v>SP.PY.2</v>
      </c>
      <c r="B165" s="176" t="s">
        <v>189</v>
      </c>
      <c r="C165" s="135" t="s">
        <v>13</v>
      </c>
      <c r="D165" s="177" t="s">
        <v>191</v>
      </c>
      <c r="E165" s="136">
        <v>350</v>
      </c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  <c r="AC165" s="178"/>
      <c r="AD165" s="178"/>
      <c r="AE165" s="178">
        <v>15000000</v>
      </c>
      <c r="AF165" s="178">
        <f t="shared" si="16"/>
        <v>15000000</v>
      </c>
      <c r="AG165" s="180">
        <f t="shared" si="17"/>
        <v>7.2639225181598058E-2</v>
      </c>
      <c r="AH165" s="178">
        <v>206500000</v>
      </c>
      <c r="AI165" s="181">
        <f t="shared" si="18"/>
        <v>0.92736077481840196</v>
      </c>
      <c r="AJ165" s="178">
        <f t="shared" si="19"/>
        <v>191500000</v>
      </c>
    </row>
    <row r="166" spans="1:36" s="6" customFormat="1" ht="62.4" x14ac:dyDescent="0.3">
      <c r="A166" s="175" t="str">
        <f t="shared" si="15"/>
        <v>SP.PY.2</v>
      </c>
      <c r="B166" s="176" t="s">
        <v>189</v>
      </c>
      <c r="C166" s="135" t="s">
        <v>13</v>
      </c>
      <c r="D166" s="177" t="s">
        <v>192</v>
      </c>
      <c r="E166" s="136">
        <v>120</v>
      </c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  <c r="AC166" s="178"/>
      <c r="AD166" s="178"/>
      <c r="AE166" s="178"/>
      <c r="AF166" s="178">
        <f t="shared" si="16"/>
        <v>0</v>
      </c>
      <c r="AG166" s="180"/>
      <c r="AH166" s="178"/>
      <c r="AI166" s="181"/>
      <c r="AJ166" s="178">
        <f t="shared" si="19"/>
        <v>0</v>
      </c>
    </row>
    <row r="167" spans="1:36" s="6" customFormat="1" ht="93.6" x14ac:dyDescent="0.3">
      <c r="A167" s="175" t="str">
        <f t="shared" si="15"/>
        <v>SP.PY.2</v>
      </c>
      <c r="B167" s="176" t="s">
        <v>193</v>
      </c>
      <c r="C167" s="135" t="s">
        <v>40</v>
      </c>
      <c r="D167" s="177" t="s">
        <v>194</v>
      </c>
      <c r="E167" s="136">
        <v>3</v>
      </c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  <c r="AC167" s="178"/>
      <c r="AD167" s="178"/>
      <c r="AE167" s="178">
        <v>14030000</v>
      </c>
      <c r="AF167" s="178">
        <f t="shared" si="16"/>
        <v>14030000</v>
      </c>
      <c r="AG167" s="180">
        <f t="shared" si="17"/>
        <v>1.1691666666666667</v>
      </c>
      <c r="AH167" s="178">
        <v>12000000</v>
      </c>
      <c r="AI167" s="181">
        <f t="shared" si="18"/>
        <v>-0.16916666666666666</v>
      </c>
      <c r="AJ167" s="178">
        <f t="shared" si="19"/>
        <v>-2030000</v>
      </c>
    </row>
    <row r="168" spans="1:36" s="6" customFormat="1" ht="140.4" x14ac:dyDescent="0.3">
      <c r="A168" s="175" t="str">
        <f t="shared" si="15"/>
        <v>SP.PY.2</v>
      </c>
      <c r="B168" s="176" t="s">
        <v>193</v>
      </c>
      <c r="C168" s="135" t="s">
        <v>40</v>
      </c>
      <c r="D168" s="177" t="s">
        <v>195</v>
      </c>
      <c r="E168" s="136">
        <v>3</v>
      </c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  <c r="AC168" s="178"/>
      <c r="AD168" s="178"/>
      <c r="AE168" s="178">
        <v>28000000</v>
      </c>
      <c r="AF168" s="178">
        <f t="shared" si="16"/>
        <v>28000000</v>
      </c>
      <c r="AG168" s="180">
        <f t="shared" si="17"/>
        <v>0.27722772277227725</v>
      </c>
      <c r="AH168" s="178">
        <v>101000000</v>
      </c>
      <c r="AI168" s="181">
        <f t="shared" si="18"/>
        <v>0.72277227722772275</v>
      </c>
      <c r="AJ168" s="178">
        <f t="shared" si="19"/>
        <v>73000000</v>
      </c>
    </row>
    <row r="169" spans="1:36" s="6" customFormat="1" ht="78" x14ac:dyDescent="0.3">
      <c r="A169" s="175" t="str">
        <f t="shared" si="15"/>
        <v>SP.PY.2</v>
      </c>
      <c r="B169" s="176" t="s">
        <v>193</v>
      </c>
      <c r="C169" s="135" t="s">
        <v>10</v>
      </c>
      <c r="D169" s="177" t="s">
        <v>196</v>
      </c>
      <c r="E169" s="136">
        <v>107</v>
      </c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>
        <v>5000000</v>
      </c>
      <c r="AF169" s="178">
        <f t="shared" si="16"/>
        <v>5000000</v>
      </c>
      <c r="AG169" s="180">
        <f t="shared" si="17"/>
        <v>0.1</v>
      </c>
      <c r="AH169" s="178">
        <v>50000000</v>
      </c>
      <c r="AI169" s="181">
        <f t="shared" si="18"/>
        <v>0.9</v>
      </c>
      <c r="AJ169" s="178">
        <f t="shared" si="19"/>
        <v>45000000</v>
      </c>
    </row>
    <row r="170" spans="1:36" s="6" customFormat="1" ht="31.2" x14ac:dyDescent="0.3">
      <c r="A170" s="175" t="str">
        <f t="shared" si="15"/>
        <v>SP.PY.2</v>
      </c>
      <c r="B170" s="176" t="s">
        <v>193</v>
      </c>
      <c r="C170" s="135" t="s">
        <v>40</v>
      </c>
      <c r="D170" s="177" t="s">
        <v>197</v>
      </c>
      <c r="E170" s="136">
        <v>3</v>
      </c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>
        <v>5000000</v>
      </c>
      <c r="AF170" s="178">
        <f t="shared" si="16"/>
        <v>5000000</v>
      </c>
      <c r="AG170" s="180">
        <f t="shared" si="17"/>
        <v>0.25</v>
      </c>
      <c r="AH170" s="178">
        <v>20000000</v>
      </c>
      <c r="AI170" s="181">
        <f t="shared" si="18"/>
        <v>0.75</v>
      </c>
      <c r="AJ170" s="178">
        <f t="shared" si="19"/>
        <v>15000000</v>
      </c>
    </row>
    <row r="171" spans="1:36" s="6" customFormat="1" ht="46.8" x14ac:dyDescent="0.3">
      <c r="A171" s="175" t="str">
        <f t="shared" si="15"/>
        <v>SP.PY.3</v>
      </c>
      <c r="B171" s="176" t="s">
        <v>198</v>
      </c>
      <c r="C171" s="135" t="s">
        <v>40</v>
      </c>
      <c r="D171" s="177" t="s">
        <v>199</v>
      </c>
      <c r="E171" s="136">
        <v>7</v>
      </c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83">
        <v>14625000</v>
      </c>
      <c r="W171" s="178"/>
      <c r="X171" s="178"/>
      <c r="Y171" s="178"/>
      <c r="Z171" s="178"/>
      <c r="AA171" s="178"/>
      <c r="AB171" s="178"/>
      <c r="AC171" s="178"/>
      <c r="AD171" s="178"/>
      <c r="AE171" s="178">
        <v>272500000</v>
      </c>
      <c r="AF171" s="178">
        <f t="shared" si="16"/>
        <v>287125000</v>
      </c>
      <c r="AG171" s="180">
        <f t="shared" si="17"/>
        <v>0.47854166666666664</v>
      </c>
      <c r="AH171" s="178">
        <v>600000000</v>
      </c>
      <c r="AI171" s="181">
        <f t="shared" si="18"/>
        <v>0.52145833333333336</v>
      </c>
      <c r="AJ171" s="178">
        <f t="shared" si="19"/>
        <v>312875000</v>
      </c>
    </row>
    <row r="172" spans="1:36" s="6" customFormat="1" ht="78" x14ac:dyDescent="0.3">
      <c r="A172" s="175" t="str">
        <f t="shared" si="15"/>
        <v>SP.PY.3</v>
      </c>
      <c r="B172" s="176" t="s">
        <v>200</v>
      </c>
      <c r="C172" s="135" t="s">
        <v>40</v>
      </c>
      <c r="D172" s="177" t="s">
        <v>201</v>
      </c>
      <c r="E172" s="136">
        <v>40</v>
      </c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>
        <v>10000000</v>
      </c>
      <c r="X172" s="178"/>
      <c r="Y172" s="178"/>
      <c r="Z172" s="178"/>
      <c r="AA172" s="178"/>
      <c r="AB172" s="178"/>
      <c r="AC172" s="178"/>
      <c r="AD172" s="178"/>
      <c r="AE172" s="178">
        <v>212000000</v>
      </c>
      <c r="AF172" s="178">
        <f t="shared" si="16"/>
        <v>222000000</v>
      </c>
      <c r="AG172" s="180">
        <f t="shared" si="17"/>
        <v>0.49333333333333335</v>
      </c>
      <c r="AH172" s="178">
        <v>450000000</v>
      </c>
      <c r="AI172" s="181">
        <f t="shared" si="18"/>
        <v>0.50666666666666671</v>
      </c>
      <c r="AJ172" s="178">
        <f t="shared" si="19"/>
        <v>228000000</v>
      </c>
    </row>
    <row r="173" spans="1:36" s="6" customFormat="1" ht="124.8" x14ac:dyDescent="0.3">
      <c r="A173" s="175" t="str">
        <f t="shared" si="15"/>
        <v>SP.PY.3</v>
      </c>
      <c r="B173" s="176" t="s">
        <v>202</v>
      </c>
      <c r="C173" s="135" t="s">
        <v>10</v>
      </c>
      <c r="D173" s="177" t="s">
        <v>203</v>
      </c>
      <c r="E173" s="136">
        <v>50</v>
      </c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83">
        <v>86840342</v>
      </c>
      <c r="W173" s="178"/>
      <c r="X173" s="179">
        <v>83000000</v>
      </c>
      <c r="Y173" s="178">
        <v>36023925</v>
      </c>
      <c r="Z173" s="178"/>
      <c r="AA173" s="179">
        <v>3474652</v>
      </c>
      <c r="AB173" s="178"/>
      <c r="AC173" s="178"/>
      <c r="AD173" s="178"/>
      <c r="AE173" s="178">
        <v>120000000</v>
      </c>
      <c r="AF173" s="178">
        <f t="shared" si="16"/>
        <v>329338919</v>
      </c>
      <c r="AG173" s="180">
        <f t="shared" si="17"/>
        <v>0.73186426444444441</v>
      </c>
      <c r="AH173" s="178">
        <v>450000000</v>
      </c>
      <c r="AI173" s="181">
        <f t="shared" si="18"/>
        <v>0.26813573555555553</v>
      </c>
      <c r="AJ173" s="178">
        <f t="shared" si="19"/>
        <v>120661081</v>
      </c>
    </row>
    <row r="174" spans="1:36" s="6" customFormat="1" ht="124.8" x14ac:dyDescent="0.3">
      <c r="A174" s="175" t="str">
        <f t="shared" si="15"/>
        <v>SP.PY.3</v>
      </c>
      <c r="B174" s="176" t="s">
        <v>202</v>
      </c>
      <c r="C174" s="135" t="s">
        <v>12</v>
      </c>
      <c r="D174" s="177" t="s">
        <v>203</v>
      </c>
      <c r="E174" s="136">
        <v>13</v>
      </c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>
        <f t="shared" si="16"/>
        <v>0</v>
      </c>
      <c r="AG174" s="180"/>
      <c r="AH174" s="178">
        <v>100000000</v>
      </c>
      <c r="AI174" s="181"/>
      <c r="AJ174" s="178">
        <f t="shared" si="19"/>
        <v>100000000</v>
      </c>
    </row>
    <row r="175" spans="1:36" s="6" customFormat="1" ht="124.8" x14ac:dyDescent="0.3">
      <c r="A175" s="175" t="str">
        <f t="shared" si="15"/>
        <v>SP.PY.3</v>
      </c>
      <c r="B175" s="176" t="s">
        <v>202</v>
      </c>
      <c r="C175" s="135" t="s">
        <v>13</v>
      </c>
      <c r="D175" s="177" t="s">
        <v>203</v>
      </c>
      <c r="E175" s="136">
        <v>10</v>
      </c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>
        <f t="shared" si="16"/>
        <v>0</v>
      </c>
      <c r="AG175" s="180">
        <f t="shared" si="17"/>
        <v>0</v>
      </c>
      <c r="AH175" s="178">
        <v>100000000</v>
      </c>
      <c r="AI175" s="181">
        <f t="shared" si="18"/>
        <v>1</v>
      </c>
      <c r="AJ175" s="178">
        <f t="shared" si="19"/>
        <v>100000000</v>
      </c>
    </row>
    <row r="176" spans="1:36" s="6" customFormat="1" ht="124.8" x14ac:dyDescent="0.3">
      <c r="A176" s="175" t="str">
        <f t="shared" si="15"/>
        <v>SP.PY.3</v>
      </c>
      <c r="B176" s="176" t="s">
        <v>202</v>
      </c>
      <c r="C176" s="135" t="s">
        <v>14</v>
      </c>
      <c r="D176" s="177" t="s">
        <v>203</v>
      </c>
      <c r="E176" s="136">
        <v>10</v>
      </c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>
        <f t="shared" si="16"/>
        <v>0</v>
      </c>
      <c r="AG176" s="180"/>
      <c r="AH176" s="178">
        <v>100000000</v>
      </c>
      <c r="AI176" s="181"/>
      <c r="AJ176" s="178">
        <f t="shared" si="19"/>
        <v>100000000</v>
      </c>
    </row>
    <row r="177" spans="1:36" s="6" customFormat="1" ht="46.8" x14ac:dyDescent="0.3">
      <c r="A177" s="175" t="str">
        <f t="shared" si="15"/>
        <v>SP.PY.3</v>
      </c>
      <c r="B177" s="176" t="s">
        <v>204</v>
      </c>
      <c r="C177" s="135" t="s">
        <v>10</v>
      </c>
      <c r="D177" s="177" t="s">
        <v>205</v>
      </c>
      <c r="E177" s="136">
        <v>10</v>
      </c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  <c r="AC177" s="178"/>
      <c r="AD177" s="178"/>
      <c r="AE177" s="178"/>
      <c r="AF177" s="178">
        <f t="shared" si="16"/>
        <v>0</v>
      </c>
      <c r="AG177" s="180">
        <f t="shared" si="17"/>
        <v>0</v>
      </c>
      <c r="AH177" s="178">
        <v>50000000</v>
      </c>
      <c r="AI177" s="181">
        <f t="shared" si="18"/>
        <v>1</v>
      </c>
      <c r="AJ177" s="178">
        <f t="shared" si="19"/>
        <v>50000000</v>
      </c>
    </row>
    <row r="178" spans="1:36" s="6" customFormat="1" ht="62.4" x14ac:dyDescent="0.3">
      <c r="A178" s="175" t="str">
        <f t="shared" si="15"/>
        <v>SP.PY.3</v>
      </c>
      <c r="B178" s="176" t="s">
        <v>204</v>
      </c>
      <c r="C178" s="135" t="s">
        <v>10</v>
      </c>
      <c r="D178" s="177" t="s">
        <v>206</v>
      </c>
      <c r="E178" s="136">
        <v>1000</v>
      </c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  <c r="AC178" s="178"/>
      <c r="AD178" s="178"/>
      <c r="AE178" s="178"/>
      <c r="AF178" s="178">
        <f t="shared" si="16"/>
        <v>0</v>
      </c>
      <c r="AG178" s="180"/>
      <c r="AH178" s="178" t="s">
        <v>339</v>
      </c>
      <c r="AI178" s="181"/>
      <c r="AJ178" s="178" t="e">
        <f t="shared" si="19"/>
        <v>#VALUE!</v>
      </c>
    </row>
    <row r="179" spans="1:36" s="6" customFormat="1" ht="31.2" x14ac:dyDescent="0.3">
      <c r="A179" s="175" t="str">
        <f t="shared" si="15"/>
        <v>SP.PY.3</v>
      </c>
      <c r="B179" s="176" t="s">
        <v>204</v>
      </c>
      <c r="C179" s="135" t="s">
        <v>10</v>
      </c>
      <c r="D179" s="177" t="s">
        <v>207</v>
      </c>
      <c r="E179" s="136">
        <v>10</v>
      </c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>
        <f t="shared" si="16"/>
        <v>0</v>
      </c>
      <c r="AG179" s="180">
        <f t="shared" si="17"/>
        <v>0</v>
      </c>
      <c r="AH179" s="178">
        <v>50000000</v>
      </c>
      <c r="AI179" s="181">
        <f t="shared" si="18"/>
        <v>1</v>
      </c>
      <c r="AJ179" s="178">
        <f t="shared" si="19"/>
        <v>50000000</v>
      </c>
    </row>
    <row r="180" spans="1:36" s="6" customFormat="1" ht="46.8" x14ac:dyDescent="0.3">
      <c r="A180" s="175" t="str">
        <f t="shared" si="15"/>
        <v>SP.PY.3</v>
      </c>
      <c r="B180" s="176" t="s">
        <v>204</v>
      </c>
      <c r="C180" s="135" t="s">
        <v>10</v>
      </c>
      <c r="D180" s="177" t="s">
        <v>208</v>
      </c>
      <c r="E180" s="136">
        <v>100</v>
      </c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  <c r="AC180" s="178"/>
      <c r="AD180" s="178"/>
      <c r="AE180" s="178"/>
      <c r="AF180" s="178">
        <f t="shared" si="16"/>
        <v>0</v>
      </c>
      <c r="AG180" s="180"/>
      <c r="AH180" s="178" t="s">
        <v>339</v>
      </c>
      <c r="AI180" s="181"/>
      <c r="AJ180" s="178"/>
    </row>
    <row r="181" spans="1:36" s="6" customFormat="1" ht="46.8" x14ac:dyDescent="0.3">
      <c r="A181" s="175" t="str">
        <f t="shared" si="15"/>
        <v>SP.PY.3</v>
      </c>
      <c r="B181" s="176" t="s">
        <v>204</v>
      </c>
      <c r="C181" s="135" t="s">
        <v>10</v>
      </c>
      <c r="D181" s="177" t="s">
        <v>209</v>
      </c>
      <c r="E181" s="136">
        <v>10</v>
      </c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  <c r="AC181" s="178"/>
      <c r="AD181" s="178"/>
      <c r="AE181" s="178"/>
      <c r="AF181" s="178">
        <f t="shared" si="16"/>
        <v>0</v>
      </c>
      <c r="AG181" s="180">
        <f t="shared" si="17"/>
        <v>0</v>
      </c>
      <c r="AH181" s="178">
        <v>50000000</v>
      </c>
      <c r="AI181" s="181">
        <f t="shared" si="18"/>
        <v>1</v>
      </c>
      <c r="AJ181" s="178">
        <f t="shared" si="19"/>
        <v>50000000</v>
      </c>
    </row>
    <row r="182" spans="1:36" s="6" customFormat="1" ht="62.4" x14ac:dyDescent="0.3">
      <c r="A182" s="175" t="str">
        <f t="shared" si="15"/>
        <v>SP.PY.3</v>
      </c>
      <c r="B182" s="176" t="s">
        <v>204</v>
      </c>
      <c r="C182" s="135" t="s">
        <v>10</v>
      </c>
      <c r="D182" s="177" t="s">
        <v>210</v>
      </c>
      <c r="E182" s="136">
        <v>100</v>
      </c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/>
      <c r="AE182" s="178"/>
      <c r="AF182" s="178">
        <f t="shared" si="16"/>
        <v>0</v>
      </c>
      <c r="AG182" s="180"/>
      <c r="AH182" s="178" t="s">
        <v>339</v>
      </c>
      <c r="AI182" s="181"/>
      <c r="AJ182" s="178"/>
    </row>
    <row r="183" spans="1:36" s="6" customFormat="1" ht="31.2" x14ac:dyDescent="0.3">
      <c r="A183" s="175" t="str">
        <f t="shared" si="15"/>
        <v>SP.PY.3</v>
      </c>
      <c r="B183" s="176" t="s">
        <v>204</v>
      </c>
      <c r="C183" s="135" t="s">
        <v>10</v>
      </c>
      <c r="D183" s="177" t="s">
        <v>211</v>
      </c>
      <c r="E183" s="136">
        <v>10</v>
      </c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  <c r="AC183" s="178"/>
      <c r="AD183" s="178"/>
      <c r="AE183" s="178"/>
      <c r="AF183" s="178">
        <f t="shared" si="16"/>
        <v>0</v>
      </c>
      <c r="AG183" s="180">
        <f t="shared" si="17"/>
        <v>0</v>
      </c>
      <c r="AH183" s="178">
        <v>50000000</v>
      </c>
      <c r="AI183" s="181">
        <f t="shared" si="18"/>
        <v>1</v>
      </c>
      <c r="AJ183" s="178">
        <f t="shared" si="19"/>
        <v>50000000</v>
      </c>
    </row>
    <row r="184" spans="1:36" s="6" customFormat="1" ht="62.4" x14ac:dyDescent="0.3">
      <c r="A184" s="175" t="str">
        <f t="shared" si="15"/>
        <v>SP.PY.3</v>
      </c>
      <c r="B184" s="176" t="s">
        <v>204</v>
      </c>
      <c r="C184" s="135" t="s">
        <v>10</v>
      </c>
      <c r="D184" s="177" t="s">
        <v>212</v>
      </c>
      <c r="E184" s="136">
        <v>100</v>
      </c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  <c r="AC184" s="178"/>
      <c r="AD184" s="178"/>
      <c r="AE184" s="178"/>
      <c r="AF184" s="178">
        <f t="shared" si="16"/>
        <v>0</v>
      </c>
      <c r="AG184" s="180"/>
      <c r="AH184" s="178" t="s">
        <v>339</v>
      </c>
      <c r="AI184" s="181"/>
      <c r="AJ184" s="178"/>
    </row>
    <row r="185" spans="1:36" s="6" customFormat="1" ht="46.8" x14ac:dyDescent="0.3">
      <c r="A185" s="175" t="str">
        <f t="shared" si="15"/>
        <v>SP.PY.3</v>
      </c>
      <c r="B185" s="176" t="s">
        <v>204</v>
      </c>
      <c r="C185" s="135" t="s">
        <v>12</v>
      </c>
      <c r="D185" s="177" t="s">
        <v>205</v>
      </c>
      <c r="E185" s="136">
        <v>1</v>
      </c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  <c r="AC185" s="178"/>
      <c r="AD185" s="178"/>
      <c r="AE185" s="178"/>
      <c r="AF185" s="178">
        <f t="shared" si="16"/>
        <v>0</v>
      </c>
      <c r="AG185" s="180">
        <f t="shared" si="17"/>
        <v>0</v>
      </c>
      <c r="AH185" s="178">
        <v>3000000</v>
      </c>
      <c r="AI185" s="181">
        <f t="shared" si="18"/>
        <v>1</v>
      </c>
      <c r="AJ185" s="178">
        <f t="shared" si="19"/>
        <v>3000000</v>
      </c>
    </row>
    <row r="186" spans="1:36" s="6" customFormat="1" ht="62.4" x14ac:dyDescent="0.3">
      <c r="A186" s="175" t="str">
        <f t="shared" si="15"/>
        <v>SP.PY.3</v>
      </c>
      <c r="B186" s="176" t="s">
        <v>204</v>
      </c>
      <c r="C186" s="135" t="s">
        <v>12</v>
      </c>
      <c r="D186" s="177" t="s">
        <v>206</v>
      </c>
      <c r="E186" s="136">
        <v>20</v>
      </c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  <c r="AC186" s="178"/>
      <c r="AD186" s="178"/>
      <c r="AE186" s="178"/>
      <c r="AF186" s="178">
        <f t="shared" si="16"/>
        <v>0</v>
      </c>
      <c r="AG186" s="180"/>
      <c r="AH186" s="178" t="s">
        <v>339</v>
      </c>
      <c r="AI186" s="181"/>
      <c r="AJ186" s="178"/>
    </row>
    <row r="187" spans="1:36" s="6" customFormat="1" ht="31.2" x14ac:dyDescent="0.3">
      <c r="A187" s="175" t="str">
        <f t="shared" si="15"/>
        <v>SP.PY.3</v>
      </c>
      <c r="B187" s="176" t="s">
        <v>204</v>
      </c>
      <c r="C187" s="135" t="s">
        <v>12</v>
      </c>
      <c r="D187" s="177" t="s">
        <v>207</v>
      </c>
      <c r="E187" s="136">
        <v>1</v>
      </c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78">
        <f t="shared" si="16"/>
        <v>0</v>
      </c>
      <c r="AG187" s="180">
        <f t="shared" si="17"/>
        <v>0</v>
      </c>
      <c r="AH187" s="178">
        <v>1500000</v>
      </c>
      <c r="AI187" s="181">
        <f t="shared" si="18"/>
        <v>1</v>
      </c>
      <c r="AJ187" s="178">
        <f t="shared" si="19"/>
        <v>1500000</v>
      </c>
    </row>
    <row r="188" spans="1:36" s="6" customFormat="1" ht="46.8" x14ac:dyDescent="0.3">
      <c r="A188" s="175" t="str">
        <f t="shared" si="15"/>
        <v>SP.PY.3</v>
      </c>
      <c r="B188" s="176" t="s">
        <v>204</v>
      </c>
      <c r="C188" s="135" t="s">
        <v>12</v>
      </c>
      <c r="D188" s="177" t="s">
        <v>208</v>
      </c>
      <c r="E188" s="136">
        <v>10</v>
      </c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>
        <f t="shared" si="16"/>
        <v>0</v>
      </c>
      <c r="AG188" s="180"/>
      <c r="AH188" s="178" t="s">
        <v>339</v>
      </c>
      <c r="AI188" s="181"/>
      <c r="AJ188" s="178"/>
    </row>
    <row r="189" spans="1:36" s="6" customFormat="1" ht="46.8" x14ac:dyDescent="0.3">
      <c r="A189" s="175" t="str">
        <f t="shared" si="15"/>
        <v>SP.PY.3</v>
      </c>
      <c r="B189" s="176" t="s">
        <v>204</v>
      </c>
      <c r="C189" s="135" t="s">
        <v>12</v>
      </c>
      <c r="D189" s="177" t="s">
        <v>209</v>
      </c>
      <c r="E189" s="136">
        <v>1</v>
      </c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>
        <f t="shared" si="16"/>
        <v>0</v>
      </c>
      <c r="AG189" s="180">
        <f t="shared" si="17"/>
        <v>0</v>
      </c>
      <c r="AH189" s="178">
        <v>1500000</v>
      </c>
      <c r="AI189" s="181">
        <f t="shared" si="18"/>
        <v>1</v>
      </c>
      <c r="AJ189" s="178">
        <f t="shared" si="19"/>
        <v>1500000</v>
      </c>
    </row>
    <row r="190" spans="1:36" s="6" customFormat="1" ht="62.4" x14ac:dyDescent="0.3">
      <c r="A190" s="175" t="str">
        <f t="shared" si="15"/>
        <v>SP.PY.3</v>
      </c>
      <c r="B190" s="176" t="s">
        <v>204</v>
      </c>
      <c r="C190" s="135" t="s">
        <v>12</v>
      </c>
      <c r="D190" s="177" t="s">
        <v>210</v>
      </c>
      <c r="E190" s="136">
        <v>20</v>
      </c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>
        <f t="shared" si="16"/>
        <v>0</v>
      </c>
      <c r="AG190" s="180"/>
      <c r="AH190" s="178" t="s">
        <v>339</v>
      </c>
      <c r="AI190" s="181"/>
      <c r="AJ190" s="178"/>
    </row>
    <row r="191" spans="1:36" s="6" customFormat="1" ht="31.2" x14ac:dyDescent="0.3">
      <c r="A191" s="175" t="str">
        <f t="shared" si="15"/>
        <v>SP.PY.3</v>
      </c>
      <c r="B191" s="176" t="s">
        <v>204</v>
      </c>
      <c r="C191" s="135" t="s">
        <v>12</v>
      </c>
      <c r="D191" s="177" t="s">
        <v>211</v>
      </c>
      <c r="E191" s="136">
        <v>1</v>
      </c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>
        <f t="shared" si="16"/>
        <v>0</v>
      </c>
      <c r="AG191" s="180">
        <f t="shared" si="17"/>
        <v>0</v>
      </c>
      <c r="AH191" s="178">
        <v>1500000</v>
      </c>
      <c r="AI191" s="181">
        <f t="shared" si="18"/>
        <v>1</v>
      </c>
      <c r="AJ191" s="178">
        <f t="shared" si="19"/>
        <v>1500000</v>
      </c>
    </row>
    <row r="192" spans="1:36" s="6" customFormat="1" ht="62.4" x14ac:dyDescent="0.3">
      <c r="A192" s="175" t="str">
        <f t="shared" si="15"/>
        <v>SP.PY.3</v>
      </c>
      <c r="B192" s="176" t="s">
        <v>204</v>
      </c>
      <c r="C192" s="135" t="s">
        <v>12</v>
      </c>
      <c r="D192" s="177" t="s">
        <v>212</v>
      </c>
      <c r="E192" s="136">
        <v>20</v>
      </c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>
        <f t="shared" si="16"/>
        <v>0</v>
      </c>
      <c r="AG192" s="180"/>
      <c r="AH192" s="178" t="s">
        <v>339</v>
      </c>
      <c r="AI192" s="181"/>
      <c r="AJ192" s="178"/>
    </row>
    <row r="193" spans="1:36" s="6" customFormat="1" ht="46.8" x14ac:dyDescent="0.3">
      <c r="A193" s="175" t="str">
        <f t="shared" si="15"/>
        <v>SP.PY.3</v>
      </c>
      <c r="B193" s="176" t="s">
        <v>204</v>
      </c>
      <c r="C193" s="135" t="s">
        <v>14</v>
      </c>
      <c r="D193" s="177" t="s">
        <v>205</v>
      </c>
      <c r="E193" s="136">
        <v>1</v>
      </c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>
        <f t="shared" si="16"/>
        <v>0</v>
      </c>
      <c r="AG193" s="180">
        <f t="shared" si="17"/>
        <v>0</v>
      </c>
      <c r="AH193" s="178">
        <v>3000000</v>
      </c>
      <c r="AI193" s="181">
        <f t="shared" si="18"/>
        <v>1</v>
      </c>
      <c r="AJ193" s="178">
        <f t="shared" si="19"/>
        <v>3000000</v>
      </c>
    </row>
    <row r="194" spans="1:36" s="6" customFormat="1" ht="62.4" x14ac:dyDescent="0.3">
      <c r="A194" s="175" t="str">
        <f t="shared" si="15"/>
        <v>SP.PY.3</v>
      </c>
      <c r="B194" s="176" t="s">
        <v>204</v>
      </c>
      <c r="C194" s="135" t="s">
        <v>14</v>
      </c>
      <c r="D194" s="177" t="s">
        <v>206</v>
      </c>
      <c r="E194" s="136">
        <v>20</v>
      </c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>
        <f t="shared" si="16"/>
        <v>0</v>
      </c>
      <c r="AG194" s="180"/>
      <c r="AH194" s="178" t="s">
        <v>339</v>
      </c>
      <c r="AI194" s="181"/>
      <c r="AJ194" s="178"/>
    </row>
    <row r="195" spans="1:36" s="6" customFormat="1" ht="31.2" x14ac:dyDescent="0.3">
      <c r="A195" s="175" t="str">
        <f t="shared" si="15"/>
        <v>SP.PY.3</v>
      </c>
      <c r="B195" s="176" t="s">
        <v>204</v>
      </c>
      <c r="C195" s="135" t="s">
        <v>14</v>
      </c>
      <c r="D195" s="177" t="s">
        <v>207</v>
      </c>
      <c r="E195" s="136">
        <v>1</v>
      </c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>
        <f t="shared" si="16"/>
        <v>0</v>
      </c>
      <c r="AG195" s="180">
        <f t="shared" si="17"/>
        <v>0</v>
      </c>
      <c r="AH195" s="178">
        <v>1500000</v>
      </c>
      <c r="AI195" s="181">
        <f t="shared" si="18"/>
        <v>1</v>
      </c>
      <c r="AJ195" s="178">
        <f t="shared" si="19"/>
        <v>1500000</v>
      </c>
    </row>
    <row r="196" spans="1:36" s="6" customFormat="1" ht="46.8" x14ac:dyDescent="0.3">
      <c r="A196" s="175" t="str">
        <f t="shared" si="15"/>
        <v>SP.PY.3</v>
      </c>
      <c r="B196" s="176" t="s">
        <v>204</v>
      </c>
      <c r="C196" s="135" t="s">
        <v>14</v>
      </c>
      <c r="D196" s="177" t="s">
        <v>208</v>
      </c>
      <c r="E196" s="136">
        <v>10</v>
      </c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  <c r="AC196" s="178"/>
      <c r="AD196" s="178"/>
      <c r="AE196" s="178"/>
      <c r="AF196" s="178">
        <f t="shared" si="16"/>
        <v>0</v>
      </c>
      <c r="AG196" s="180"/>
      <c r="AH196" s="178" t="s">
        <v>339</v>
      </c>
      <c r="AI196" s="181"/>
      <c r="AJ196" s="178"/>
    </row>
    <row r="197" spans="1:36" s="6" customFormat="1" ht="46.8" x14ac:dyDescent="0.3">
      <c r="A197" s="175" t="str">
        <f t="shared" ref="A197:A260" si="20">LEFT(B197,7)</f>
        <v>SP.PY.3</v>
      </c>
      <c r="B197" s="176" t="s">
        <v>204</v>
      </c>
      <c r="C197" s="135" t="s">
        <v>14</v>
      </c>
      <c r="D197" s="177" t="s">
        <v>209</v>
      </c>
      <c r="E197" s="136">
        <v>1</v>
      </c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  <c r="AC197" s="178"/>
      <c r="AD197" s="178"/>
      <c r="AE197" s="178"/>
      <c r="AF197" s="178">
        <f t="shared" ref="AF197:AF260" si="21">SUM(F197:AE197)</f>
        <v>0</v>
      </c>
      <c r="AG197" s="180">
        <f t="shared" si="17"/>
        <v>0</v>
      </c>
      <c r="AH197" s="178">
        <v>1500000</v>
      </c>
      <c r="AI197" s="181">
        <f t="shared" si="18"/>
        <v>1</v>
      </c>
      <c r="AJ197" s="178">
        <f t="shared" si="19"/>
        <v>1500000</v>
      </c>
    </row>
    <row r="198" spans="1:36" s="6" customFormat="1" ht="62.4" x14ac:dyDescent="0.3">
      <c r="A198" s="175" t="str">
        <f t="shared" si="20"/>
        <v>SP.PY.3</v>
      </c>
      <c r="B198" s="176" t="s">
        <v>204</v>
      </c>
      <c r="C198" s="135" t="s">
        <v>14</v>
      </c>
      <c r="D198" s="177" t="s">
        <v>210</v>
      </c>
      <c r="E198" s="136">
        <v>20</v>
      </c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/>
      <c r="AF198" s="178">
        <f t="shared" si="21"/>
        <v>0</v>
      </c>
      <c r="AG198" s="180"/>
      <c r="AH198" s="178" t="s">
        <v>339</v>
      </c>
      <c r="AI198" s="181"/>
      <c r="AJ198" s="178"/>
    </row>
    <row r="199" spans="1:36" s="6" customFormat="1" ht="31.2" x14ac:dyDescent="0.3">
      <c r="A199" s="175" t="str">
        <f t="shared" si="20"/>
        <v>SP.PY.3</v>
      </c>
      <c r="B199" s="176" t="s">
        <v>204</v>
      </c>
      <c r="C199" s="135" t="s">
        <v>14</v>
      </c>
      <c r="D199" s="177" t="s">
        <v>211</v>
      </c>
      <c r="E199" s="136">
        <v>1</v>
      </c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  <c r="AC199" s="178"/>
      <c r="AD199" s="178"/>
      <c r="AE199" s="178"/>
      <c r="AF199" s="178">
        <f t="shared" si="21"/>
        <v>0</v>
      </c>
      <c r="AG199" s="180">
        <f t="shared" si="17"/>
        <v>0</v>
      </c>
      <c r="AH199" s="178">
        <v>1500000</v>
      </c>
      <c r="AI199" s="181">
        <f t="shared" si="18"/>
        <v>1</v>
      </c>
      <c r="AJ199" s="178">
        <f t="shared" si="19"/>
        <v>1500000</v>
      </c>
    </row>
    <row r="200" spans="1:36" s="6" customFormat="1" ht="62.4" x14ac:dyDescent="0.3">
      <c r="A200" s="175" t="str">
        <f t="shared" si="20"/>
        <v>SP.PY.3</v>
      </c>
      <c r="B200" s="176" t="s">
        <v>204</v>
      </c>
      <c r="C200" s="135" t="s">
        <v>14</v>
      </c>
      <c r="D200" s="177" t="s">
        <v>212</v>
      </c>
      <c r="E200" s="136">
        <v>20</v>
      </c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78"/>
      <c r="AF200" s="178">
        <f t="shared" si="21"/>
        <v>0</v>
      </c>
      <c r="AG200" s="180"/>
      <c r="AH200" s="178" t="s">
        <v>339</v>
      </c>
      <c r="AI200" s="181"/>
      <c r="AJ200" s="178"/>
    </row>
    <row r="201" spans="1:36" s="6" customFormat="1" ht="46.8" x14ac:dyDescent="0.3">
      <c r="A201" s="175" t="str">
        <f t="shared" si="20"/>
        <v>SP.PY.3</v>
      </c>
      <c r="B201" s="176" t="s">
        <v>204</v>
      </c>
      <c r="C201" s="135" t="s">
        <v>13</v>
      </c>
      <c r="D201" s="177" t="s">
        <v>205</v>
      </c>
      <c r="E201" s="136">
        <v>1</v>
      </c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/>
      <c r="AF201" s="178">
        <f t="shared" si="21"/>
        <v>0</v>
      </c>
      <c r="AG201" s="180">
        <f t="shared" si="17"/>
        <v>0</v>
      </c>
      <c r="AH201" s="178">
        <v>3000000</v>
      </c>
      <c r="AI201" s="181">
        <f t="shared" si="18"/>
        <v>1</v>
      </c>
      <c r="AJ201" s="178">
        <f t="shared" si="19"/>
        <v>3000000</v>
      </c>
    </row>
    <row r="202" spans="1:36" s="6" customFormat="1" ht="62.4" x14ac:dyDescent="0.3">
      <c r="A202" s="175" t="str">
        <f t="shared" si="20"/>
        <v>SP.PY.3</v>
      </c>
      <c r="B202" s="176" t="s">
        <v>204</v>
      </c>
      <c r="C202" s="135" t="s">
        <v>13</v>
      </c>
      <c r="D202" s="177" t="s">
        <v>206</v>
      </c>
      <c r="E202" s="136">
        <v>20</v>
      </c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  <c r="AC202" s="178"/>
      <c r="AD202" s="178"/>
      <c r="AE202" s="178"/>
      <c r="AF202" s="178">
        <f t="shared" si="21"/>
        <v>0</v>
      </c>
      <c r="AG202" s="180"/>
      <c r="AH202" s="178" t="s">
        <v>339</v>
      </c>
      <c r="AI202" s="181"/>
      <c r="AJ202" s="178"/>
    </row>
    <row r="203" spans="1:36" s="6" customFormat="1" ht="31.2" x14ac:dyDescent="0.3">
      <c r="A203" s="175" t="str">
        <f t="shared" si="20"/>
        <v>SP.PY.3</v>
      </c>
      <c r="B203" s="176" t="s">
        <v>204</v>
      </c>
      <c r="C203" s="135" t="s">
        <v>13</v>
      </c>
      <c r="D203" s="177" t="s">
        <v>207</v>
      </c>
      <c r="E203" s="136">
        <v>1</v>
      </c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  <c r="AC203" s="178"/>
      <c r="AD203" s="178"/>
      <c r="AE203" s="178"/>
      <c r="AF203" s="178">
        <f t="shared" si="21"/>
        <v>0</v>
      </c>
      <c r="AG203" s="180">
        <f t="shared" si="17"/>
        <v>0</v>
      </c>
      <c r="AH203" s="178">
        <v>1500000</v>
      </c>
      <c r="AI203" s="181">
        <f t="shared" si="18"/>
        <v>1</v>
      </c>
      <c r="AJ203" s="178">
        <f t="shared" si="19"/>
        <v>1500000</v>
      </c>
    </row>
    <row r="204" spans="1:36" s="6" customFormat="1" ht="46.8" x14ac:dyDescent="0.3">
      <c r="A204" s="175" t="str">
        <f t="shared" si="20"/>
        <v>SP.PY.3</v>
      </c>
      <c r="B204" s="176" t="s">
        <v>204</v>
      </c>
      <c r="C204" s="135" t="s">
        <v>13</v>
      </c>
      <c r="D204" s="177" t="s">
        <v>208</v>
      </c>
      <c r="E204" s="136">
        <v>10</v>
      </c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  <c r="AF204" s="178">
        <f t="shared" si="21"/>
        <v>0</v>
      </c>
      <c r="AG204" s="180"/>
      <c r="AH204" s="178" t="s">
        <v>339</v>
      </c>
      <c r="AI204" s="181"/>
      <c r="AJ204" s="178"/>
    </row>
    <row r="205" spans="1:36" s="6" customFormat="1" ht="46.8" x14ac:dyDescent="0.3">
      <c r="A205" s="175" t="str">
        <f t="shared" si="20"/>
        <v>SP.PY.3</v>
      </c>
      <c r="B205" s="176" t="s">
        <v>204</v>
      </c>
      <c r="C205" s="135" t="s">
        <v>13</v>
      </c>
      <c r="D205" s="177" t="s">
        <v>209</v>
      </c>
      <c r="E205" s="136">
        <v>1</v>
      </c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  <c r="AF205" s="178">
        <f t="shared" si="21"/>
        <v>0</v>
      </c>
      <c r="AG205" s="180">
        <f t="shared" si="17"/>
        <v>0</v>
      </c>
      <c r="AH205" s="178">
        <v>1500000</v>
      </c>
      <c r="AI205" s="181">
        <f t="shared" si="18"/>
        <v>1</v>
      </c>
      <c r="AJ205" s="178">
        <f t="shared" si="19"/>
        <v>1500000</v>
      </c>
    </row>
    <row r="206" spans="1:36" s="6" customFormat="1" ht="62.4" x14ac:dyDescent="0.3">
      <c r="A206" s="175" t="str">
        <f t="shared" si="20"/>
        <v>SP.PY.3</v>
      </c>
      <c r="B206" s="176" t="s">
        <v>204</v>
      </c>
      <c r="C206" s="135" t="s">
        <v>13</v>
      </c>
      <c r="D206" s="177" t="s">
        <v>210</v>
      </c>
      <c r="E206" s="136">
        <v>20</v>
      </c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8">
        <f t="shared" si="21"/>
        <v>0</v>
      </c>
      <c r="AG206" s="180"/>
      <c r="AH206" s="178" t="s">
        <v>339</v>
      </c>
      <c r="AI206" s="181"/>
      <c r="AJ206" s="178"/>
    </row>
    <row r="207" spans="1:36" s="6" customFormat="1" ht="31.2" x14ac:dyDescent="0.3">
      <c r="A207" s="175" t="str">
        <f t="shared" si="20"/>
        <v>SP.PY.3</v>
      </c>
      <c r="B207" s="176" t="s">
        <v>204</v>
      </c>
      <c r="C207" s="135" t="s">
        <v>13</v>
      </c>
      <c r="D207" s="177" t="s">
        <v>211</v>
      </c>
      <c r="E207" s="136">
        <v>1</v>
      </c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  <c r="AF207" s="178">
        <f t="shared" si="21"/>
        <v>0</v>
      </c>
      <c r="AG207" s="180">
        <f t="shared" ref="AG207:AG402" si="22">+AF207/AH207</f>
        <v>0</v>
      </c>
      <c r="AH207" s="178">
        <v>1500000</v>
      </c>
      <c r="AI207" s="181">
        <f t="shared" ref="AI207:AI216" si="23">+AJ207/AH207</f>
        <v>1</v>
      </c>
      <c r="AJ207" s="178">
        <f t="shared" ref="AJ207:AJ435" si="24">+AH207-AF207</f>
        <v>1500000</v>
      </c>
    </row>
    <row r="208" spans="1:36" s="6" customFormat="1" ht="32.4" customHeight="1" x14ac:dyDescent="0.3">
      <c r="A208" s="175" t="str">
        <f t="shared" si="20"/>
        <v>SP.PY.3</v>
      </c>
      <c r="B208" s="176" t="s">
        <v>204</v>
      </c>
      <c r="C208" s="135" t="s">
        <v>13</v>
      </c>
      <c r="D208" s="177" t="s">
        <v>212</v>
      </c>
      <c r="E208" s="136">
        <v>20</v>
      </c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>
        <f t="shared" si="21"/>
        <v>0</v>
      </c>
      <c r="AG208" s="180"/>
      <c r="AH208" s="178" t="s">
        <v>339</v>
      </c>
      <c r="AI208" s="181"/>
      <c r="AJ208" s="178"/>
    </row>
    <row r="209" spans="1:36" s="6" customFormat="1" ht="15.6" x14ac:dyDescent="0.3">
      <c r="A209" s="175" t="str">
        <f t="shared" si="20"/>
        <v>SP.PY.3</v>
      </c>
      <c r="B209" s="176" t="s">
        <v>213</v>
      </c>
      <c r="C209" s="135" t="s">
        <v>40</v>
      </c>
      <c r="D209" s="177" t="s">
        <v>214</v>
      </c>
      <c r="E209" s="136">
        <v>47</v>
      </c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9">
        <v>70000000</v>
      </c>
      <c r="Y209" s="178"/>
      <c r="Z209" s="178"/>
      <c r="AA209" s="179">
        <v>8000000</v>
      </c>
      <c r="AB209" s="178"/>
      <c r="AC209" s="178"/>
      <c r="AD209" s="178"/>
      <c r="AE209" s="178">
        <v>100000000</v>
      </c>
      <c r="AF209" s="178">
        <f t="shared" si="21"/>
        <v>178000000</v>
      </c>
      <c r="AG209" s="180">
        <f t="shared" si="22"/>
        <v>0.4238095238095238</v>
      </c>
      <c r="AH209" s="178">
        <v>420000000</v>
      </c>
      <c r="AI209" s="181">
        <f t="shared" si="23"/>
        <v>0.57619047619047614</v>
      </c>
      <c r="AJ209" s="178">
        <f t="shared" si="24"/>
        <v>242000000</v>
      </c>
    </row>
    <row r="210" spans="1:36" s="6" customFormat="1" ht="62.4" x14ac:dyDescent="0.3">
      <c r="A210" s="175" t="str">
        <f t="shared" si="20"/>
        <v>SP.PY.3</v>
      </c>
      <c r="B210" s="176" t="s">
        <v>213</v>
      </c>
      <c r="C210" s="135" t="s">
        <v>40</v>
      </c>
      <c r="D210" s="177" t="s">
        <v>215</v>
      </c>
      <c r="E210" s="136">
        <v>5000</v>
      </c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>
        <f t="shared" si="21"/>
        <v>0</v>
      </c>
      <c r="AG210" s="180"/>
      <c r="AH210" s="178" t="s">
        <v>339</v>
      </c>
      <c r="AI210" s="181"/>
      <c r="AJ210" s="178"/>
    </row>
    <row r="211" spans="1:36" s="6" customFormat="1" ht="78" x14ac:dyDescent="0.3">
      <c r="A211" s="175" t="str">
        <f t="shared" si="20"/>
        <v>SP.PY.3</v>
      </c>
      <c r="B211" s="176" t="s">
        <v>216</v>
      </c>
      <c r="C211" s="135" t="s">
        <v>40</v>
      </c>
      <c r="D211" s="177" t="s">
        <v>329</v>
      </c>
      <c r="E211" s="136">
        <v>10</v>
      </c>
      <c r="F211" s="178">
        <v>1600000000</v>
      </c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>
        <f t="shared" si="21"/>
        <v>1600000000</v>
      </c>
      <c r="AG211" s="180">
        <f t="shared" si="22"/>
        <v>1</v>
      </c>
      <c r="AH211" s="178">
        <v>1600000000</v>
      </c>
      <c r="AI211" s="181">
        <f t="shared" si="23"/>
        <v>0</v>
      </c>
      <c r="AJ211" s="178">
        <f t="shared" si="24"/>
        <v>0</v>
      </c>
    </row>
    <row r="212" spans="1:36" s="6" customFormat="1" ht="31.2" x14ac:dyDescent="0.3">
      <c r="A212" s="175" t="str">
        <f t="shared" si="20"/>
        <v>SP.PY.3</v>
      </c>
      <c r="B212" s="176" t="s">
        <v>217</v>
      </c>
      <c r="C212" s="135" t="s">
        <v>40</v>
      </c>
      <c r="D212" s="177" t="s">
        <v>218</v>
      </c>
      <c r="E212" s="136">
        <v>17</v>
      </c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>
        <v>8194442</v>
      </c>
      <c r="Z212" s="178"/>
      <c r="AA212" s="178"/>
      <c r="AB212" s="178"/>
      <c r="AC212" s="178"/>
      <c r="AD212" s="178"/>
      <c r="AE212" s="178">
        <v>166000000</v>
      </c>
      <c r="AF212" s="178">
        <f t="shared" si="21"/>
        <v>174194442</v>
      </c>
      <c r="AG212" s="180">
        <f t="shared" si="22"/>
        <v>0.75985362333915996</v>
      </c>
      <c r="AH212" s="178">
        <v>229247366.40000001</v>
      </c>
      <c r="AI212" s="181">
        <f t="shared" si="23"/>
        <v>0.24014637666084004</v>
      </c>
      <c r="AJ212" s="178">
        <f t="shared" si="24"/>
        <v>55052924.400000006</v>
      </c>
    </row>
    <row r="213" spans="1:36" s="6" customFormat="1" ht="93.6" x14ac:dyDescent="0.3">
      <c r="A213" s="175" t="str">
        <f t="shared" si="20"/>
        <v>SP.PY.4</v>
      </c>
      <c r="B213" s="176" t="s">
        <v>219</v>
      </c>
      <c r="C213" s="135" t="s">
        <v>40</v>
      </c>
      <c r="D213" s="177" t="s">
        <v>220</v>
      </c>
      <c r="E213" s="136">
        <v>360</v>
      </c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>
        <v>104000000</v>
      </c>
      <c r="AF213" s="178">
        <f t="shared" si="21"/>
        <v>104000000</v>
      </c>
      <c r="AG213" s="180">
        <f t="shared" si="22"/>
        <v>0.28081393064555288</v>
      </c>
      <c r="AH213" s="178">
        <v>370351997</v>
      </c>
      <c r="AI213" s="181">
        <f t="shared" si="23"/>
        <v>0.71918606935444718</v>
      </c>
      <c r="AJ213" s="178">
        <f t="shared" si="24"/>
        <v>266351997</v>
      </c>
    </row>
    <row r="214" spans="1:36" s="6" customFormat="1" ht="62.4" x14ac:dyDescent="0.3">
      <c r="A214" s="175" t="str">
        <f t="shared" si="20"/>
        <v>SP.PY.4</v>
      </c>
      <c r="B214" s="176" t="s">
        <v>345</v>
      </c>
      <c r="C214" s="135" t="s">
        <v>40</v>
      </c>
      <c r="D214" s="177" t="s">
        <v>221</v>
      </c>
      <c r="E214" s="136">
        <v>1560</v>
      </c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>
        <v>63000000</v>
      </c>
      <c r="AF214" s="178">
        <f t="shared" si="21"/>
        <v>63000000</v>
      </c>
      <c r="AG214" s="180"/>
      <c r="AH214" s="178">
        <v>300000000</v>
      </c>
      <c r="AI214" s="181"/>
      <c r="AJ214" s="178">
        <f t="shared" si="24"/>
        <v>237000000</v>
      </c>
    </row>
    <row r="215" spans="1:36" s="6" customFormat="1" ht="93.6" x14ac:dyDescent="0.3">
      <c r="A215" s="175" t="str">
        <f t="shared" si="20"/>
        <v>SP.PY.4</v>
      </c>
      <c r="B215" s="176" t="s">
        <v>222</v>
      </c>
      <c r="C215" s="135" t="s">
        <v>40</v>
      </c>
      <c r="D215" s="177" t="s">
        <v>223</v>
      </c>
      <c r="E215" s="136">
        <v>144</v>
      </c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>
        <v>31500000</v>
      </c>
      <c r="AF215" s="178">
        <f t="shared" si="21"/>
        <v>31500000</v>
      </c>
      <c r="AG215" s="180">
        <f t="shared" si="22"/>
        <v>0.22500000000000001</v>
      </c>
      <c r="AH215" s="178">
        <v>140000000</v>
      </c>
      <c r="AI215" s="181">
        <f t="shared" si="23"/>
        <v>0.77500000000000002</v>
      </c>
      <c r="AJ215" s="178">
        <f t="shared" si="24"/>
        <v>108500000</v>
      </c>
    </row>
    <row r="216" spans="1:36" s="6" customFormat="1" ht="46.8" x14ac:dyDescent="0.3">
      <c r="A216" s="175" t="str">
        <f t="shared" si="20"/>
        <v>SP.PY.4</v>
      </c>
      <c r="B216" s="176" t="s">
        <v>224</v>
      </c>
      <c r="C216" s="135" t="s">
        <v>40</v>
      </c>
      <c r="D216" s="177" t="s">
        <v>225</v>
      </c>
      <c r="E216" s="136">
        <v>300</v>
      </c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>
        <v>15306667</v>
      </c>
      <c r="Z216" s="178"/>
      <c r="AA216" s="178"/>
      <c r="AB216" s="178"/>
      <c r="AC216" s="178"/>
      <c r="AD216" s="178"/>
      <c r="AE216" s="178">
        <v>31500000</v>
      </c>
      <c r="AF216" s="178">
        <f t="shared" si="21"/>
        <v>46806667</v>
      </c>
      <c r="AG216" s="180">
        <f t="shared" si="22"/>
        <v>0.13244890797324019</v>
      </c>
      <c r="AH216" s="178">
        <v>353394133</v>
      </c>
      <c r="AI216" s="181">
        <f t="shared" si="23"/>
        <v>0.86755109202675984</v>
      </c>
      <c r="AJ216" s="178">
        <f t="shared" si="24"/>
        <v>306587466</v>
      </c>
    </row>
    <row r="217" spans="1:36" s="6" customFormat="1" ht="62.4" x14ac:dyDescent="0.3">
      <c r="A217" s="175" t="str">
        <f t="shared" si="20"/>
        <v>SP.PY.4</v>
      </c>
      <c r="B217" s="176" t="s">
        <v>224</v>
      </c>
      <c r="C217" s="135" t="s">
        <v>40</v>
      </c>
      <c r="D217" s="177" t="s">
        <v>226</v>
      </c>
      <c r="E217" s="136">
        <v>24</v>
      </c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9">
        <v>6000000</v>
      </c>
      <c r="AB217" s="178"/>
      <c r="AC217" s="178"/>
      <c r="AD217" s="178"/>
      <c r="AE217" s="178"/>
      <c r="AF217" s="178">
        <f t="shared" si="21"/>
        <v>6000000</v>
      </c>
      <c r="AG217" s="180"/>
      <c r="AH217" s="178"/>
      <c r="AI217" s="181"/>
      <c r="AJ217" s="178">
        <f t="shared" si="24"/>
        <v>-6000000</v>
      </c>
    </row>
    <row r="218" spans="1:36" s="6" customFormat="1" ht="46.8" x14ac:dyDescent="0.3">
      <c r="A218" s="175" t="str">
        <f t="shared" si="20"/>
        <v>SP.PY.4</v>
      </c>
      <c r="B218" s="176" t="s">
        <v>224</v>
      </c>
      <c r="C218" s="135" t="s">
        <v>40</v>
      </c>
      <c r="D218" s="177" t="s">
        <v>227</v>
      </c>
      <c r="E218" s="136">
        <v>120</v>
      </c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>
        <f t="shared" si="21"/>
        <v>0</v>
      </c>
      <c r="AG218" s="180"/>
      <c r="AH218" s="178"/>
      <c r="AI218" s="181"/>
      <c r="AJ218" s="178">
        <f t="shared" si="24"/>
        <v>0</v>
      </c>
    </row>
    <row r="219" spans="1:36" s="6" customFormat="1" ht="62.4" x14ac:dyDescent="0.3">
      <c r="A219" s="175" t="str">
        <f t="shared" si="20"/>
        <v>SP.PY.4</v>
      </c>
      <c r="B219" s="176" t="s">
        <v>224</v>
      </c>
      <c r="C219" s="135" t="s">
        <v>40</v>
      </c>
      <c r="D219" s="177" t="s">
        <v>228</v>
      </c>
      <c r="E219" s="136">
        <v>8</v>
      </c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86"/>
      <c r="Z219" s="178"/>
      <c r="AA219" s="178"/>
      <c r="AB219" s="178"/>
      <c r="AC219" s="178"/>
      <c r="AD219" s="178"/>
      <c r="AE219" s="178"/>
      <c r="AF219" s="178">
        <f t="shared" si="21"/>
        <v>0</v>
      </c>
      <c r="AG219" s="180"/>
      <c r="AH219" s="178"/>
      <c r="AI219" s="181"/>
      <c r="AJ219" s="178">
        <f t="shared" si="24"/>
        <v>0</v>
      </c>
    </row>
    <row r="220" spans="1:36" s="6" customFormat="1" ht="78" x14ac:dyDescent="0.3">
      <c r="A220" s="175" t="str">
        <f t="shared" si="20"/>
        <v>SP.PY.5</v>
      </c>
      <c r="B220" s="176" t="s">
        <v>229</v>
      </c>
      <c r="C220" s="135" t="s">
        <v>40</v>
      </c>
      <c r="D220" s="177" t="s">
        <v>230</v>
      </c>
      <c r="E220" s="136">
        <v>5</v>
      </c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>
        <v>30000000</v>
      </c>
      <c r="AF220" s="178">
        <f t="shared" si="21"/>
        <v>30000000</v>
      </c>
      <c r="AG220" s="180">
        <f t="shared" ref="AG220:AG264" si="25">+AF220/AH220</f>
        <v>0.27272727272727271</v>
      </c>
      <c r="AH220" s="178">
        <v>110000000</v>
      </c>
      <c r="AI220" s="181">
        <f t="shared" ref="AI220:AI264" si="26">+AJ220/AH220</f>
        <v>0.72727272727272729</v>
      </c>
      <c r="AJ220" s="178">
        <f t="shared" ref="AJ220:AJ264" si="27">+AH220-AF220</f>
        <v>80000000</v>
      </c>
    </row>
    <row r="221" spans="1:36" s="6" customFormat="1" ht="62.4" x14ac:dyDescent="0.3">
      <c r="A221" s="175" t="str">
        <f t="shared" si="20"/>
        <v>SP.PY.5</v>
      </c>
      <c r="B221" s="176" t="s">
        <v>231</v>
      </c>
      <c r="C221" s="135" t="s">
        <v>40</v>
      </c>
      <c r="D221" s="177" t="s">
        <v>232</v>
      </c>
      <c r="E221" s="136">
        <v>144</v>
      </c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>
        <v>4360000</v>
      </c>
      <c r="AF221" s="178">
        <f t="shared" si="21"/>
        <v>4360000</v>
      </c>
      <c r="AG221" s="180">
        <f t="shared" si="25"/>
        <v>7.2666666666666671E-2</v>
      </c>
      <c r="AH221" s="178">
        <v>60000000</v>
      </c>
      <c r="AI221" s="181">
        <f t="shared" si="26"/>
        <v>0.92733333333333334</v>
      </c>
      <c r="AJ221" s="178">
        <f t="shared" si="27"/>
        <v>55640000</v>
      </c>
    </row>
    <row r="222" spans="1:36" s="6" customFormat="1" ht="62.4" x14ac:dyDescent="0.3">
      <c r="A222" s="175" t="str">
        <f t="shared" si="20"/>
        <v>SP.PY.5</v>
      </c>
      <c r="B222" s="176" t="s">
        <v>233</v>
      </c>
      <c r="C222" s="135" t="s">
        <v>40</v>
      </c>
      <c r="D222" s="177" t="s">
        <v>234</v>
      </c>
      <c r="E222" s="136">
        <v>2</v>
      </c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>
        <v>4360000</v>
      </c>
      <c r="AF222" s="178">
        <f t="shared" si="21"/>
        <v>4360000</v>
      </c>
      <c r="AG222" s="180">
        <f t="shared" si="25"/>
        <v>0.14533333333333334</v>
      </c>
      <c r="AH222" s="178">
        <v>30000000</v>
      </c>
      <c r="AI222" s="181">
        <f t="shared" si="26"/>
        <v>0.85466666666666669</v>
      </c>
      <c r="AJ222" s="178">
        <f t="shared" si="27"/>
        <v>25640000</v>
      </c>
    </row>
    <row r="223" spans="1:36" s="6" customFormat="1" ht="109.2" x14ac:dyDescent="0.3">
      <c r="A223" s="175" t="str">
        <f t="shared" si="20"/>
        <v>SP.PY.5</v>
      </c>
      <c r="B223" s="176" t="s">
        <v>515</v>
      </c>
      <c r="C223" s="135" t="s">
        <v>40</v>
      </c>
      <c r="D223" s="136" t="s">
        <v>235</v>
      </c>
      <c r="E223" s="136">
        <v>3</v>
      </c>
      <c r="F223" s="176"/>
      <c r="G223" s="135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>
        <f t="shared" ref="AF223" si="28">SUM(F223:AE223)</f>
        <v>0</v>
      </c>
      <c r="AG223" s="180">
        <f t="shared" ref="AG223" si="29">+AF223/AH223</f>
        <v>0</v>
      </c>
      <c r="AH223" s="178">
        <v>25000000</v>
      </c>
      <c r="AI223" s="181">
        <f t="shared" si="26"/>
        <v>1</v>
      </c>
      <c r="AJ223" s="178">
        <f t="shared" si="27"/>
        <v>25000000</v>
      </c>
    </row>
    <row r="224" spans="1:36" s="6" customFormat="1" ht="25.2" customHeight="1" x14ac:dyDescent="0.3">
      <c r="A224" s="175" t="str">
        <f t="shared" si="20"/>
        <v>SB.PY.1</v>
      </c>
      <c r="B224" s="176" t="s">
        <v>74</v>
      </c>
      <c r="C224" s="135" t="s">
        <v>10</v>
      </c>
      <c r="D224" s="177" t="s">
        <v>330</v>
      </c>
      <c r="E224" s="136">
        <v>1400</v>
      </c>
      <c r="F224" s="178"/>
      <c r="G224" s="178"/>
      <c r="H224" s="178">
        <v>55980000</v>
      </c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>
        <f t="shared" si="21"/>
        <v>55980000</v>
      </c>
      <c r="AG224" s="180">
        <f t="shared" si="25"/>
        <v>0.81130434782608696</v>
      </c>
      <c r="AH224" s="178">
        <v>69000000</v>
      </c>
      <c r="AI224" s="181">
        <f t="shared" si="26"/>
        <v>0.18869565217391304</v>
      </c>
      <c r="AJ224" s="178">
        <f t="shared" si="27"/>
        <v>13020000</v>
      </c>
    </row>
    <row r="225" spans="1:36" s="6" customFormat="1" ht="25.2" customHeight="1" x14ac:dyDescent="0.3">
      <c r="A225" s="175" t="str">
        <f t="shared" si="20"/>
        <v>SB.PY.1</v>
      </c>
      <c r="B225" s="176" t="s">
        <v>74</v>
      </c>
      <c r="C225" s="135" t="s">
        <v>13</v>
      </c>
      <c r="D225" s="177" t="s">
        <v>330</v>
      </c>
      <c r="E225" s="136">
        <v>300</v>
      </c>
      <c r="F225" s="178"/>
      <c r="G225" s="178"/>
      <c r="H225" s="178">
        <v>22237000</v>
      </c>
      <c r="I225" s="178"/>
      <c r="J225" s="17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>
        <f t="shared" si="21"/>
        <v>22237000</v>
      </c>
      <c r="AG225" s="180">
        <f t="shared" si="25"/>
        <v>0.52945238095238101</v>
      </c>
      <c r="AH225" s="178">
        <v>42000000</v>
      </c>
      <c r="AI225" s="181">
        <f t="shared" si="26"/>
        <v>0.47054761904761905</v>
      </c>
      <c r="AJ225" s="178">
        <f t="shared" si="27"/>
        <v>19763000</v>
      </c>
    </row>
    <row r="226" spans="1:36" s="6" customFormat="1" ht="25.95" customHeight="1" x14ac:dyDescent="0.3">
      <c r="A226" s="175" t="str">
        <f t="shared" si="20"/>
        <v>SB.PY.1</v>
      </c>
      <c r="B226" s="176" t="s">
        <v>74</v>
      </c>
      <c r="C226" s="135" t="s">
        <v>14</v>
      </c>
      <c r="D226" s="177" t="s">
        <v>330</v>
      </c>
      <c r="E226" s="136">
        <v>300</v>
      </c>
      <c r="F226" s="178"/>
      <c r="G226" s="178"/>
      <c r="H226" s="178">
        <v>22237000</v>
      </c>
      <c r="I226" s="178"/>
      <c r="J226" s="17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>
        <f t="shared" si="21"/>
        <v>22237000</v>
      </c>
      <c r="AG226" s="180">
        <f t="shared" si="25"/>
        <v>0.52945238095238101</v>
      </c>
      <c r="AH226" s="178">
        <v>42000000</v>
      </c>
      <c r="AI226" s="181">
        <f t="shared" si="26"/>
        <v>0.47054761904761905</v>
      </c>
      <c r="AJ226" s="178">
        <f t="shared" si="27"/>
        <v>19763000</v>
      </c>
    </row>
    <row r="227" spans="1:36" s="6" customFormat="1" ht="26.4" customHeight="1" x14ac:dyDescent="0.3">
      <c r="A227" s="175" t="str">
        <f t="shared" si="20"/>
        <v>SB.PY.1</v>
      </c>
      <c r="B227" s="176" t="s">
        <v>74</v>
      </c>
      <c r="C227" s="135" t="s">
        <v>12</v>
      </c>
      <c r="D227" s="177" t="s">
        <v>330</v>
      </c>
      <c r="E227" s="136">
        <v>300</v>
      </c>
      <c r="F227" s="178"/>
      <c r="G227" s="178"/>
      <c r="H227" s="178">
        <v>22237000</v>
      </c>
      <c r="I227" s="178"/>
      <c r="J227" s="17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>
        <f t="shared" si="21"/>
        <v>22237000</v>
      </c>
      <c r="AG227" s="180">
        <f t="shared" si="25"/>
        <v>0.52945238095238101</v>
      </c>
      <c r="AH227" s="178">
        <v>42000000</v>
      </c>
      <c r="AI227" s="181">
        <f t="shared" si="26"/>
        <v>0.47054761904761905</v>
      </c>
      <c r="AJ227" s="178">
        <f t="shared" si="27"/>
        <v>19763000</v>
      </c>
    </row>
    <row r="228" spans="1:36" s="6" customFormat="1" ht="31.2" x14ac:dyDescent="0.3">
      <c r="A228" s="175" t="str">
        <f t="shared" si="20"/>
        <v>SB.PY.1</v>
      </c>
      <c r="B228" s="176" t="s">
        <v>75</v>
      </c>
      <c r="C228" s="135" t="s">
        <v>10</v>
      </c>
      <c r="D228" s="177" t="s">
        <v>330</v>
      </c>
      <c r="E228" s="136">
        <v>860</v>
      </c>
      <c r="F228" s="178"/>
      <c r="G228" s="178"/>
      <c r="H228" s="178">
        <v>32211000</v>
      </c>
      <c r="I228" s="17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  <c r="AC228" s="178"/>
      <c r="AD228" s="178"/>
      <c r="AE228" s="178"/>
      <c r="AF228" s="178">
        <f t="shared" si="21"/>
        <v>32211000</v>
      </c>
      <c r="AG228" s="180">
        <f t="shared" si="25"/>
        <v>0.87056756756756759</v>
      </c>
      <c r="AH228" s="178">
        <v>37000000</v>
      </c>
      <c r="AI228" s="181">
        <f t="shared" si="26"/>
        <v>0.12943243243243244</v>
      </c>
      <c r="AJ228" s="178">
        <f t="shared" si="27"/>
        <v>4789000</v>
      </c>
    </row>
    <row r="229" spans="1:36" s="6" customFormat="1" ht="31.2" x14ac:dyDescent="0.3">
      <c r="A229" s="175" t="str">
        <f t="shared" si="20"/>
        <v>SB.PY.1</v>
      </c>
      <c r="B229" s="176" t="s">
        <v>75</v>
      </c>
      <c r="C229" s="135" t="s">
        <v>13</v>
      </c>
      <c r="D229" s="177" t="s">
        <v>330</v>
      </c>
      <c r="E229" s="136">
        <v>250</v>
      </c>
      <c r="F229" s="178"/>
      <c r="G229" s="178"/>
      <c r="H229" s="178">
        <v>22000000</v>
      </c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>
        <f t="shared" si="21"/>
        <v>22000000</v>
      </c>
      <c r="AG229" s="180">
        <f t="shared" si="25"/>
        <v>1</v>
      </c>
      <c r="AH229" s="178">
        <v>22000000</v>
      </c>
      <c r="AI229" s="181">
        <f t="shared" si="26"/>
        <v>0</v>
      </c>
      <c r="AJ229" s="178">
        <f t="shared" si="27"/>
        <v>0</v>
      </c>
    </row>
    <row r="230" spans="1:36" s="6" customFormat="1" ht="31.2" x14ac:dyDescent="0.3">
      <c r="A230" s="175" t="str">
        <f t="shared" si="20"/>
        <v>SB.PY.1</v>
      </c>
      <c r="B230" s="176" t="s">
        <v>75</v>
      </c>
      <c r="C230" s="135" t="s">
        <v>14</v>
      </c>
      <c r="D230" s="177" t="s">
        <v>330</v>
      </c>
      <c r="E230" s="136">
        <v>250</v>
      </c>
      <c r="F230" s="178"/>
      <c r="G230" s="178"/>
      <c r="H230" s="178">
        <v>22000000</v>
      </c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>
        <f t="shared" si="21"/>
        <v>22000000</v>
      </c>
      <c r="AG230" s="180">
        <f t="shared" si="25"/>
        <v>1</v>
      </c>
      <c r="AH230" s="178">
        <v>22000000</v>
      </c>
      <c r="AI230" s="181">
        <f t="shared" si="26"/>
        <v>0</v>
      </c>
      <c r="AJ230" s="178">
        <f t="shared" si="27"/>
        <v>0</v>
      </c>
    </row>
    <row r="231" spans="1:36" s="6" customFormat="1" ht="31.2" x14ac:dyDescent="0.3">
      <c r="A231" s="175" t="str">
        <f t="shared" si="20"/>
        <v>SB.PY.1</v>
      </c>
      <c r="B231" s="176" t="s">
        <v>75</v>
      </c>
      <c r="C231" s="135" t="s">
        <v>12</v>
      </c>
      <c r="D231" s="177" t="s">
        <v>330</v>
      </c>
      <c r="E231" s="136">
        <v>250</v>
      </c>
      <c r="F231" s="178"/>
      <c r="G231" s="178"/>
      <c r="H231" s="178">
        <v>22000000</v>
      </c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  <c r="AC231" s="178"/>
      <c r="AD231" s="178"/>
      <c r="AE231" s="178"/>
      <c r="AF231" s="178">
        <f t="shared" si="21"/>
        <v>22000000</v>
      </c>
      <c r="AG231" s="180">
        <f t="shared" si="25"/>
        <v>1</v>
      </c>
      <c r="AH231" s="178">
        <v>22000000</v>
      </c>
      <c r="AI231" s="181">
        <f t="shared" si="26"/>
        <v>0</v>
      </c>
      <c r="AJ231" s="178">
        <f t="shared" si="27"/>
        <v>0</v>
      </c>
    </row>
    <row r="232" spans="1:36" s="6" customFormat="1" ht="33" customHeight="1" x14ac:dyDescent="0.3">
      <c r="A232" s="175" t="str">
        <f t="shared" si="20"/>
        <v>SB.PY.1</v>
      </c>
      <c r="B232" s="176" t="s">
        <v>76</v>
      </c>
      <c r="C232" s="135" t="s">
        <v>10</v>
      </c>
      <c r="D232" s="177" t="s">
        <v>330</v>
      </c>
      <c r="E232" s="136">
        <v>1000</v>
      </c>
      <c r="F232" s="178"/>
      <c r="G232" s="178"/>
      <c r="H232" s="178">
        <v>26777000</v>
      </c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  <c r="AC232" s="178"/>
      <c r="AD232" s="178"/>
      <c r="AE232" s="178"/>
      <c r="AF232" s="178">
        <f t="shared" si="21"/>
        <v>26777000</v>
      </c>
      <c r="AG232" s="180">
        <f t="shared" si="25"/>
        <v>0.39377941176470588</v>
      </c>
      <c r="AH232" s="178">
        <v>68000000</v>
      </c>
      <c r="AI232" s="181">
        <f t="shared" si="26"/>
        <v>0.60622058823529412</v>
      </c>
      <c r="AJ232" s="178">
        <f t="shared" si="27"/>
        <v>41223000</v>
      </c>
    </row>
    <row r="233" spans="1:36" s="6" customFormat="1" ht="31.2" x14ac:dyDescent="0.3">
      <c r="A233" s="175" t="str">
        <f t="shared" si="20"/>
        <v>SB.PY.1</v>
      </c>
      <c r="B233" s="176" t="s">
        <v>346</v>
      </c>
      <c r="C233" s="135" t="s">
        <v>10</v>
      </c>
      <c r="D233" s="177" t="s">
        <v>331</v>
      </c>
      <c r="E233" s="136">
        <v>10</v>
      </c>
      <c r="F233" s="178"/>
      <c r="G233" s="178"/>
      <c r="H233" s="178">
        <v>0</v>
      </c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  <c r="AC233" s="178"/>
      <c r="AD233" s="178"/>
      <c r="AE233" s="178"/>
      <c r="AF233" s="178">
        <f t="shared" si="21"/>
        <v>0</v>
      </c>
      <c r="AG233" s="180">
        <f t="shared" si="25"/>
        <v>0</v>
      </c>
      <c r="AH233" s="178">
        <v>10000000</v>
      </c>
      <c r="AI233" s="181">
        <f t="shared" si="26"/>
        <v>1</v>
      </c>
      <c r="AJ233" s="178">
        <f t="shared" si="27"/>
        <v>10000000</v>
      </c>
    </row>
    <row r="234" spans="1:36" s="6" customFormat="1" ht="31.2" x14ac:dyDescent="0.3">
      <c r="A234" s="175" t="str">
        <f t="shared" si="20"/>
        <v>SB.PY.1</v>
      </c>
      <c r="B234" s="176" t="s">
        <v>346</v>
      </c>
      <c r="C234" s="135" t="s">
        <v>13</v>
      </c>
      <c r="D234" s="177" t="s">
        <v>331</v>
      </c>
      <c r="E234" s="136">
        <v>10</v>
      </c>
      <c r="F234" s="178"/>
      <c r="G234" s="178"/>
      <c r="H234" s="178">
        <v>0</v>
      </c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  <c r="AC234" s="178"/>
      <c r="AD234" s="178"/>
      <c r="AE234" s="178"/>
      <c r="AF234" s="178">
        <f t="shared" si="21"/>
        <v>0</v>
      </c>
      <c r="AG234" s="180">
        <f t="shared" si="25"/>
        <v>0</v>
      </c>
      <c r="AH234" s="178">
        <v>4000000</v>
      </c>
      <c r="AI234" s="181">
        <f t="shared" si="26"/>
        <v>1</v>
      </c>
      <c r="AJ234" s="178">
        <f t="shared" si="27"/>
        <v>4000000</v>
      </c>
    </row>
    <row r="235" spans="1:36" s="6" customFormat="1" ht="31.2" x14ac:dyDescent="0.3">
      <c r="A235" s="175" t="str">
        <f t="shared" si="20"/>
        <v>SB.PY.1</v>
      </c>
      <c r="B235" s="176" t="s">
        <v>346</v>
      </c>
      <c r="C235" s="135" t="s">
        <v>14</v>
      </c>
      <c r="D235" s="177" t="s">
        <v>331</v>
      </c>
      <c r="E235" s="136">
        <v>10</v>
      </c>
      <c r="F235" s="178"/>
      <c r="G235" s="178"/>
      <c r="H235" s="178">
        <v>0</v>
      </c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  <c r="AC235" s="178"/>
      <c r="AD235" s="178"/>
      <c r="AE235" s="178"/>
      <c r="AF235" s="178">
        <f t="shared" si="21"/>
        <v>0</v>
      </c>
      <c r="AG235" s="180">
        <f t="shared" si="25"/>
        <v>0</v>
      </c>
      <c r="AH235" s="178">
        <v>4000000</v>
      </c>
      <c r="AI235" s="181">
        <f t="shared" si="26"/>
        <v>1</v>
      </c>
      <c r="AJ235" s="178">
        <f t="shared" si="27"/>
        <v>4000000</v>
      </c>
    </row>
    <row r="236" spans="1:36" s="6" customFormat="1" ht="31.2" x14ac:dyDescent="0.3">
      <c r="A236" s="175" t="str">
        <f t="shared" si="20"/>
        <v>SB.PY.1</v>
      </c>
      <c r="B236" s="176" t="s">
        <v>346</v>
      </c>
      <c r="C236" s="135" t="s">
        <v>12</v>
      </c>
      <c r="D236" s="177" t="s">
        <v>331</v>
      </c>
      <c r="E236" s="136">
        <v>10</v>
      </c>
      <c r="F236" s="178"/>
      <c r="G236" s="178"/>
      <c r="H236" s="178">
        <v>0</v>
      </c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  <c r="AC236" s="178"/>
      <c r="AD236" s="178"/>
      <c r="AE236" s="178"/>
      <c r="AF236" s="178">
        <f t="shared" si="21"/>
        <v>0</v>
      </c>
      <c r="AG236" s="180">
        <f t="shared" si="25"/>
        <v>0</v>
      </c>
      <c r="AH236" s="178">
        <v>4000000</v>
      </c>
      <c r="AI236" s="181">
        <f t="shared" si="26"/>
        <v>1</v>
      </c>
      <c r="AJ236" s="178">
        <f t="shared" si="27"/>
        <v>4000000</v>
      </c>
    </row>
    <row r="237" spans="1:36" s="6" customFormat="1" ht="31.2" x14ac:dyDescent="0.3">
      <c r="A237" s="175" t="str">
        <f t="shared" si="20"/>
        <v>SB.PY.1</v>
      </c>
      <c r="B237" s="176" t="s">
        <v>347</v>
      </c>
      <c r="C237" s="135" t="s">
        <v>10</v>
      </c>
      <c r="D237" s="177" t="s">
        <v>331</v>
      </c>
      <c r="E237" s="136">
        <v>10</v>
      </c>
      <c r="F237" s="178"/>
      <c r="G237" s="178"/>
      <c r="H237" s="178">
        <v>0</v>
      </c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  <c r="AC237" s="178"/>
      <c r="AD237" s="178"/>
      <c r="AE237" s="178"/>
      <c r="AF237" s="178">
        <f t="shared" si="21"/>
        <v>0</v>
      </c>
      <c r="AG237" s="180">
        <f t="shared" si="25"/>
        <v>0</v>
      </c>
      <c r="AH237" s="178">
        <v>9500000</v>
      </c>
      <c r="AI237" s="181">
        <f t="shared" si="26"/>
        <v>1</v>
      </c>
      <c r="AJ237" s="178">
        <f t="shared" si="27"/>
        <v>9500000</v>
      </c>
    </row>
    <row r="238" spans="1:36" s="6" customFormat="1" ht="31.2" x14ac:dyDescent="0.3">
      <c r="A238" s="175" t="str">
        <f t="shared" si="20"/>
        <v>SB.PY.1</v>
      </c>
      <c r="B238" s="176" t="s">
        <v>347</v>
      </c>
      <c r="C238" s="135" t="s">
        <v>13</v>
      </c>
      <c r="D238" s="177" t="s">
        <v>331</v>
      </c>
      <c r="E238" s="136">
        <v>10</v>
      </c>
      <c r="F238" s="178"/>
      <c r="G238" s="178"/>
      <c r="H238" s="178">
        <v>0</v>
      </c>
      <c r="I238" s="178"/>
      <c r="J238" s="17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  <c r="AC238" s="178"/>
      <c r="AD238" s="178"/>
      <c r="AE238" s="178"/>
      <c r="AF238" s="178">
        <f t="shared" si="21"/>
        <v>0</v>
      </c>
      <c r="AG238" s="180">
        <f t="shared" si="25"/>
        <v>0</v>
      </c>
      <c r="AH238" s="178">
        <v>2500000</v>
      </c>
      <c r="AI238" s="181">
        <f t="shared" si="26"/>
        <v>1</v>
      </c>
      <c r="AJ238" s="178">
        <f t="shared" si="27"/>
        <v>2500000</v>
      </c>
    </row>
    <row r="239" spans="1:36" s="6" customFormat="1" ht="31.2" x14ac:dyDescent="0.3">
      <c r="A239" s="175" t="str">
        <f t="shared" si="20"/>
        <v>SB.PY.1</v>
      </c>
      <c r="B239" s="176" t="s">
        <v>347</v>
      </c>
      <c r="C239" s="135" t="s">
        <v>14</v>
      </c>
      <c r="D239" s="177" t="s">
        <v>331</v>
      </c>
      <c r="E239" s="136">
        <v>10</v>
      </c>
      <c r="F239" s="178"/>
      <c r="G239" s="178"/>
      <c r="H239" s="178">
        <v>0</v>
      </c>
      <c r="I239" s="178"/>
      <c r="J239" s="17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  <c r="AC239" s="178"/>
      <c r="AD239" s="178"/>
      <c r="AE239" s="178"/>
      <c r="AF239" s="178">
        <f t="shared" si="21"/>
        <v>0</v>
      </c>
      <c r="AG239" s="180">
        <f t="shared" si="25"/>
        <v>0</v>
      </c>
      <c r="AH239" s="178">
        <v>2500000</v>
      </c>
      <c r="AI239" s="181">
        <f t="shared" si="26"/>
        <v>1</v>
      </c>
      <c r="AJ239" s="178">
        <f t="shared" si="27"/>
        <v>2500000</v>
      </c>
    </row>
    <row r="240" spans="1:36" s="6" customFormat="1" ht="31.2" x14ac:dyDescent="0.3">
      <c r="A240" s="175" t="str">
        <f t="shared" si="20"/>
        <v>SB.PY.1</v>
      </c>
      <c r="B240" s="176" t="s">
        <v>347</v>
      </c>
      <c r="C240" s="135" t="s">
        <v>12</v>
      </c>
      <c r="D240" s="177" t="s">
        <v>331</v>
      </c>
      <c r="E240" s="136">
        <v>10</v>
      </c>
      <c r="F240" s="178"/>
      <c r="G240" s="178"/>
      <c r="H240" s="178">
        <v>0</v>
      </c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  <c r="AC240" s="178"/>
      <c r="AD240" s="178"/>
      <c r="AE240" s="178"/>
      <c r="AF240" s="178">
        <f t="shared" si="21"/>
        <v>0</v>
      </c>
      <c r="AG240" s="180">
        <f t="shared" si="25"/>
        <v>0</v>
      </c>
      <c r="AH240" s="178">
        <v>2500000</v>
      </c>
      <c r="AI240" s="181">
        <f t="shared" si="26"/>
        <v>1</v>
      </c>
      <c r="AJ240" s="178">
        <f t="shared" si="27"/>
        <v>2500000</v>
      </c>
    </row>
    <row r="241" spans="1:36" s="6" customFormat="1" ht="31.2" x14ac:dyDescent="0.3">
      <c r="A241" s="175" t="str">
        <f t="shared" si="20"/>
        <v>SB.PY.1</v>
      </c>
      <c r="B241" s="176" t="s">
        <v>348</v>
      </c>
      <c r="C241" s="135" t="s">
        <v>10</v>
      </c>
      <c r="D241" s="177" t="s">
        <v>331</v>
      </c>
      <c r="E241" s="136">
        <v>12</v>
      </c>
      <c r="F241" s="178"/>
      <c r="G241" s="178"/>
      <c r="H241" s="178">
        <v>6018000</v>
      </c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  <c r="AC241" s="178"/>
      <c r="AD241" s="178"/>
      <c r="AE241" s="178"/>
      <c r="AF241" s="178">
        <f t="shared" si="21"/>
        <v>6018000</v>
      </c>
      <c r="AG241" s="180">
        <f t="shared" si="25"/>
        <v>0.2582832618025751</v>
      </c>
      <c r="AH241" s="178">
        <v>23300000</v>
      </c>
      <c r="AI241" s="181">
        <f t="shared" si="26"/>
        <v>0.7417167381974249</v>
      </c>
      <c r="AJ241" s="178">
        <f t="shared" si="27"/>
        <v>17282000</v>
      </c>
    </row>
    <row r="242" spans="1:36" s="6" customFormat="1" ht="31.2" x14ac:dyDescent="0.3">
      <c r="A242" s="175" t="str">
        <f t="shared" si="20"/>
        <v>SB.PY.1</v>
      </c>
      <c r="B242" s="176" t="s">
        <v>348</v>
      </c>
      <c r="C242" s="135" t="s">
        <v>13</v>
      </c>
      <c r="D242" s="177" t="s">
        <v>331</v>
      </c>
      <c r="E242" s="136">
        <v>12</v>
      </c>
      <c r="F242" s="178"/>
      <c r="G242" s="178"/>
      <c r="H242" s="178">
        <v>0</v>
      </c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  <c r="AC242" s="178"/>
      <c r="AD242" s="178"/>
      <c r="AE242" s="178"/>
      <c r="AF242" s="178">
        <f t="shared" si="21"/>
        <v>0</v>
      </c>
      <c r="AG242" s="180">
        <f t="shared" si="25"/>
        <v>0</v>
      </c>
      <c r="AH242" s="178">
        <v>5900000</v>
      </c>
      <c r="AI242" s="181">
        <f t="shared" si="26"/>
        <v>1</v>
      </c>
      <c r="AJ242" s="178">
        <f t="shared" si="27"/>
        <v>5900000</v>
      </c>
    </row>
    <row r="243" spans="1:36" s="6" customFormat="1" ht="31.2" x14ac:dyDescent="0.3">
      <c r="A243" s="175" t="str">
        <f t="shared" si="20"/>
        <v>SB.PY.1</v>
      </c>
      <c r="B243" s="176" t="s">
        <v>348</v>
      </c>
      <c r="C243" s="135" t="s">
        <v>14</v>
      </c>
      <c r="D243" s="177" t="s">
        <v>331</v>
      </c>
      <c r="E243" s="136">
        <v>12</v>
      </c>
      <c r="F243" s="178"/>
      <c r="G243" s="178"/>
      <c r="H243" s="178">
        <v>0</v>
      </c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  <c r="AC243" s="178"/>
      <c r="AD243" s="178"/>
      <c r="AE243" s="178"/>
      <c r="AF243" s="178">
        <f t="shared" si="21"/>
        <v>0</v>
      </c>
      <c r="AG243" s="180">
        <f t="shared" si="25"/>
        <v>0</v>
      </c>
      <c r="AH243" s="178">
        <v>5900000</v>
      </c>
      <c r="AI243" s="181">
        <f t="shared" si="26"/>
        <v>1</v>
      </c>
      <c r="AJ243" s="178">
        <f t="shared" si="27"/>
        <v>5900000</v>
      </c>
    </row>
    <row r="244" spans="1:36" s="6" customFormat="1" ht="31.2" x14ac:dyDescent="0.3">
      <c r="A244" s="175" t="str">
        <f t="shared" si="20"/>
        <v>SB.PY.1</v>
      </c>
      <c r="B244" s="176" t="s">
        <v>348</v>
      </c>
      <c r="C244" s="135" t="s">
        <v>12</v>
      </c>
      <c r="D244" s="177" t="s">
        <v>331</v>
      </c>
      <c r="E244" s="136">
        <v>12</v>
      </c>
      <c r="F244" s="178"/>
      <c r="G244" s="178"/>
      <c r="H244" s="178">
        <v>0</v>
      </c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>
        <f t="shared" si="21"/>
        <v>0</v>
      </c>
      <c r="AG244" s="180">
        <f t="shared" si="25"/>
        <v>0</v>
      </c>
      <c r="AH244" s="178">
        <v>5900000</v>
      </c>
      <c r="AI244" s="181">
        <f t="shared" si="26"/>
        <v>1</v>
      </c>
      <c r="AJ244" s="178">
        <f t="shared" si="27"/>
        <v>5900000</v>
      </c>
    </row>
    <row r="245" spans="1:36" s="6" customFormat="1" ht="46.8" x14ac:dyDescent="0.3">
      <c r="A245" s="175" t="str">
        <f t="shared" si="20"/>
        <v>SB.PY.1</v>
      </c>
      <c r="B245" s="176" t="s">
        <v>349</v>
      </c>
      <c r="C245" s="135" t="s">
        <v>10</v>
      </c>
      <c r="D245" s="177" t="s">
        <v>332</v>
      </c>
      <c r="E245" s="136">
        <v>5694</v>
      </c>
      <c r="F245" s="178"/>
      <c r="G245" s="178"/>
      <c r="H245" s="178">
        <v>102000000</v>
      </c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178">
        <f t="shared" si="21"/>
        <v>102000000</v>
      </c>
      <c r="AG245" s="180">
        <f t="shared" si="25"/>
        <v>1</v>
      </c>
      <c r="AH245" s="178">
        <v>102000000</v>
      </c>
      <c r="AI245" s="181">
        <f t="shared" si="26"/>
        <v>0</v>
      </c>
      <c r="AJ245" s="178">
        <f t="shared" si="27"/>
        <v>0</v>
      </c>
    </row>
    <row r="246" spans="1:36" s="6" customFormat="1" ht="46.8" x14ac:dyDescent="0.3">
      <c r="A246" s="175" t="str">
        <f t="shared" si="20"/>
        <v>SB.PY.1</v>
      </c>
      <c r="B246" s="176" t="s">
        <v>349</v>
      </c>
      <c r="C246" s="135" t="s">
        <v>13</v>
      </c>
      <c r="D246" s="177" t="s">
        <v>332</v>
      </c>
      <c r="E246" s="136">
        <v>300</v>
      </c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  <c r="AC246" s="178"/>
      <c r="AD246" s="178"/>
      <c r="AE246" s="178"/>
      <c r="AF246" s="178">
        <f t="shared" si="21"/>
        <v>0</v>
      </c>
      <c r="AG246" s="180">
        <f t="shared" si="25"/>
        <v>0</v>
      </c>
      <c r="AH246" s="178">
        <v>10000000</v>
      </c>
      <c r="AI246" s="181">
        <f t="shared" si="26"/>
        <v>1</v>
      </c>
      <c r="AJ246" s="178">
        <f t="shared" si="27"/>
        <v>10000000</v>
      </c>
    </row>
    <row r="247" spans="1:36" s="6" customFormat="1" ht="46.8" x14ac:dyDescent="0.3">
      <c r="A247" s="175" t="str">
        <f t="shared" si="20"/>
        <v>SB.PY.1</v>
      </c>
      <c r="B247" s="176" t="s">
        <v>349</v>
      </c>
      <c r="C247" s="135" t="s">
        <v>14</v>
      </c>
      <c r="D247" s="177" t="s">
        <v>332</v>
      </c>
      <c r="E247" s="136">
        <v>300</v>
      </c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>
        <f t="shared" si="21"/>
        <v>0</v>
      </c>
      <c r="AG247" s="180">
        <f t="shared" si="25"/>
        <v>0</v>
      </c>
      <c r="AH247" s="178">
        <v>10000000</v>
      </c>
      <c r="AI247" s="181">
        <f t="shared" si="26"/>
        <v>1</v>
      </c>
      <c r="AJ247" s="178">
        <f t="shared" si="27"/>
        <v>10000000</v>
      </c>
    </row>
    <row r="248" spans="1:36" s="6" customFormat="1" ht="46.8" x14ac:dyDescent="0.3">
      <c r="A248" s="175" t="str">
        <f t="shared" si="20"/>
        <v>SB.PY.1</v>
      </c>
      <c r="B248" s="176" t="s">
        <v>349</v>
      </c>
      <c r="C248" s="135" t="s">
        <v>12</v>
      </c>
      <c r="D248" s="177" t="s">
        <v>332</v>
      </c>
      <c r="E248" s="136">
        <v>400</v>
      </c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>
        <f t="shared" si="21"/>
        <v>0</v>
      </c>
      <c r="AG248" s="180">
        <f t="shared" si="25"/>
        <v>0</v>
      </c>
      <c r="AH248" s="178">
        <v>17000000</v>
      </c>
      <c r="AI248" s="181">
        <f t="shared" si="26"/>
        <v>1</v>
      </c>
      <c r="AJ248" s="178">
        <f t="shared" si="27"/>
        <v>17000000</v>
      </c>
    </row>
    <row r="249" spans="1:36" s="6" customFormat="1" ht="31.2" x14ac:dyDescent="0.3">
      <c r="A249" s="175" t="str">
        <f t="shared" si="20"/>
        <v>SB.PY.2</v>
      </c>
      <c r="B249" s="176" t="s">
        <v>77</v>
      </c>
      <c r="C249" s="135" t="s">
        <v>10</v>
      </c>
      <c r="D249" s="177" t="s">
        <v>323</v>
      </c>
      <c r="E249" s="136">
        <v>170</v>
      </c>
      <c r="F249" s="178"/>
      <c r="G249" s="178"/>
      <c r="H249" s="178">
        <v>45000000</v>
      </c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8"/>
      <c r="AF249" s="178">
        <f t="shared" si="21"/>
        <v>45000000</v>
      </c>
      <c r="AG249" s="180">
        <f t="shared" si="25"/>
        <v>1</v>
      </c>
      <c r="AH249" s="178">
        <v>45000000</v>
      </c>
      <c r="AI249" s="181">
        <f t="shared" si="26"/>
        <v>0</v>
      </c>
      <c r="AJ249" s="178">
        <f t="shared" si="27"/>
        <v>0</v>
      </c>
    </row>
    <row r="250" spans="1:36" s="6" customFormat="1" ht="31.2" x14ac:dyDescent="0.3">
      <c r="A250" s="175" t="str">
        <f t="shared" si="20"/>
        <v>SB.PY.2</v>
      </c>
      <c r="B250" s="176" t="s">
        <v>77</v>
      </c>
      <c r="C250" s="135" t="s">
        <v>13</v>
      </c>
      <c r="D250" s="177" t="s">
        <v>323</v>
      </c>
      <c r="E250" s="136">
        <v>70</v>
      </c>
      <c r="F250" s="178"/>
      <c r="G250" s="178"/>
      <c r="H250" s="178">
        <v>10711000</v>
      </c>
      <c r="I250" s="178"/>
      <c r="J250" s="17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  <c r="AC250" s="178"/>
      <c r="AD250" s="178"/>
      <c r="AE250" s="178"/>
      <c r="AF250" s="178">
        <f t="shared" si="21"/>
        <v>10711000</v>
      </c>
      <c r="AG250" s="180">
        <f t="shared" si="25"/>
        <v>0.61557471264367813</v>
      </c>
      <c r="AH250" s="178">
        <v>17400000</v>
      </c>
      <c r="AI250" s="181">
        <f t="shared" si="26"/>
        <v>0.38442528735632187</v>
      </c>
      <c r="AJ250" s="178">
        <f t="shared" si="27"/>
        <v>6689000</v>
      </c>
    </row>
    <row r="251" spans="1:36" s="6" customFormat="1" ht="31.2" x14ac:dyDescent="0.3">
      <c r="A251" s="175" t="str">
        <f t="shared" si="20"/>
        <v>SB.PY.2</v>
      </c>
      <c r="B251" s="176" t="s">
        <v>77</v>
      </c>
      <c r="C251" s="135" t="s">
        <v>14</v>
      </c>
      <c r="D251" s="177" t="s">
        <v>323</v>
      </c>
      <c r="E251" s="136">
        <v>50</v>
      </c>
      <c r="F251" s="178"/>
      <c r="G251" s="178"/>
      <c r="H251" s="178">
        <v>10711000</v>
      </c>
      <c r="I251" s="178"/>
      <c r="J251" s="17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  <c r="AC251" s="178"/>
      <c r="AD251" s="178"/>
      <c r="AE251" s="178"/>
      <c r="AF251" s="178">
        <f t="shared" si="21"/>
        <v>10711000</v>
      </c>
      <c r="AG251" s="180">
        <f t="shared" si="25"/>
        <v>0.61557471264367813</v>
      </c>
      <c r="AH251" s="178">
        <v>17400000</v>
      </c>
      <c r="AI251" s="181">
        <f t="shared" si="26"/>
        <v>0.38442528735632187</v>
      </c>
      <c r="AJ251" s="178">
        <f t="shared" si="27"/>
        <v>6689000</v>
      </c>
    </row>
    <row r="252" spans="1:36" s="6" customFormat="1" ht="31.2" x14ac:dyDescent="0.3">
      <c r="A252" s="175" t="str">
        <f t="shared" si="20"/>
        <v>SB.PY.2</v>
      </c>
      <c r="B252" s="176" t="s">
        <v>77</v>
      </c>
      <c r="C252" s="135" t="s">
        <v>12</v>
      </c>
      <c r="D252" s="177" t="s">
        <v>323</v>
      </c>
      <c r="E252" s="136">
        <v>70</v>
      </c>
      <c r="F252" s="178"/>
      <c r="G252" s="178"/>
      <c r="H252" s="178">
        <v>12425000</v>
      </c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178">
        <f t="shared" si="21"/>
        <v>12425000</v>
      </c>
      <c r="AG252" s="180">
        <f t="shared" si="25"/>
        <v>0.71408045977011492</v>
      </c>
      <c r="AH252" s="178">
        <v>17400000</v>
      </c>
      <c r="AI252" s="181">
        <f t="shared" si="26"/>
        <v>0.28591954022988508</v>
      </c>
      <c r="AJ252" s="178">
        <f t="shared" si="27"/>
        <v>4975000</v>
      </c>
    </row>
    <row r="253" spans="1:36" s="6" customFormat="1" ht="15.6" x14ac:dyDescent="0.3">
      <c r="A253" s="175" t="str">
        <f t="shared" si="20"/>
        <v>SB.PY.2</v>
      </c>
      <c r="B253" s="176" t="s">
        <v>350</v>
      </c>
      <c r="C253" s="135" t="s">
        <v>10</v>
      </c>
      <c r="D253" s="177" t="s">
        <v>323</v>
      </c>
      <c r="E253" s="136">
        <v>30</v>
      </c>
      <c r="F253" s="178"/>
      <c r="G253" s="178"/>
      <c r="H253" s="178">
        <v>349214000</v>
      </c>
      <c r="I253" s="178"/>
      <c r="J253" s="17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  <c r="AC253" s="178"/>
      <c r="AD253" s="178"/>
      <c r="AE253" s="178"/>
      <c r="AF253" s="178">
        <f t="shared" si="21"/>
        <v>349214000</v>
      </c>
      <c r="AG253" s="180">
        <f t="shared" si="25"/>
        <v>0.59501448287612879</v>
      </c>
      <c r="AH253" s="178">
        <v>586900000</v>
      </c>
      <c r="AI253" s="181">
        <f t="shared" si="26"/>
        <v>0.40498551712387121</v>
      </c>
      <c r="AJ253" s="178">
        <f t="shared" si="27"/>
        <v>237686000</v>
      </c>
    </row>
    <row r="254" spans="1:36" s="6" customFormat="1" ht="15.6" x14ac:dyDescent="0.3">
      <c r="A254" s="175" t="str">
        <f t="shared" si="20"/>
        <v>SB.PY.2</v>
      </c>
      <c r="B254" s="176" t="s">
        <v>350</v>
      </c>
      <c r="C254" s="135" t="s">
        <v>13</v>
      </c>
      <c r="D254" s="177" t="s">
        <v>323</v>
      </c>
      <c r="E254" s="136">
        <v>8</v>
      </c>
      <c r="F254" s="178"/>
      <c r="G254" s="178"/>
      <c r="H254" s="178">
        <v>0</v>
      </c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8"/>
      <c r="AF254" s="178">
        <f t="shared" si="21"/>
        <v>0</v>
      </c>
      <c r="AG254" s="180">
        <f t="shared" si="25"/>
        <v>0</v>
      </c>
      <c r="AH254" s="178">
        <v>30000000</v>
      </c>
      <c r="AI254" s="181">
        <f t="shared" si="26"/>
        <v>1</v>
      </c>
      <c r="AJ254" s="178">
        <f t="shared" si="27"/>
        <v>30000000</v>
      </c>
    </row>
    <row r="255" spans="1:36" s="6" customFormat="1" ht="15.6" x14ac:dyDescent="0.3">
      <c r="A255" s="175" t="str">
        <f t="shared" si="20"/>
        <v>SB.PY.2</v>
      </c>
      <c r="B255" s="176" t="s">
        <v>350</v>
      </c>
      <c r="C255" s="135" t="s">
        <v>14</v>
      </c>
      <c r="D255" s="177" t="s">
        <v>323</v>
      </c>
      <c r="E255" s="136">
        <v>6</v>
      </c>
      <c r="F255" s="178"/>
      <c r="G255" s="178"/>
      <c r="H255" s="178">
        <v>0</v>
      </c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  <c r="AC255" s="178"/>
      <c r="AD255" s="178"/>
      <c r="AE255" s="178"/>
      <c r="AF255" s="178">
        <f t="shared" si="21"/>
        <v>0</v>
      </c>
      <c r="AG255" s="180">
        <f t="shared" si="25"/>
        <v>0</v>
      </c>
      <c r="AH255" s="178">
        <v>30000000</v>
      </c>
      <c r="AI255" s="181">
        <f t="shared" si="26"/>
        <v>1</v>
      </c>
      <c r="AJ255" s="178">
        <f t="shared" si="27"/>
        <v>30000000</v>
      </c>
    </row>
    <row r="256" spans="1:36" s="6" customFormat="1" ht="15.6" x14ac:dyDescent="0.3">
      <c r="A256" s="175" t="str">
        <f t="shared" si="20"/>
        <v>SB.PY.2</v>
      </c>
      <c r="B256" s="176" t="s">
        <v>350</v>
      </c>
      <c r="C256" s="135" t="s">
        <v>12</v>
      </c>
      <c r="D256" s="177" t="s">
        <v>323</v>
      </c>
      <c r="E256" s="136">
        <v>8</v>
      </c>
      <c r="F256" s="178"/>
      <c r="G256" s="178"/>
      <c r="H256" s="178">
        <v>0</v>
      </c>
      <c r="I256" s="178"/>
      <c r="J256" s="17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>
        <v>3000000</v>
      </c>
      <c r="X256" s="178"/>
      <c r="Y256" s="178"/>
      <c r="Z256" s="178"/>
      <c r="AA256" s="178"/>
      <c r="AB256" s="178"/>
      <c r="AC256" s="178"/>
      <c r="AD256" s="178"/>
      <c r="AE256" s="178"/>
      <c r="AF256" s="178">
        <f t="shared" si="21"/>
        <v>3000000</v>
      </c>
      <c r="AG256" s="180">
        <f t="shared" si="25"/>
        <v>0.1</v>
      </c>
      <c r="AH256" s="178">
        <v>30000000</v>
      </c>
      <c r="AI256" s="181">
        <f t="shared" si="26"/>
        <v>0.9</v>
      </c>
      <c r="AJ256" s="178">
        <f t="shared" si="27"/>
        <v>27000000</v>
      </c>
    </row>
    <row r="257" spans="1:36" s="6" customFormat="1" ht="31.2" x14ac:dyDescent="0.3">
      <c r="A257" s="175" t="str">
        <f t="shared" si="20"/>
        <v>SB.PY.2</v>
      </c>
      <c r="B257" s="176" t="s">
        <v>78</v>
      </c>
      <c r="C257" s="135" t="s">
        <v>10</v>
      </c>
      <c r="D257" s="177" t="s">
        <v>323</v>
      </c>
      <c r="E257" s="136">
        <v>50</v>
      </c>
      <c r="F257" s="178"/>
      <c r="G257" s="178"/>
      <c r="H257" s="178">
        <v>85107000</v>
      </c>
      <c r="I257" s="178"/>
      <c r="J257" s="17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9">
        <v>5000000</v>
      </c>
      <c r="Y257" s="178"/>
      <c r="Z257" s="178"/>
      <c r="AA257" s="178"/>
      <c r="AB257" s="178"/>
      <c r="AC257" s="178"/>
      <c r="AD257" s="178"/>
      <c r="AE257" s="178"/>
      <c r="AF257" s="178">
        <f t="shared" si="21"/>
        <v>90107000</v>
      </c>
      <c r="AG257" s="180">
        <f t="shared" si="25"/>
        <v>0.42724988146040777</v>
      </c>
      <c r="AH257" s="178">
        <v>210900000</v>
      </c>
      <c r="AI257" s="181">
        <f t="shared" si="26"/>
        <v>0.57275011853959223</v>
      </c>
      <c r="AJ257" s="178">
        <f t="shared" si="27"/>
        <v>120793000</v>
      </c>
    </row>
    <row r="258" spans="1:36" s="6" customFormat="1" ht="31.2" x14ac:dyDescent="0.3">
      <c r="A258" s="175" t="str">
        <f t="shared" si="20"/>
        <v>SB.PY.2</v>
      </c>
      <c r="B258" s="176" t="s">
        <v>78</v>
      </c>
      <c r="C258" s="135" t="s">
        <v>13</v>
      </c>
      <c r="D258" s="177" t="s">
        <v>323</v>
      </c>
      <c r="E258" s="136">
        <v>10</v>
      </c>
      <c r="F258" s="178"/>
      <c r="G258" s="178"/>
      <c r="H258" s="178">
        <v>0</v>
      </c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178">
        <f t="shared" si="21"/>
        <v>0</v>
      </c>
      <c r="AG258" s="180">
        <f t="shared" si="25"/>
        <v>0</v>
      </c>
      <c r="AH258" s="178">
        <v>5000000</v>
      </c>
      <c r="AI258" s="181">
        <f t="shared" si="26"/>
        <v>1</v>
      </c>
      <c r="AJ258" s="178">
        <f t="shared" si="27"/>
        <v>5000000</v>
      </c>
    </row>
    <row r="259" spans="1:36" s="6" customFormat="1" ht="31.2" x14ac:dyDescent="0.3">
      <c r="A259" s="175" t="str">
        <f t="shared" si="20"/>
        <v>SB.PY.2</v>
      </c>
      <c r="B259" s="176" t="s">
        <v>78</v>
      </c>
      <c r="C259" s="135" t="s">
        <v>14</v>
      </c>
      <c r="D259" s="177" t="s">
        <v>323</v>
      </c>
      <c r="E259" s="136">
        <v>10</v>
      </c>
      <c r="F259" s="178"/>
      <c r="G259" s="178"/>
      <c r="H259" s="178">
        <v>0</v>
      </c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8"/>
      <c r="AF259" s="178">
        <f t="shared" si="21"/>
        <v>0</v>
      </c>
      <c r="AG259" s="180">
        <f t="shared" si="25"/>
        <v>0</v>
      </c>
      <c r="AH259" s="178">
        <v>5000000</v>
      </c>
      <c r="AI259" s="181">
        <f t="shared" si="26"/>
        <v>1</v>
      </c>
      <c r="AJ259" s="178">
        <f t="shared" si="27"/>
        <v>5000000</v>
      </c>
    </row>
    <row r="260" spans="1:36" s="6" customFormat="1" ht="31.2" x14ac:dyDescent="0.3">
      <c r="A260" s="175" t="str">
        <f t="shared" si="20"/>
        <v>SB.PY.2</v>
      </c>
      <c r="B260" s="176" t="s">
        <v>78</v>
      </c>
      <c r="C260" s="135" t="s">
        <v>12</v>
      </c>
      <c r="D260" s="177" t="s">
        <v>323</v>
      </c>
      <c r="E260" s="136">
        <v>10</v>
      </c>
      <c r="F260" s="178"/>
      <c r="G260" s="178"/>
      <c r="H260" s="178">
        <v>0</v>
      </c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>
        <f t="shared" si="21"/>
        <v>0</v>
      </c>
      <c r="AG260" s="180">
        <f t="shared" si="25"/>
        <v>0</v>
      </c>
      <c r="AH260" s="178">
        <v>5000000</v>
      </c>
      <c r="AI260" s="181">
        <f t="shared" si="26"/>
        <v>1</v>
      </c>
      <c r="AJ260" s="178">
        <f t="shared" si="27"/>
        <v>5000000</v>
      </c>
    </row>
    <row r="261" spans="1:36" s="6" customFormat="1" ht="31.2" x14ac:dyDescent="0.3">
      <c r="A261" s="175" t="str">
        <f t="shared" ref="A261:A324" si="30">LEFT(B261,7)</f>
        <v>SB.PY.3</v>
      </c>
      <c r="B261" s="176" t="s">
        <v>79</v>
      </c>
      <c r="C261" s="135" t="s">
        <v>10</v>
      </c>
      <c r="D261" s="177" t="s">
        <v>333</v>
      </c>
      <c r="E261" s="136">
        <v>16</v>
      </c>
      <c r="F261" s="178"/>
      <c r="G261" s="178"/>
      <c r="H261" s="178">
        <v>143800000</v>
      </c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178">
        <f t="shared" ref="AF261:AF324" si="31">SUM(F261:AE261)</f>
        <v>143800000</v>
      </c>
      <c r="AG261" s="180">
        <f t="shared" si="25"/>
        <v>1</v>
      </c>
      <c r="AH261" s="178">
        <v>143800000</v>
      </c>
      <c r="AI261" s="181">
        <f t="shared" si="26"/>
        <v>0</v>
      </c>
      <c r="AJ261" s="178">
        <f t="shared" si="27"/>
        <v>0</v>
      </c>
    </row>
    <row r="262" spans="1:36" s="6" customFormat="1" ht="31.2" x14ac:dyDescent="0.3">
      <c r="A262" s="175" t="str">
        <f t="shared" si="30"/>
        <v>SB.PY.3</v>
      </c>
      <c r="B262" s="176" t="s">
        <v>79</v>
      </c>
      <c r="C262" s="135" t="s">
        <v>13</v>
      </c>
      <c r="D262" s="177" t="s">
        <v>333</v>
      </c>
      <c r="E262" s="136">
        <v>7</v>
      </c>
      <c r="F262" s="178"/>
      <c r="G262" s="178"/>
      <c r="H262" s="178">
        <v>10711000</v>
      </c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  <c r="AC262" s="178"/>
      <c r="AD262" s="178"/>
      <c r="AE262" s="178"/>
      <c r="AF262" s="178">
        <f t="shared" si="31"/>
        <v>10711000</v>
      </c>
      <c r="AG262" s="180">
        <f t="shared" si="25"/>
        <v>0.52504901960784311</v>
      </c>
      <c r="AH262" s="178">
        <v>20400000</v>
      </c>
      <c r="AI262" s="181">
        <f t="shared" si="26"/>
        <v>0.47495098039215689</v>
      </c>
      <c r="AJ262" s="178">
        <f t="shared" si="27"/>
        <v>9689000</v>
      </c>
    </row>
    <row r="263" spans="1:36" s="6" customFormat="1" ht="31.2" x14ac:dyDescent="0.3">
      <c r="A263" s="175" t="str">
        <f t="shared" si="30"/>
        <v>SB.PY.3</v>
      </c>
      <c r="B263" s="176" t="s">
        <v>79</v>
      </c>
      <c r="C263" s="135" t="s">
        <v>14</v>
      </c>
      <c r="D263" s="177" t="s">
        <v>333</v>
      </c>
      <c r="E263" s="136">
        <v>6</v>
      </c>
      <c r="F263" s="178"/>
      <c r="G263" s="178"/>
      <c r="H263" s="178">
        <v>10711000</v>
      </c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  <c r="AC263" s="178"/>
      <c r="AD263" s="178"/>
      <c r="AE263" s="178"/>
      <c r="AF263" s="178">
        <f t="shared" si="31"/>
        <v>10711000</v>
      </c>
      <c r="AG263" s="180">
        <f t="shared" si="25"/>
        <v>0.52504901960784311</v>
      </c>
      <c r="AH263" s="178">
        <v>20400000</v>
      </c>
      <c r="AI263" s="181">
        <f t="shared" si="26"/>
        <v>0.47495098039215689</v>
      </c>
      <c r="AJ263" s="178">
        <f t="shared" si="27"/>
        <v>9689000</v>
      </c>
    </row>
    <row r="264" spans="1:36" s="6" customFormat="1" ht="31.2" x14ac:dyDescent="0.3">
      <c r="A264" s="175" t="str">
        <f t="shared" si="30"/>
        <v>SB.PY.3</v>
      </c>
      <c r="B264" s="176" t="s">
        <v>79</v>
      </c>
      <c r="C264" s="135" t="s">
        <v>12</v>
      </c>
      <c r="D264" s="177" t="s">
        <v>333</v>
      </c>
      <c r="E264" s="136">
        <v>6</v>
      </c>
      <c r="F264" s="178"/>
      <c r="G264" s="178"/>
      <c r="H264" s="178">
        <v>10711000</v>
      </c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178">
        <f t="shared" si="31"/>
        <v>10711000</v>
      </c>
      <c r="AG264" s="180">
        <f t="shared" si="25"/>
        <v>0.52504901960784311</v>
      </c>
      <c r="AH264" s="178">
        <v>20400000</v>
      </c>
      <c r="AI264" s="181">
        <f t="shared" si="26"/>
        <v>0.47495098039215689</v>
      </c>
      <c r="AJ264" s="178">
        <f t="shared" si="27"/>
        <v>9689000</v>
      </c>
    </row>
    <row r="265" spans="1:36" s="6" customFormat="1" ht="31.2" x14ac:dyDescent="0.3">
      <c r="A265" s="175" t="str">
        <f t="shared" si="30"/>
        <v>SB.PY.3</v>
      </c>
      <c r="B265" s="176" t="s">
        <v>80</v>
      </c>
      <c r="C265" s="135" t="s">
        <v>10</v>
      </c>
      <c r="D265" s="177" t="s">
        <v>323</v>
      </c>
      <c r="E265" s="136">
        <v>145</v>
      </c>
      <c r="F265" s="178"/>
      <c r="G265" s="178"/>
      <c r="H265" s="178">
        <v>160200000</v>
      </c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178">
        <f t="shared" si="31"/>
        <v>160200000</v>
      </c>
      <c r="AG265" s="180">
        <f t="shared" ref="AG265:AG270" si="32">+AF265/AH265</f>
        <v>0.51677419354838705</v>
      </c>
      <c r="AH265" s="178">
        <v>310000000</v>
      </c>
      <c r="AI265" s="181">
        <f t="shared" ref="AI265:AI270" si="33">+AJ265/AH265</f>
        <v>0.48322580645161289</v>
      </c>
      <c r="AJ265" s="178">
        <f t="shared" ref="AJ265:AJ296" si="34">+AH265-AF265</f>
        <v>149800000</v>
      </c>
    </row>
    <row r="266" spans="1:36" s="6" customFormat="1" ht="31.2" x14ac:dyDescent="0.3">
      <c r="A266" s="175" t="str">
        <f t="shared" si="30"/>
        <v>SB.PY.3</v>
      </c>
      <c r="B266" s="176" t="s">
        <v>80</v>
      </c>
      <c r="C266" s="135" t="s">
        <v>13</v>
      </c>
      <c r="D266" s="177" t="s">
        <v>323</v>
      </c>
      <c r="E266" s="136">
        <v>40</v>
      </c>
      <c r="F266" s="178"/>
      <c r="G266" s="178"/>
      <c r="H266" s="178">
        <v>0</v>
      </c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8">
        <f t="shared" si="31"/>
        <v>0</v>
      </c>
      <c r="AG266" s="180">
        <f t="shared" si="32"/>
        <v>0</v>
      </c>
      <c r="AH266" s="178">
        <v>13000000</v>
      </c>
      <c r="AI266" s="181">
        <f t="shared" si="33"/>
        <v>1</v>
      </c>
      <c r="AJ266" s="178">
        <f t="shared" si="34"/>
        <v>13000000</v>
      </c>
    </row>
    <row r="267" spans="1:36" s="6" customFormat="1" ht="31.2" x14ac:dyDescent="0.3">
      <c r="A267" s="175" t="str">
        <f t="shared" si="30"/>
        <v>SB.PY.3</v>
      </c>
      <c r="B267" s="176" t="s">
        <v>80</v>
      </c>
      <c r="C267" s="135" t="s">
        <v>14</v>
      </c>
      <c r="D267" s="177" t="s">
        <v>323</v>
      </c>
      <c r="E267" s="136">
        <v>35</v>
      </c>
      <c r="F267" s="178"/>
      <c r="G267" s="178"/>
      <c r="H267" s="178">
        <v>0</v>
      </c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  <c r="AC267" s="178"/>
      <c r="AD267" s="178"/>
      <c r="AE267" s="178"/>
      <c r="AF267" s="178">
        <f t="shared" si="31"/>
        <v>0</v>
      </c>
      <c r="AG267" s="180">
        <f t="shared" si="32"/>
        <v>0</v>
      </c>
      <c r="AH267" s="178">
        <v>13000000</v>
      </c>
      <c r="AI267" s="181">
        <f t="shared" si="33"/>
        <v>1</v>
      </c>
      <c r="AJ267" s="178">
        <f t="shared" si="34"/>
        <v>13000000</v>
      </c>
    </row>
    <row r="268" spans="1:36" s="6" customFormat="1" ht="31.2" x14ac:dyDescent="0.3">
      <c r="A268" s="175" t="str">
        <f t="shared" si="30"/>
        <v>SB.PY.3</v>
      </c>
      <c r="B268" s="176" t="s">
        <v>80</v>
      </c>
      <c r="C268" s="135" t="s">
        <v>12</v>
      </c>
      <c r="D268" s="177" t="s">
        <v>323</v>
      </c>
      <c r="E268" s="136">
        <v>40</v>
      </c>
      <c r="F268" s="178"/>
      <c r="G268" s="178"/>
      <c r="H268" s="178">
        <v>0</v>
      </c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  <c r="AC268" s="178"/>
      <c r="AD268" s="178"/>
      <c r="AE268" s="178"/>
      <c r="AF268" s="178">
        <f t="shared" si="31"/>
        <v>0</v>
      </c>
      <c r="AG268" s="180">
        <f t="shared" si="32"/>
        <v>0</v>
      </c>
      <c r="AH268" s="178">
        <v>15000000</v>
      </c>
      <c r="AI268" s="181">
        <f t="shared" si="33"/>
        <v>1</v>
      </c>
      <c r="AJ268" s="178">
        <f t="shared" si="34"/>
        <v>15000000</v>
      </c>
    </row>
    <row r="269" spans="1:36" s="6" customFormat="1" ht="31.2" x14ac:dyDescent="0.3">
      <c r="A269" s="175" t="str">
        <f t="shared" si="30"/>
        <v>SB.PY.3</v>
      </c>
      <c r="B269" s="176" t="s">
        <v>81</v>
      </c>
      <c r="C269" s="135" t="s">
        <v>10</v>
      </c>
      <c r="D269" s="177" t="s">
        <v>323</v>
      </c>
      <c r="E269" s="136">
        <v>145</v>
      </c>
      <c r="F269" s="178"/>
      <c r="G269" s="178"/>
      <c r="H269" s="178">
        <v>57513000</v>
      </c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  <c r="AC269" s="178"/>
      <c r="AD269" s="178"/>
      <c r="AE269" s="178"/>
      <c r="AF269" s="178">
        <f t="shared" si="31"/>
        <v>57513000</v>
      </c>
      <c r="AG269" s="180">
        <f t="shared" si="32"/>
        <v>0.95855000000000001</v>
      </c>
      <c r="AH269" s="178">
        <v>60000000</v>
      </c>
      <c r="AI269" s="181">
        <f t="shared" si="33"/>
        <v>4.1450000000000001E-2</v>
      </c>
      <c r="AJ269" s="178">
        <f t="shared" si="34"/>
        <v>2487000</v>
      </c>
    </row>
    <row r="270" spans="1:36" s="6" customFormat="1" ht="31.2" x14ac:dyDescent="0.3">
      <c r="A270" s="175" t="str">
        <f t="shared" si="30"/>
        <v>SB.PY.3</v>
      </c>
      <c r="B270" s="176" t="s">
        <v>81</v>
      </c>
      <c r="C270" s="135" t="s">
        <v>12</v>
      </c>
      <c r="D270" s="177" t="s">
        <v>323</v>
      </c>
      <c r="E270" s="136">
        <v>40</v>
      </c>
      <c r="F270" s="178"/>
      <c r="G270" s="178"/>
      <c r="H270" s="178">
        <v>0</v>
      </c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  <c r="AC270" s="178"/>
      <c r="AD270" s="178"/>
      <c r="AE270" s="178"/>
      <c r="AF270" s="178">
        <f t="shared" si="31"/>
        <v>0</v>
      </c>
      <c r="AG270" s="180">
        <f t="shared" si="32"/>
        <v>0</v>
      </c>
      <c r="AH270" s="178">
        <v>10000000</v>
      </c>
      <c r="AI270" s="181">
        <f t="shared" si="33"/>
        <v>1</v>
      </c>
      <c r="AJ270" s="178">
        <f t="shared" si="34"/>
        <v>10000000</v>
      </c>
    </row>
    <row r="271" spans="1:36" s="6" customFormat="1" ht="31.2" x14ac:dyDescent="0.3">
      <c r="A271" s="175" t="str">
        <f t="shared" si="30"/>
        <v>SB.PY.3</v>
      </c>
      <c r="B271" s="176" t="s">
        <v>81</v>
      </c>
      <c r="C271" s="135" t="s">
        <v>13</v>
      </c>
      <c r="D271" s="177" t="s">
        <v>323</v>
      </c>
      <c r="E271" s="136">
        <v>40</v>
      </c>
      <c r="F271" s="178"/>
      <c r="G271" s="178"/>
      <c r="H271" s="178">
        <v>0</v>
      </c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  <c r="AC271" s="178"/>
      <c r="AD271" s="178"/>
      <c r="AE271" s="178"/>
      <c r="AF271" s="178">
        <f t="shared" si="31"/>
        <v>0</v>
      </c>
      <c r="AG271" s="180"/>
      <c r="AH271" s="178">
        <v>10000000</v>
      </c>
      <c r="AI271" s="181"/>
      <c r="AJ271" s="178">
        <f t="shared" si="34"/>
        <v>10000000</v>
      </c>
    </row>
    <row r="272" spans="1:36" s="6" customFormat="1" ht="31.2" x14ac:dyDescent="0.3">
      <c r="A272" s="175" t="str">
        <f t="shared" si="30"/>
        <v>SB.PY.3</v>
      </c>
      <c r="B272" s="176" t="s">
        <v>81</v>
      </c>
      <c r="C272" s="135" t="s">
        <v>14</v>
      </c>
      <c r="D272" s="177" t="s">
        <v>323</v>
      </c>
      <c r="E272" s="136">
        <v>35</v>
      </c>
      <c r="F272" s="178"/>
      <c r="G272" s="178"/>
      <c r="H272" s="178">
        <v>0</v>
      </c>
      <c r="I272" s="178"/>
      <c r="J272" s="17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  <c r="AC272" s="178"/>
      <c r="AD272" s="178"/>
      <c r="AE272" s="178"/>
      <c r="AF272" s="178">
        <f t="shared" si="31"/>
        <v>0</v>
      </c>
      <c r="AG272" s="180">
        <f>+AF272/AH272</f>
        <v>0</v>
      </c>
      <c r="AH272" s="178">
        <v>10000000</v>
      </c>
      <c r="AI272" s="181">
        <f>+AJ272/AH272</f>
        <v>1</v>
      </c>
      <c r="AJ272" s="178">
        <f t="shared" si="34"/>
        <v>10000000</v>
      </c>
    </row>
    <row r="273" spans="1:36" s="6" customFormat="1" ht="46.8" x14ac:dyDescent="0.3">
      <c r="A273" s="175" t="str">
        <f t="shared" si="30"/>
        <v>SB.PY.4</v>
      </c>
      <c r="B273" s="176" t="s">
        <v>82</v>
      </c>
      <c r="C273" s="135" t="s">
        <v>10</v>
      </c>
      <c r="D273" s="177" t="s">
        <v>323</v>
      </c>
      <c r="E273" s="136">
        <v>15</v>
      </c>
      <c r="F273" s="178"/>
      <c r="G273" s="178"/>
      <c r="H273" s="178">
        <v>84044000</v>
      </c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83">
        <v>5000000</v>
      </c>
      <c r="W273" s="178">
        <v>10000000</v>
      </c>
      <c r="X273" s="179">
        <v>15000000</v>
      </c>
      <c r="Y273" s="178"/>
      <c r="Z273" s="179">
        <v>13000000</v>
      </c>
      <c r="AA273" s="178"/>
      <c r="AB273" s="178"/>
      <c r="AC273" s="178"/>
      <c r="AD273" s="178"/>
      <c r="AE273" s="178"/>
      <c r="AF273" s="178">
        <f t="shared" si="31"/>
        <v>127044000</v>
      </c>
      <c r="AG273" s="180"/>
      <c r="AH273" s="178">
        <v>280000000</v>
      </c>
      <c r="AI273" s="181"/>
      <c r="AJ273" s="178">
        <f t="shared" si="34"/>
        <v>152956000</v>
      </c>
    </row>
    <row r="274" spans="1:36" s="6" customFormat="1" ht="46.8" x14ac:dyDescent="0.3">
      <c r="A274" s="175" t="str">
        <f t="shared" si="30"/>
        <v>SB.PY.4</v>
      </c>
      <c r="B274" s="176" t="s">
        <v>82</v>
      </c>
      <c r="C274" s="135" t="s">
        <v>10</v>
      </c>
      <c r="D274" s="177" t="s">
        <v>332</v>
      </c>
      <c r="E274" s="136">
        <v>1230</v>
      </c>
      <c r="F274" s="178"/>
      <c r="G274" s="178"/>
      <c r="H274" s="178">
        <v>0</v>
      </c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178">
        <f t="shared" si="31"/>
        <v>0</v>
      </c>
      <c r="AG274" s="180">
        <f>+AF274/AH274</f>
        <v>0</v>
      </c>
      <c r="AH274" s="178">
        <v>88550000</v>
      </c>
      <c r="AI274" s="181">
        <f>+AJ274/AH274</f>
        <v>1</v>
      </c>
      <c r="AJ274" s="178">
        <f t="shared" si="34"/>
        <v>88550000</v>
      </c>
    </row>
    <row r="275" spans="1:36" s="6" customFormat="1" ht="46.8" x14ac:dyDescent="0.3">
      <c r="A275" s="175" t="str">
        <f t="shared" si="30"/>
        <v>SB.PY.4</v>
      </c>
      <c r="B275" s="176" t="s">
        <v>82</v>
      </c>
      <c r="C275" s="135" t="s">
        <v>13</v>
      </c>
      <c r="D275" s="177" t="s">
        <v>323</v>
      </c>
      <c r="E275" s="136">
        <v>2</v>
      </c>
      <c r="F275" s="178"/>
      <c r="G275" s="178"/>
      <c r="H275" s="178">
        <v>0</v>
      </c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  <c r="AC275" s="178"/>
      <c r="AD275" s="178"/>
      <c r="AE275" s="178"/>
      <c r="AF275" s="178">
        <f t="shared" si="31"/>
        <v>0</v>
      </c>
      <c r="AG275" s="180"/>
      <c r="AH275" s="178"/>
      <c r="AI275" s="181"/>
      <c r="AJ275" s="178">
        <f t="shared" si="34"/>
        <v>0</v>
      </c>
    </row>
    <row r="276" spans="1:36" s="6" customFormat="1" ht="46.8" x14ac:dyDescent="0.3">
      <c r="A276" s="175" t="str">
        <f t="shared" si="30"/>
        <v>SB.PY.4</v>
      </c>
      <c r="B276" s="176" t="s">
        <v>82</v>
      </c>
      <c r="C276" s="135" t="s">
        <v>13</v>
      </c>
      <c r="D276" s="177" t="s">
        <v>332</v>
      </c>
      <c r="E276" s="136">
        <v>20</v>
      </c>
      <c r="F276" s="178"/>
      <c r="G276" s="178"/>
      <c r="H276" s="178">
        <v>0</v>
      </c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8"/>
      <c r="AF276" s="178">
        <f t="shared" si="31"/>
        <v>0</v>
      </c>
      <c r="AG276" s="180">
        <f>+AF276/AH276</f>
        <v>0</v>
      </c>
      <c r="AH276" s="178">
        <v>1750000</v>
      </c>
      <c r="AI276" s="181">
        <f>+AJ276/AH276</f>
        <v>1</v>
      </c>
      <c r="AJ276" s="178">
        <f t="shared" si="34"/>
        <v>1750000</v>
      </c>
    </row>
    <row r="277" spans="1:36" s="6" customFormat="1" ht="46.8" x14ac:dyDescent="0.3">
      <c r="A277" s="175" t="str">
        <f t="shared" si="30"/>
        <v>SB.PY.4</v>
      </c>
      <c r="B277" s="176" t="s">
        <v>82</v>
      </c>
      <c r="C277" s="135" t="s">
        <v>14</v>
      </c>
      <c r="D277" s="177" t="s">
        <v>323</v>
      </c>
      <c r="E277" s="136">
        <v>2</v>
      </c>
      <c r="F277" s="178"/>
      <c r="G277" s="178"/>
      <c r="H277" s="178">
        <v>0</v>
      </c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8"/>
      <c r="AF277" s="178">
        <f t="shared" si="31"/>
        <v>0</v>
      </c>
      <c r="AG277" s="180"/>
      <c r="AH277" s="178"/>
      <c r="AI277" s="181"/>
      <c r="AJ277" s="178">
        <f t="shared" si="34"/>
        <v>0</v>
      </c>
    </row>
    <row r="278" spans="1:36" s="6" customFormat="1" ht="46.8" x14ac:dyDescent="0.3">
      <c r="A278" s="175" t="str">
        <f t="shared" si="30"/>
        <v>SB.PY.4</v>
      </c>
      <c r="B278" s="176" t="s">
        <v>82</v>
      </c>
      <c r="C278" s="135" t="s">
        <v>14</v>
      </c>
      <c r="D278" s="177" t="s">
        <v>332</v>
      </c>
      <c r="E278" s="136">
        <v>20</v>
      </c>
      <c r="F278" s="178"/>
      <c r="G278" s="178"/>
      <c r="H278" s="178">
        <v>0</v>
      </c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>
        <f t="shared" si="31"/>
        <v>0</v>
      </c>
      <c r="AG278" s="180"/>
      <c r="AH278" s="178">
        <v>1750000</v>
      </c>
      <c r="AI278" s="181"/>
      <c r="AJ278" s="178">
        <f t="shared" si="34"/>
        <v>1750000</v>
      </c>
    </row>
    <row r="279" spans="1:36" s="6" customFormat="1" ht="46.8" x14ac:dyDescent="0.3">
      <c r="A279" s="175" t="str">
        <f t="shared" si="30"/>
        <v>SB.PY.4</v>
      </c>
      <c r="B279" s="176" t="s">
        <v>82</v>
      </c>
      <c r="C279" s="135" t="s">
        <v>12</v>
      </c>
      <c r="D279" s="177" t="s">
        <v>323</v>
      </c>
      <c r="E279" s="136">
        <v>2</v>
      </c>
      <c r="F279" s="178"/>
      <c r="G279" s="178"/>
      <c r="H279" s="178">
        <v>0</v>
      </c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>
        <f t="shared" si="31"/>
        <v>0</v>
      </c>
      <c r="AG279" s="180"/>
      <c r="AH279" s="178">
        <v>0</v>
      </c>
      <c r="AI279" s="181"/>
      <c r="AJ279" s="178">
        <f t="shared" si="34"/>
        <v>0</v>
      </c>
    </row>
    <row r="280" spans="1:36" s="6" customFormat="1" ht="46.8" x14ac:dyDescent="0.3">
      <c r="A280" s="175" t="str">
        <f t="shared" si="30"/>
        <v>SB.PY.4</v>
      </c>
      <c r="B280" s="176" t="s">
        <v>82</v>
      </c>
      <c r="C280" s="135" t="s">
        <v>12</v>
      </c>
      <c r="D280" s="177" t="s">
        <v>334</v>
      </c>
      <c r="E280" s="136">
        <v>25</v>
      </c>
      <c r="F280" s="178"/>
      <c r="G280" s="178"/>
      <c r="H280" s="178">
        <v>0</v>
      </c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>
        <f t="shared" si="31"/>
        <v>0</v>
      </c>
      <c r="AG280" s="180">
        <f>+AF280/AH280</f>
        <v>0</v>
      </c>
      <c r="AH280" s="178">
        <v>2500000</v>
      </c>
      <c r="AI280" s="181">
        <f>+AJ280/AH280</f>
        <v>1</v>
      </c>
      <c r="AJ280" s="178">
        <f t="shared" si="34"/>
        <v>2500000</v>
      </c>
    </row>
    <row r="281" spans="1:36" s="6" customFormat="1" ht="31.2" x14ac:dyDescent="0.3">
      <c r="A281" s="175" t="str">
        <f t="shared" si="30"/>
        <v>SB.PY.4</v>
      </c>
      <c r="B281" s="176" t="s">
        <v>83</v>
      </c>
      <c r="C281" s="135" t="s">
        <v>10</v>
      </c>
      <c r="D281" s="177" t="s">
        <v>334</v>
      </c>
      <c r="E281" s="136">
        <v>42</v>
      </c>
      <c r="F281" s="178"/>
      <c r="G281" s="178"/>
      <c r="H281" s="178">
        <v>133100000</v>
      </c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>
        <f t="shared" si="31"/>
        <v>133100000</v>
      </c>
      <c r="AG281" s="180">
        <f>+AF281/AH281</f>
        <v>0.4668946768394282</v>
      </c>
      <c r="AH281" s="178">
        <v>285075000</v>
      </c>
      <c r="AI281" s="181">
        <f>+AJ281/AH281</f>
        <v>0.5331053231605718</v>
      </c>
      <c r="AJ281" s="178">
        <f t="shared" si="34"/>
        <v>151975000</v>
      </c>
    </row>
    <row r="282" spans="1:36" s="6" customFormat="1" ht="31.2" x14ac:dyDescent="0.3">
      <c r="A282" s="175" t="str">
        <f t="shared" si="30"/>
        <v>SB.PY.4</v>
      </c>
      <c r="B282" s="176" t="s">
        <v>83</v>
      </c>
      <c r="C282" s="135" t="s">
        <v>13</v>
      </c>
      <c r="D282" s="177" t="s">
        <v>334</v>
      </c>
      <c r="E282" s="136">
        <v>1</v>
      </c>
      <c r="F282" s="178"/>
      <c r="G282" s="178"/>
      <c r="H282" s="178">
        <v>0</v>
      </c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>
        <f t="shared" si="31"/>
        <v>0</v>
      </c>
      <c r="AG282" s="180"/>
      <c r="AH282" s="178">
        <v>0</v>
      </c>
      <c r="AI282" s="181"/>
      <c r="AJ282" s="178">
        <f t="shared" si="34"/>
        <v>0</v>
      </c>
    </row>
    <row r="283" spans="1:36" s="6" customFormat="1" ht="31.2" x14ac:dyDescent="0.3">
      <c r="A283" s="175" t="str">
        <f t="shared" si="30"/>
        <v>SB.PY.4</v>
      </c>
      <c r="B283" s="176" t="s">
        <v>83</v>
      </c>
      <c r="C283" s="135" t="s">
        <v>14</v>
      </c>
      <c r="D283" s="177" t="s">
        <v>334</v>
      </c>
      <c r="E283" s="136">
        <v>1</v>
      </c>
      <c r="F283" s="178"/>
      <c r="G283" s="178"/>
      <c r="H283" s="178">
        <v>0</v>
      </c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>
        <f t="shared" si="31"/>
        <v>0</v>
      </c>
      <c r="AG283" s="180"/>
      <c r="AH283" s="178">
        <v>0</v>
      </c>
      <c r="AI283" s="181"/>
      <c r="AJ283" s="178">
        <f t="shared" si="34"/>
        <v>0</v>
      </c>
    </row>
    <row r="284" spans="1:36" s="6" customFormat="1" ht="31.2" x14ac:dyDescent="0.3">
      <c r="A284" s="175" t="str">
        <f t="shared" si="30"/>
        <v>SB.PY.4</v>
      </c>
      <c r="B284" s="176" t="s">
        <v>83</v>
      </c>
      <c r="C284" s="135" t="s">
        <v>12</v>
      </c>
      <c r="D284" s="177" t="s">
        <v>334</v>
      </c>
      <c r="E284" s="136">
        <v>7</v>
      </c>
      <c r="F284" s="178"/>
      <c r="G284" s="178"/>
      <c r="H284" s="178">
        <v>0</v>
      </c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>
        <f t="shared" si="31"/>
        <v>0</v>
      </c>
      <c r="AG284" s="180"/>
      <c r="AH284" s="178">
        <v>0</v>
      </c>
      <c r="AI284" s="181"/>
      <c r="AJ284" s="178">
        <f t="shared" si="34"/>
        <v>0</v>
      </c>
    </row>
    <row r="285" spans="1:36" s="6" customFormat="1" ht="31.2" x14ac:dyDescent="0.3">
      <c r="A285" s="175" t="str">
        <f t="shared" si="30"/>
        <v>SB.PY.4</v>
      </c>
      <c r="B285" s="176" t="s">
        <v>84</v>
      </c>
      <c r="C285" s="135" t="s">
        <v>10</v>
      </c>
      <c r="D285" s="177" t="s">
        <v>334</v>
      </c>
      <c r="E285" s="136">
        <v>1745</v>
      </c>
      <c r="F285" s="178"/>
      <c r="G285" s="178"/>
      <c r="H285" s="178">
        <v>40000000</v>
      </c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>
        <f t="shared" si="31"/>
        <v>40000000</v>
      </c>
      <c r="AG285" s="180">
        <f>+AF285/AH285</f>
        <v>0.51880338000402071</v>
      </c>
      <c r="AH285" s="178">
        <v>77100500</v>
      </c>
      <c r="AI285" s="181">
        <f>+AJ285/AH285</f>
        <v>0.48119661999597929</v>
      </c>
      <c r="AJ285" s="178">
        <f t="shared" si="34"/>
        <v>37100500</v>
      </c>
    </row>
    <row r="286" spans="1:36" s="6" customFormat="1" ht="31.2" x14ac:dyDescent="0.3">
      <c r="A286" s="175" t="str">
        <f t="shared" si="30"/>
        <v>SB.PY.4</v>
      </c>
      <c r="B286" s="176" t="s">
        <v>84</v>
      </c>
      <c r="C286" s="135" t="s">
        <v>13</v>
      </c>
      <c r="D286" s="177" t="s">
        <v>334</v>
      </c>
      <c r="E286" s="136">
        <v>200</v>
      </c>
      <c r="F286" s="178"/>
      <c r="G286" s="178"/>
      <c r="H286" s="178">
        <v>0</v>
      </c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>
        <f t="shared" si="31"/>
        <v>0</v>
      </c>
      <c r="AG286" s="180">
        <f>+AF286/AH286</f>
        <v>0</v>
      </c>
      <c r="AH286" s="178">
        <v>4770000</v>
      </c>
      <c r="AI286" s="181">
        <f>+AJ286/AH286</f>
        <v>1</v>
      </c>
      <c r="AJ286" s="178">
        <f t="shared" si="34"/>
        <v>4770000</v>
      </c>
    </row>
    <row r="287" spans="1:36" s="6" customFormat="1" ht="31.2" x14ac:dyDescent="0.3">
      <c r="A287" s="175" t="str">
        <f t="shared" si="30"/>
        <v>SB.PY.4</v>
      </c>
      <c r="B287" s="176" t="s">
        <v>84</v>
      </c>
      <c r="C287" s="135" t="s">
        <v>14</v>
      </c>
      <c r="D287" s="177" t="s">
        <v>334</v>
      </c>
      <c r="E287" s="136">
        <v>120</v>
      </c>
      <c r="F287" s="178"/>
      <c r="G287" s="178"/>
      <c r="H287" s="178">
        <v>0</v>
      </c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>
        <f t="shared" si="31"/>
        <v>0</v>
      </c>
      <c r="AG287" s="180"/>
      <c r="AH287" s="178">
        <v>3286000</v>
      </c>
      <c r="AI287" s="181"/>
      <c r="AJ287" s="178">
        <f t="shared" si="34"/>
        <v>3286000</v>
      </c>
    </row>
    <row r="288" spans="1:36" s="6" customFormat="1" ht="31.2" x14ac:dyDescent="0.3">
      <c r="A288" s="175" t="str">
        <f t="shared" si="30"/>
        <v>SB.PY.4</v>
      </c>
      <c r="B288" s="176" t="s">
        <v>84</v>
      </c>
      <c r="C288" s="135" t="s">
        <v>12</v>
      </c>
      <c r="D288" s="177" t="s">
        <v>334</v>
      </c>
      <c r="E288" s="136">
        <v>355</v>
      </c>
      <c r="F288" s="178"/>
      <c r="G288" s="178"/>
      <c r="H288" s="178">
        <v>0</v>
      </c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  <c r="AC288" s="178"/>
      <c r="AD288" s="178"/>
      <c r="AE288" s="178"/>
      <c r="AF288" s="178">
        <f t="shared" si="31"/>
        <v>0</v>
      </c>
      <c r="AG288" s="180">
        <f>+AF288/AH288</f>
        <v>0</v>
      </c>
      <c r="AH288" s="178">
        <v>5406000</v>
      </c>
      <c r="AI288" s="181">
        <f>+AJ288/AH288</f>
        <v>1</v>
      </c>
      <c r="AJ288" s="178">
        <f t="shared" si="34"/>
        <v>5406000</v>
      </c>
    </row>
    <row r="289" spans="1:36" s="6" customFormat="1" ht="31.2" x14ac:dyDescent="0.3">
      <c r="A289" s="175" t="str">
        <f t="shared" si="30"/>
        <v>SB.PY.5</v>
      </c>
      <c r="B289" s="176" t="s">
        <v>85</v>
      </c>
      <c r="C289" s="135" t="s">
        <v>40</v>
      </c>
      <c r="D289" s="177" t="s">
        <v>335</v>
      </c>
      <c r="E289" s="136">
        <v>130</v>
      </c>
      <c r="F289" s="178"/>
      <c r="G289" s="178"/>
      <c r="H289" s="178">
        <v>65000000</v>
      </c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  <c r="AC289" s="178"/>
      <c r="AD289" s="178"/>
      <c r="AE289" s="178"/>
      <c r="AF289" s="178">
        <f t="shared" si="31"/>
        <v>65000000</v>
      </c>
      <c r="AG289" s="180"/>
      <c r="AH289" s="178">
        <v>79404600</v>
      </c>
      <c r="AI289" s="181"/>
      <c r="AJ289" s="178">
        <f t="shared" si="34"/>
        <v>14404600</v>
      </c>
    </row>
    <row r="290" spans="1:36" s="6" customFormat="1" ht="15.6" x14ac:dyDescent="0.3">
      <c r="A290" s="175" t="str">
        <f t="shared" si="30"/>
        <v>SB.PY.5</v>
      </c>
      <c r="B290" s="176" t="s">
        <v>86</v>
      </c>
      <c r="C290" s="135" t="s">
        <v>10</v>
      </c>
      <c r="D290" s="177" t="s">
        <v>336</v>
      </c>
      <c r="E290" s="136">
        <v>370713</v>
      </c>
      <c r="F290" s="178"/>
      <c r="G290" s="178"/>
      <c r="H290" s="178">
        <v>370777391</v>
      </c>
      <c r="I290" s="178"/>
      <c r="J290" s="178">
        <v>300000000</v>
      </c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  <c r="AC290" s="178"/>
      <c r="AD290" s="178"/>
      <c r="AE290" s="178">
        <v>1000000000</v>
      </c>
      <c r="AF290" s="178">
        <f t="shared" si="31"/>
        <v>1670777391</v>
      </c>
      <c r="AG290" s="180">
        <f>+AF290/AH290</f>
        <v>0.72316285927609159</v>
      </c>
      <c r="AH290" s="178">
        <v>2310375000</v>
      </c>
      <c r="AI290" s="181">
        <f>+AJ290/AH290</f>
        <v>0.27683714072390847</v>
      </c>
      <c r="AJ290" s="178">
        <f t="shared" si="34"/>
        <v>639597609</v>
      </c>
    </row>
    <row r="291" spans="1:36" s="6" customFormat="1" ht="31.2" x14ac:dyDescent="0.3">
      <c r="A291" s="175" t="str">
        <f t="shared" si="30"/>
        <v>SB.PY.5</v>
      </c>
      <c r="B291" s="176" t="s">
        <v>86</v>
      </c>
      <c r="C291" s="135" t="s">
        <v>10</v>
      </c>
      <c r="D291" s="177" t="s">
        <v>334</v>
      </c>
      <c r="E291" s="136">
        <v>6831</v>
      </c>
      <c r="F291" s="178"/>
      <c r="G291" s="178"/>
      <c r="H291" s="178">
        <v>0</v>
      </c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  <c r="AC291" s="178"/>
      <c r="AD291" s="178"/>
      <c r="AE291" s="178"/>
      <c r="AF291" s="178">
        <f t="shared" si="31"/>
        <v>0</v>
      </c>
      <c r="AG291" s="180"/>
      <c r="AH291" s="178" t="s">
        <v>340</v>
      </c>
      <c r="AI291" s="181"/>
      <c r="AJ291" s="178"/>
    </row>
    <row r="292" spans="1:36" s="6" customFormat="1" ht="15.6" x14ac:dyDescent="0.3">
      <c r="A292" s="175" t="str">
        <f t="shared" si="30"/>
        <v>SB.PY.5</v>
      </c>
      <c r="B292" s="176" t="s">
        <v>86</v>
      </c>
      <c r="C292" s="135" t="s">
        <v>13</v>
      </c>
      <c r="D292" s="177" t="s">
        <v>336</v>
      </c>
      <c r="E292" s="136">
        <v>42693</v>
      </c>
      <c r="F292" s="178"/>
      <c r="G292" s="178"/>
      <c r="H292" s="178">
        <v>180000000</v>
      </c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  <c r="AC292" s="178"/>
      <c r="AD292" s="178"/>
      <c r="AE292" s="178"/>
      <c r="AF292" s="178">
        <f t="shared" si="31"/>
        <v>180000000</v>
      </c>
      <c r="AG292" s="180">
        <f>+AF292/AH292</f>
        <v>0.9</v>
      </c>
      <c r="AH292" s="178">
        <v>200000000</v>
      </c>
      <c r="AI292" s="181">
        <f>+AJ292/AH292</f>
        <v>0.1</v>
      </c>
      <c r="AJ292" s="178">
        <f t="shared" si="34"/>
        <v>20000000</v>
      </c>
    </row>
    <row r="293" spans="1:36" s="6" customFormat="1" ht="31.2" x14ac:dyDescent="0.3">
      <c r="A293" s="175" t="str">
        <f t="shared" si="30"/>
        <v>SB.PY.5</v>
      </c>
      <c r="B293" s="176" t="s">
        <v>86</v>
      </c>
      <c r="C293" s="135" t="s">
        <v>13</v>
      </c>
      <c r="D293" s="177" t="s">
        <v>334</v>
      </c>
      <c r="E293" s="136">
        <v>869</v>
      </c>
      <c r="F293" s="178"/>
      <c r="G293" s="178"/>
      <c r="H293" s="178">
        <v>0</v>
      </c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  <c r="AC293" s="178"/>
      <c r="AD293" s="178"/>
      <c r="AE293" s="178"/>
      <c r="AF293" s="178">
        <f t="shared" si="31"/>
        <v>0</v>
      </c>
      <c r="AG293" s="180"/>
      <c r="AH293" s="178" t="s">
        <v>340</v>
      </c>
      <c r="AI293" s="181"/>
      <c r="AJ293" s="178"/>
    </row>
    <row r="294" spans="1:36" s="6" customFormat="1" ht="15.6" x14ac:dyDescent="0.3">
      <c r="A294" s="175" t="str">
        <f t="shared" si="30"/>
        <v>SB.PY.5</v>
      </c>
      <c r="B294" s="176" t="s">
        <v>86</v>
      </c>
      <c r="C294" s="135" t="s">
        <v>14</v>
      </c>
      <c r="D294" s="177" t="s">
        <v>336</v>
      </c>
      <c r="E294" s="136">
        <v>46815</v>
      </c>
      <c r="F294" s="178"/>
      <c r="G294" s="178"/>
      <c r="H294" s="178">
        <v>180000000</v>
      </c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  <c r="AC294" s="178"/>
      <c r="AD294" s="178"/>
      <c r="AE294" s="178"/>
      <c r="AF294" s="178">
        <f t="shared" si="31"/>
        <v>180000000</v>
      </c>
      <c r="AG294" s="180">
        <f>+AF294/AH294</f>
        <v>0.9</v>
      </c>
      <c r="AH294" s="178">
        <v>200000000</v>
      </c>
      <c r="AI294" s="181">
        <f>+AJ294/AH294</f>
        <v>0.1</v>
      </c>
      <c r="AJ294" s="178">
        <f t="shared" si="34"/>
        <v>20000000</v>
      </c>
    </row>
    <row r="295" spans="1:36" s="6" customFormat="1" ht="31.2" x14ac:dyDescent="0.3">
      <c r="A295" s="175" t="str">
        <f t="shared" si="30"/>
        <v>SB.PY.5</v>
      </c>
      <c r="B295" s="176" t="s">
        <v>86</v>
      </c>
      <c r="C295" s="135" t="s">
        <v>14</v>
      </c>
      <c r="D295" s="177" t="s">
        <v>334</v>
      </c>
      <c r="E295" s="136">
        <v>899</v>
      </c>
      <c r="F295" s="178"/>
      <c r="G295" s="178"/>
      <c r="H295" s="178">
        <v>0</v>
      </c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>
        <f t="shared" si="31"/>
        <v>0</v>
      </c>
      <c r="AG295" s="180"/>
      <c r="AH295" s="178"/>
      <c r="AI295" s="181"/>
      <c r="AJ295" s="178">
        <f t="shared" si="34"/>
        <v>0</v>
      </c>
    </row>
    <row r="296" spans="1:36" s="6" customFormat="1" ht="15.6" x14ac:dyDescent="0.3">
      <c r="A296" s="175" t="str">
        <f t="shared" si="30"/>
        <v>SB.PY.5</v>
      </c>
      <c r="B296" s="176" t="s">
        <v>86</v>
      </c>
      <c r="C296" s="135" t="s">
        <v>12</v>
      </c>
      <c r="D296" s="177" t="s">
        <v>336</v>
      </c>
      <c r="E296" s="136">
        <v>53460</v>
      </c>
      <c r="F296" s="178"/>
      <c r="G296" s="178"/>
      <c r="H296" s="178">
        <v>44000000</v>
      </c>
      <c r="I296" s="178"/>
      <c r="J296" s="178">
        <v>200000000</v>
      </c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  <c r="AC296" s="178"/>
      <c r="AD296" s="178"/>
      <c r="AE296" s="178"/>
      <c r="AF296" s="178">
        <f t="shared" si="31"/>
        <v>244000000</v>
      </c>
      <c r="AG296" s="180">
        <f>+AF296/AH296</f>
        <v>0.48799999999999999</v>
      </c>
      <c r="AH296" s="178">
        <v>500000000</v>
      </c>
      <c r="AI296" s="181">
        <f>+AJ296/AH296</f>
        <v>0.51200000000000001</v>
      </c>
      <c r="AJ296" s="178">
        <f t="shared" si="34"/>
        <v>256000000</v>
      </c>
    </row>
    <row r="297" spans="1:36" s="6" customFormat="1" ht="31.2" x14ac:dyDescent="0.3">
      <c r="A297" s="175" t="str">
        <f t="shared" si="30"/>
        <v>SB.PY.5</v>
      </c>
      <c r="B297" s="176" t="s">
        <v>86</v>
      </c>
      <c r="C297" s="135" t="s">
        <v>12</v>
      </c>
      <c r="D297" s="177" t="s">
        <v>334</v>
      </c>
      <c r="E297" s="136">
        <v>1582</v>
      </c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  <c r="AC297" s="178"/>
      <c r="AD297" s="178"/>
      <c r="AE297" s="178"/>
      <c r="AF297" s="178">
        <f t="shared" si="31"/>
        <v>0</v>
      </c>
      <c r="AG297" s="180"/>
      <c r="AH297" s="178"/>
      <c r="AI297" s="181"/>
      <c r="AJ297" s="178">
        <f t="shared" ref="AJ297:AJ317" si="35">+AH297-AF297</f>
        <v>0</v>
      </c>
    </row>
    <row r="298" spans="1:36" s="6" customFormat="1" ht="31.2" x14ac:dyDescent="0.3">
      <c r="A298" s="175" t="str">
        <f t="shared" si="30"/>
        <v>SB.PY.5</v>
      </c>
      <c r="B298" s="176" t="s">
        <v>87</v>
      </c>
      <c r="C298" s="135" t="s">
        <v>40</v>
      </c>
      <c r="D298" s="177" t="s">
        <v>334</v>
      </c>
      <c r="E298" s="136">
        <v>12000</v>
      </c>
      <c r="F298" s="178"/>
      <c r="G298" s="178"/>
      <c r="H298" s="178">
        <v>180000000</v>
      </c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>
        <f t="shared" si="31"/>
        <v>180000000</v>
      </c>
      <c r="AG298" s="180">
        <f t="shared" ref="AG298:AG307" si="36">+AF298/AH298</f>
        <v>0.2231866088034718</v>
      </c>
      <c r="AH298" s="178">
        <v>806500000</v>
      </c>
      <c r="AI298" s="181">
        <f t="shared" ref="AI298:AI307" si="37">+AJ298/AH298</f>
        <v>0.77681339119652826</v>
      </c>
      <c r="AJ298" s="178">
        <f t="shared" si="35"/>
        <v>626500000</v>
      </c>
    </row>
    <row r="299" spans="1:36" s="6" customFormat="1" ht="31.2" x14ac:dyDescent="0.3">
      <c r="A299" s="175" t="str">
        <f t="shared" si="30"/>
        <v>SB.PY.5</v>
      </c>
      <c r="B299" s="176" t="s">
        <v>88</v>
      </c>
      <c r="C299" s="135" t="s">
        <v>10</v>
      </c>
      <c r="D299" s="177" t="s">
        <v>335</v>
      </c>
      <c r="E299" s="136">
        <v>3000</v>
      </c>
      <c r="F299" s="178"/>
      <c r="G299" s="178"/>
      <c r="H299" s="178">
        <v>128000000</v>
      </c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>
        <f t="shared" si="31"/>
        <v>128000000</v>
      </c>
      <c r="AG299" s="180">
        <f t="shared" si="36"/>
        <v>0.79207921282227234</v>
      </c>
      <c r="AH299" s="178">
        <v>161599999</v>
      </c>
      <c r="AI299" s="181">
        <f t="shared" si="37"/>
        <v>0.20792078717772763</v>
      </c>
      <c r="AJ299" s="178">
        <f t="shared" si="35"/>
        <v>33599999</v>
      </c>
    </row>
    <row r="300" spans="1:36" s="6" customFormat="1" ht="31.2" x14ac:dyDescent="0.3">
      <c r="A300" s="175" t="str">
        <f t="shared" si="30"/>
        <v>SB.PY.5</v>
      </c>
      <c r="B300" s="176" t="s">
        <v>88</v>
      </c>
      <c r="C300" s="135" t="s">
        <v>13</v>
      </c>
      <c r="D300" s="177" t="s">
        <v>335</v>
      </c>
      <c r="E300" s="136">
        <v>300</v>
      </c>
      <c r="F300" s="178"/>
      <c r="G300" s="178"/>
      <c r="H300" s="178">
        <v>13400000</v>
      </c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>
        <f t="shared" si="31"/>
        <v>13400000</v>
      </c>
      <c r="AG300" s="180">
        <f t="shared" si="36"/>
        <v>0.45475112607747598</v>
      </c>
      <c r="AH300" s="178">
        <v>29466667</v>
      </c>
      <c r="AI300" s="181">
        <f t="shared" si="37"/>
        <v>0.54524887392252408</v>
      </c>
      <c r="AJ300" s="178">
        <f t="shared" si="35"/>
        <v>16066667</v>
      </c>
    </row>
    <row r="301" spans="1:36" s="6" customFormat="1" ht="31.2" x14ac:dyDescent="0.3">
      <c r="A301" s="175" t="str">
        <f t="shared" si="30"/>
        <v>SB.PY.5</v>
      </c>
      <c r="B301" s="176" t="s">
        <v>88</v>
      </c>
      <c r="C301" s="135" t="s">
        <v>14</v>
      </c>
      <c r="D301" s="177" t="s">
        <v>335</v>
      </c>
      <c r="E301" s="136">
        <v>300</v>
      </c>
      <c r="F301" s="178"/>
      <c r="G301" s="178"/>
      <c r="H301" s="178">
        <v>13400000</v>
      </c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>
        <f t="shared" si="31"/>
        <v>13400000</v>
      </c>
      <c r="AG301" s="180">
        <f t="shared" si="36"/>
        <v>0.45475112607747598</v>
      </c>
      <c r="AH301" s="178">
        <v>29466667</v>
      </c>
      <c r="AI301" s="181">
        <f t="shared" si="37"/>
        <v>0.54524887392252408</v>
      </c>
      <c r="AJ301" s="178">
        <f t="shared" si="35"/>
        <v>16066667</v>
      </c>
    </row>
    <row r="302" spans="1:36" s="6" customFormat="1" ht="31.2" x14ac:dyDescent="0.3">
      <c r="A302" s="175" t="str">
        <f t="shared" si="30"/>
        <v>SB.PY.5</v>
      </c>
      <c r="B302" s="176" t="s">
        <v>88</v>
      </c>
      <c r="C302" s="135" t="s">
        <v>12</v>
      </c>
      <c r="D302" s="177" t="s">
        <v>335</v>
      </c>
      <c r="E302" s="136">
        <v>300</v>
      </c>
      <c r="F302" s="178"/>
      <c r="G302" s="178"/>
      <c r="H302" s="178">
        <v>13400000</v>
      </c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>
        <f t="shared" si="31"/>
        <v>13400000</v>
      </c>
      <c r="AG302" s="180">
        <f t="shared" si="36"/>
        <v>0.45475112607747598</v>
      </c>
      <c r="AH302" s="178">
        <v>29466667</v>
      </c>
      <c r="AI302" s="181">
        <f t="shared" si="37"/>
        <v>0.54524887392252408</v>
      </c>
      <c r="AJ302" s="178">
        <f t="shared" si="35"/>
        <v>16066667</v>
      </c>
    </row>
    <row r="303" spans="1:36" s="6" customFormat="1" ht="31.2" x14ac:dyDescent="0.3">
      <c r="A303" s="175" t="str">
        <f t="shared" si="30"/>
        <v>SB.PY.5</v>
      </c>
      <c r="B303" s="176" t="s">
        <v>89</v>
      </c>
      <c r="C303" s="135" t="s">
        <v>10</v>
      </c>
      <c r="D303" s="177" t="s">
        <v>334</v>
      </c>
      <c r="E303" s="136">
        <v>600</v>
      </c>
      <c r="F303" s="178"/>
      <c r="G303" s="178"/>
      <c r="H303" s="178">
        <v>15500000</v>
      </c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>
        <f t="shared" si="31"/>
        <v>15500000</v>
      </c>
      <c r="AG303" s="180">
        <f t="shared" si="36"/>
        <v>0.58559954058771524</v>
      </c>
      <c r="AH303" s="178">
        <v>26468600</v>
      </c>
      <c r="AI303" s="181">
        <f t="shared" si="37"/>
        <v>0.41440045941228476</v>
      </c>
      <c r="AJ303" s="178">
        <f t="shared" si="35"/>
        <v>10968600</v>
      </c>
    </row>
    <row r="304" spans="1:36" s="6" customFormat="1" ht="25.95" customHeight="1" x14ac:dyDescent="0.3">
      <c r="A304" s="175" t="str">
        <f t="shared" si="30"/>
        <v>SB.PY.5</v>
      </c>
      <c r="B304" s="176" t="s">
        <v>90</v>
      </c>
      <c r="C304" s="135" t="s">
        <v>10</v>
      </c>
      <c r="D304" s="177" t="s">
        <v>335</v>
      </c>
      <c r="E304" s="136">
        <v>350</v>
      </c>
      <c r="F304" s="178"/>
      <c r="G304" s="178"/>
      <c r="H304" s="178">
        <v>11600000</v>
      </c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  <c r="AC304" s="178"/>
      <c r="AD304" s="178"/>
      <c r="AE304" s="178"/>
      <c r="AF304" s="178">
        <f t="shared" si="31"/>
        <v>11600000</v>
      </c>
      <c r="AG304" s="180">
        <f t="shared" si="36"/>
        <v>0.46031746031746029</v>
      </c>
      <c r="AH304" s="178">
        <v>25200000</v>
      </c>
      <c r="AI304" s="181">
        <f t="shared" si="37"/>
        <v>0.53968253968253965</v>
      </c>
      <c r="AJ304" s="178">
        <f t="shared" si="35"/>
        <v>13600000</v>
      </c>
    </row>
    <row r="305" spans="1:36" s="6" customFormat="1" ht="25.95" customHeight="1" x14ac:dyDescent="0.3">
      <c r="A305" s="175" t="str">
        <f t="shared" si="30"/>
        <v>SB.PY.5</v>
      </c>
      <c r="B305" s="176" t="s">
        <v>90</v>
      </c>
      <c r="C305" s="135" t="s">
        <v>13</v>
      </c>
      <c r="D305" s="177" t="s">
        <v>335</v>
      </c>
      <c r="E305" s="136">
        <v>50</v>
      </c>
      <c r="F305" s="178"/>
      <c r="G305" s="178"/>
      <c r="H305" s="178">
        <v>0</v>
      </c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  <c r="AC305" s="178"/>
      <c r="AD305" s="178"/>
      <c r="AE305" s="178"/>
      <c r="AF305" s="178">
        <f t="shared" si="31"/>
        <v>0</v>
      </c>
      <c r="AG305" s="180">
        <f t="shared" si="36"/>
        <v>0</v>
      </c>
      <c r="AH305" s="178">
        <v>300000</v>
      </c>
      <c r="AI305" s="181">
        <f t="shared" si="37"/>
        <v>1</v>
      </c>
      <c r="AJ305" s="178">
        <f t="shared" si="35"/>
        <v>300000</v>
      </c>
    </row>
    <row r="306" spans="1:36" s="6" customFormat="1" ht="25.95" customHeight="1" x14ac:dyDescent="0.3">
      <c r="A306" s="175" t="str">
        <f t="shared" si="30"/>
        <v>SB.PY.5</v>
      </c>
      <c r="B306" s="176" t="s">
        <v>90</v>
      </c>
      <c r="C306" s="135" t="s">
        <v>14</v>
      </c>
      <c r="D306" s="177" t="s">
        <v>335</v>
      </c>
      <c r="E306" s="136">
        <v>40</v>
      </c>
      <c r="F306" s="178"/>
      <c r="G306" s="178"/>
      <c r="H306" s="178">
        <v>0</v>
      </c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  <c r="AC306" s="178"/>
      <c r="AD306" s="178"/>
      <c r="AE306" s="178"/>
      <c r="AF306" s="178">
        <f t="shared" si="31"/>
        <v>0</v>
      </c>
      <c r="AG306" s="180">
        <f t="shared" si="36"/>
        <v>0</v>
      </c>
      <c r="AH306" s="178">
        <v>300000</v>
      </c>
      <c r="AI306" s="181">
        <f t="shared" si="37"/>
        <v>1</v>
      </c>
      <c r="AJ306" s="178">
        <f t="shared" si="35"/>
        <v>300000</v>
      </c>
    </row>
    <row r="307" spans="1:36" s="6" customFormat="1" ht="25.95" customHeight="1" x14ac:dyDescent="0.3">
      <c r="A307" s="175" t="str">
        <f t="shared" si="30"/>
        <v>SB.PY.5</v>
      </c>
      <c r="B307" s="176" t="s">
        <v>90</v>
      </c>
      <c r="C307" s="135" t="s">
        <v>12</v>
      </c>
      <c r="D307" s="177" t="s">
        <v>335</v>
      </c>
      <c r="E307" s="136">
        <v>90</v>
      </c>
      <c r="F307" s="178"/>
      <c r="G307" s="178"/>
      <c r="H307" s="178">
        <v>0</v>
      </c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  <c r="AC307" s="178"/>
      <c r="AD307" s="178"/>
      <c r="AE307" s="178"/>
      <c r="AF307" s="178">
        <f t="shared" si="31"/>
        <v>0</v>
      </c>
      <c r="AG307" s="180">
        <f t="shared" si="36"/>
        <v>0</v>
      </c>
      <c r="AH307" s="178">
        <v>450000</v>
      </c>
      <c r="AI307" s="181">
        <f t="shared" si="37"/>
        <v>1</v>
      </c>
      <c r="AJ307" s="178">
        <f t="shared" si="35"/>
        <v>450000</v>
      </c>
    </row>
    <row r="308" spans="1:36" s="6" customFormat="1" ht="36.6" customHeight="1" x14ac:dyDescent="0.3">
      <c r="A308" s="175" t="str">
        <f t="shared" si="30"/>
        <v>SB.PY.5</v>
      </c>
      <c r="B308" s="176" t="s">
        <v>91</v>
      </c>
      <c r="C308" s="135" t="s">
        <v>10</v>
      </c>
      <c r="D308" s="177" t="s">
        <v>334</v>
      </c>
      <c r="E308" s="136">
        <v>800</v>
      </c>
      <c r="F308" s="178"/>
      <c r="G308" s="178"/>
      <c r="H308" s="178">
        <v>10900000</v>
      </c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  <c r="AC308" s="178"/>
      <c r="AD308" s="178"/>
      <c r="AE308" s="178"/>
      <c r="AF308" s="178">
        <f t="shared" si="31"/>
        <v>10900000</v>
      </c>
      <c r="AG308" s="180"/>
      <c r="AH308" s="178">
        <v>26250000</v>
      </c>
      <c r="AI308" s="181"/>
      <c r="AJ308" s="178">
        <f t="shared" si="35"/>
        <v>15350000</v>
      </c>
    </row>
    <row r="309" spans="1:36" s="6" customFormat="1" ht="36.6" customHeight="1" x14ac:dyDescent="0.3">
      <c r="A309" s="175" t="str">
        <f t="shared" si="30"/>
        <v>SB.PY.5</v>
      </c>
      <c r="B309" s="176" t="s">
        <v>91</v>
      </c>
      <c r="C309" s="135" t="s">
        <v>13</v>
      </c>
      <c r="D309" s="177" t="s">
        <v>334</v>
      </c>
      <c r="E309" s="136">
        <v>50</v>
      </c>
      <c r="F309" s="178"/>
      <c r="G309" s="178"/>
      <c r="H309" s="178">
        <v>0</v>
      </c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  <c r="AC309" s="178"/>
      <c r="AD309" s="178"/>
      <c r="AE309" s="178"/>
      <c r="AF309" s="178">
        <f t="shared" si="31"/>
        <v>0</v>
      </c>
      <c r="AG309" s="180"/>
      <c r="AH309" s="178">
        <v>900000</v>
      </c>
      <c r="AI309" s="181"/>
      <c r="AJ309" s="178">
        <f t="shared" si="35"/>
        <v>900000</v>
      </c>
    </row>
    <row r="310" spans="1:36" s="6" customFormat="1" ht="36.6" customHeight="1" x14ac:dyDescent="0.3">
      <c r="A310" s="175" t="str">
        <f t="shared" si="30"/>
        <v>SB.PY.5</v>
      </c>
      <c r="B310" s="176" t="s">
        <v>91</v>
      </c>
      <c r="C310" s="135" t="s">
        <v>14</v>
      </c>
      <c r="D310" s="177" t="s">
        <v>334</v>
      </c>
      <c r="E310" s="136">
        <v>100</v>
      </c>
      <c r="F310" s="178"/>
      <c r="G310" s="178"/>
      <c r="H310" s="178">
        <v>0</v>
      </c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  <c r="AC310" s="178"/>
      <c r="AD310" s="178"/>
      <c r="AE310" s="178"/>
      <c r="AF310" s="178">
        <f t="shared" si="31"/>
        <v>0</v>
      </c>
      <c r="AG310" s="180"/>
      <c r="AH310" s="178">
        <v>900000</v>
      </c>
      <c r="AI310" s="181"/>
      <c r="AJ310" s="178">
        <f t="shared" si="35"/>
        <v>900000</v>
      </c>
    </row>
    <row r="311" spans="1:36" s="6" customFormat="1" ht="36.6" customHeight="1" x14ac:dyDescent="0.3">
      <c r="A311" s="175" t="str">
        <f t="shared" si="30"/>
        <v>SB.PY.5</v>
      </c>
      <c r="B311" s="176" t="s">
        <v>91</v>
      </c>
      <c r="C311" s="135" t="s">
        <v>12</v>
      </c>
      <c r="D311" s="177" t="s">
        <v>334</v>
      </c>
      <c r="E311" s="136">
        <v>170</v>
      </c>
      <c r="F311" s="178"/>
      <c r="G311" s="178"/>
      <c r="H311" s="178">
        <v>0</v>
      </c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  <c r="AC311" s="178"/>
      <c r="AD311" s="178"/>
      <c r="AE311" s="178"/>
      <c r="AF311" s="178">
        <f t="shared" si="31"/>
        <v>0</v>
      </c>
      <c r="AG311" s="180"/>
      <c r="AH311" s="178">
        <v>900000</v>
      </c>
      <c r="AI311" s="181"/>
      <c r="AJ311" s="178">
        <f t="shared" si="35"/>
        <v>900000</v>
      </c>
    </row>
    <row r="312" spans="1:36" s="6" customFormat="1" ht="25.95" customHeight="1" x14ac:dyDescent="0.3">
      <c r="A312" s="175" t="str">
        <f t="shared" si="30"/>
        <v>SB.PY.5</v>
      </c>
      <c r="B312" s="176" t="s">
        <v>92</v>
      </c>
      <c r="C312" s="135" t="s">
        <v>10</v>
      </c>
      <c r="D312" s="177" t="s">
        <v>299</v>
      </c>
      <c r="E312" s="136">
        <v>10</v>
      </c>
      <c r="F312" s="178"/>
      <c r="G312" s="178"/>
      <c r="H312" s="178">
        <v>0</v>
      </c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  <c r="AC312" s="178"/>
      <c r="AD312" s="178"/>
      <c r="AE312" s="178"/>
      <c r="AF312" s="178">
        <f t="shared" si="31"/>
        <v>0</v>
      </c>
      <c r="AG312" s="180"/>
      <c r="AH312" s="178">
        <v>0</v>
      </c>
      <c r="AI312" s="181"/>
      <c r="AJ312" s="178">
        <f t="shared" si="35"/>
        <v>0</v>
      </c>
    </row>
    <row r="313" spans="1:36" s="6" customFormat="1" ht="25.95" customHeight="1" x14ac:dyDescent="0.3">
      <c r="A313" s="175" t="str">
        <f t="shared" si="30"/>
        <v>SB.PY.5</v>
      </c>
      <c r="B313" s="176" t="s">
        <v>92</v>
      </c>
      <c r="C313" s="135" t="s">
        <v>13</v>
      </c>
      <c r="D313" s="177" t="s">
        <v>299</v>
      </c>
      <c r="E313" s="136">
        <v>1</v>
      </c>
      <c r="F313" s="178"/>
      <c r="G313" s="178"/>
      <c r="H313" s="178">
        <v>0</v>
      </c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  <c r="AC313" s="178"/>
      <c r="AD313" s="178"/>
      <c r="AE313" s="178"/>
      <c r="AF313" s="178">
        <f t="shared" si="31"/>
        <v>0</v>
      </c>
      <c r="AG313" s="180"/>
      <c r="AH313" s="178">
        <v>0</v>
      </c>
      <c r="AI313" s="181"/>
      <c r="AJ313" s="178">
        <f t="shared" si="35"/>
        <v>0</v>
      </c>
    </row>
    <row r="314" spans="1:36" s="6" customFormat="1" ht="25.95" customHeight="1" x14ac:dyDescent="0.3">
      <c r="A314" s="175" t="str">
        <f t="shared" si="30"/>
        <v>SB.PY.5</v>
      </c>
      <c r="B314" s="176" t="s">
        <v>92</v>
      </c>
      <c r="C314" s="135" t="s">
        <v>14</v>
      </c>
      <c r="D314" s="177" t="s">
        <v>299</v>
      </c>
      <c r="E314" s="136">
        <v>1</v>
      </c>
      <c r="F314" s="178"/>
      <c r="G314" s="178"/>
      <c r="H314" s="178">
        <v>0</v>
      </c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  <c r="AC314" s="178"/>
      <c r="AD314" s="178"/>
      <c r="AE314" s="178"/>
      <c r="AF314" s="178">
        <f t="shared" si="31"/>
        <v>0</v>
      </c>
      <c r="AG314" s="180"/>
      <c r="AH314" s="178">
        <v>0</v>
      </c>
      <c r="AI314" s="181"/>
      <c r="AJ314" s="178">
        <f t="shared" si="35"/>
        <v>0</v>
      </c>
    </row>
    <row r="315" spans="1:36" s="6" customFormat="1" ht="25.95" customHeight="1" x14ac:dyDescent="0.3">
      <c r="A315" s="175" t="str">
        <f t="shared" si="30"/>
        <v>SB.PY.5</v>
      </c>
      <c r="B315" s="176" t="s">
        <v>93</v>
      </c>
      <c r="C315" s="135" t="s">
        <v>12</v>
      </c>
      <c r="D315" s="177" t="s">
        <v>299</v>
      </c>
      <c r="E315" s="136">
        <v>2</v>
      </c>
      <c r="F315" s="178"/>
      <c r="G315" s="178"/>
      <c r="H315" s="178">
        <v>0</v>
      </c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  <c r="AC315" s="178"/>
      <c r="AD315" s="178"/>
      <c r="AE315" s="178"/>
      <c r="AF315" s="178">
        <f t="shared" si="31"/>
        <v>0</v>
      </c>
      <c r="AG315" s="180"/>
      <c r="AH315" s="178">
        <v>0</v>
      </c>
      <c r="AI315" s="181"/>
      <c r="AJ315" s="178">
        <f t="shared" si="35"/>
        <v>0</v>
      </c>
    </row>
    <row r="316" spans="1:36" s="6" customFormat="1" ht="25.95" customHeight="1" x14ac:dyDescent="0.3">
      <c r="A316" s="175" t="str">
        <f t="shared" si="30"/>
        <v>SB.PY.5</v>
      </c>
      <c r="B316" s="176" t="s">
        <v>94</v>
      </c>
      <c r="C316" s="135" t="s">
        <v>10</v>
      </c>
      <c r="D316" s="177" t="s">
        <v>299</v>
      </c>
      <c r="E316" s="136">
        <v>10</v>
      </c>
      <c r="F316" s="178"/>
      <c r="G316" s="178"/>
      <c r="H316" s="178">
        <v>19600000</v>
      </c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>
        <f t="shared" si="31"/>
        <v>19600000</v>
      </c>
      <c r="AG316" s="180"/>
      <c r="AH316" s="178">
        <v>92225000</v>
      </c>
      <c r="AI316" s="181"/>
      <c r="AJ316" s="178">
        <f t="shared" si="35"/>
        <v>72625000</v>
      </c>
    </row>
    <row r="317" spans="1:36" s="6" customFormat="1" ht="23.4" customHeight="1" x14ac:dyDescent="0.3">
      <c r="A317" s="175" t="str">
        <f t="shared" si="30"/>
        <v>SB.PY.5</v>
      </c>
      <c r="B317" s="176" t="s">
        <v>94</v>
      </c>
      <c r="C317" s="135" t="s">
        <v>13</v>
      </c>
      <c r="D317" s="177" t="s">
        <v>299</v>
      </c>
      <c r="E317" s="136">
        <v>2</v>
      </c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>
        <f t="shared" si="31"/>
        <v>0</v>
      </c>
      <c r="AG317" s="180">
        <f>+AF317/AH317</f>
        <v>0</v>
      </c>
      <c r="AH317" s="178">
        <v>750000</v>
      </c>
      <c r="AI317" s="181">
        <f>+AJ317/AH317</f>
        <v>1</v>
      </c>
      <c r="AJ317" s="178">
        <f t="shared" si="35"/>
        <v>750000</v>
      </c>
    </row>
    <row r="318" spans="1:36" s="6" customFormat="1" ht="23.4" customHeight="1" x14ac:dyDescent="0.3">
      <c r="A318" s="175" t="str">
        <f t="shared" si="30"/>
        <v>SB.PY.5</v>
      </c>
      <c r="B318" s="176" t="s">
        <v>94</v>
      </c>
      <c r="C318" s="135" t="s">
        <v>14</v>
      </c>
      <c r="D318" s="177" t="s">
        <v>299</v>
      </c>
      <c r="E318" s="136">
        <v>2</v>
      </c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>
        <f t="shared" si="31"/>
        <v>0</v>
      </c>
      <c r="AG318" s="180">
        <f t="shared" ref="AG318:AG381" si="38">+AF318/AH318</f>
        <v>0</v>
      </c>
      <c r="AH318" s="178">
        <v>750000</v>
      </c>
      <c r="AI318" s="181">
        <f t="shared" ref="AI318:AI381" si="39">+AJ318/AH318</f>
        <v>1</v>
      </c>
      <c r="AJ318" s="178">
        <f t="shared" ref="AJ318:AJ381" si="40">+AH318-AF318</f>
        <v>750000</v>
      </c>
    </row>
    <row r="319" spans="1:36" s="6" customFormat="1" ht="23.4" customHeight="1" x14ac:dyDescent="0.3">
      <c r="A319" s="175" t="str">
        <f t="shared" si="30"/>
        <v>SB.PY.5</v>
      </c>
      <c r="B319" s="176" t="s">
        <v>94</v>
      </c>
      <c r="C319" s="135" t="s">
        <v>12</v>
      </c>
      <c r="D319" s="177" t="s">
        <v>299</v>
      </c>
      <c r="E319" s="136">
        <v>2</v>
      </c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>
        <f t="shared" si="31"/>
        <v>0</v>
      </c>
      <c r="AG319" s="180">
        <f t="shared" si="38"/>
        <v>0</v>
      </c>
      <c r="AH319" s="178">
        <v>750000</v>
      </c>
      <c r="AI319" s="181">
        <f t="shared" si="39"/>
        <v>1</v>
      </c>
      <c r="AJ319" s="178">
        <f t="shared" si="40"/>
        <v>750000</v>
      </c>
    </row>
    <row r="320" spans="1:36" s="6" customFormat="1" ht="23.4" customHeight="1" x14ac:dyDescent="0.3">
      <c r="A320" s="175" t="str">
        <f t="shared" si="30"/>
        <v>SB.PY.5</v>
      </c>
      <c r="B320" s="176" t="s">
        <v>95</v>
      </c>
      <c r="C320" s="135" t="s">
        <v>10</v>
      </c>
      <c r="D320" s="177" t="s">
        <v>334</v>
      </c>
      <c r="E320" s="136">
        <v>300</v>
      </c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>
        <f t="shared" si="31"/>
        <v>0</v>
      </c>
      <c r="AG320" s="180"/>
      <c r="AH320" s="178">
        <v>0</v>
      </c>
      <c r="AI320" s="181"/>
      <c r="AJ320" s="178">
        <f t="shared" si="40"/>
        <v>0</v>
      </c>
    </row>
    <row r="321" spans="1:36" s="6" customFormat="1" ht="23.4" customHeight="1" x14ac:dyDescent="0.3">
      <c r="A321" s="175" t="str">
        <f t="shared" si="30"/>
        <v>SA.PY.1</v>
      </c>
      <c r="B321" s="176" t="s">
        <v>9</v>
      </c>
      <c r="C321" s="135" t="s">
        <v>10</v>
      </c>
      <c r="D321" s="177" t="s">
        <v>11</v>
      </c>
      <c r="E321" s="136">
        <v>4000</v>
      </c>
      <c r="F321" s="178"/>
      <c r="G321" s="178"/>
      <c r="H321" s="178"/>
      <c r="I321" s="178"/>
      <c r="J321" s="178"/>
      <c r="K321" s="178">
        <v>500000000</v>
      </c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>
        <f t="shared" si="31"/>
        <v>500000000</v>
      </c>
      <c r="AG321" s="180">
        <f t="shared" si="38"/>
        <v>5.5396662178315494E-2</v>
      </c>
      <c r="AH321" s="178">
        <v>9025814558.836729</v>
      </c>
      <c r="AI321" s="181">
        <f t="shared" si="39"/>
        <v>0.94460333782168449</v>
      </c>
      <c r="AJ321" s="178">
        <f t="shared" si="40"/>
        <v>8525814558.836729</v>
      </c>
    </row>
    <row r="322" spans="1:36" s="6" customFormat="1" ht="23.4" customHeight="1" x14ac:dyDescent="0.3">
      <c r="A322" s="175" t="str">
        <f t="shared" si="30"/>
        <v>SA.PY.1</v>
      </c>
      <c r="B322" s="176" t="s">
        <v>9</v>
      </c>
      <c r="C322" s="135" t="s">
        <v>12</v>
      </c>
      <c r="D322" s="177" t="s">
        <v>11</v>
      </c>
      <c r="E322" s="136">
        <v>2500</v>
      </c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  <c r="AC322" s="178"/>
      <c r="AD322" s="178"/>
      <c r="AE322" s="178"/>
      <c r="AF322" s="178">
        <f t="shared" si="31"/>
        <v>0</v>
      </c>
      <c r="AG322" s="180">
        <f t="shared" si="38"/>
        <v>0</v>
      </c>
      <c r="AH322" s="178">
        <v>5503545462.7053232</v>
      </c>
      <c r="AI322" s="181">
        <f t="shared" si="39"/>
        <v>1</v>
      </c>
      <c r="AJ322" s="178">
        <f t="shared" si="40"/>
        <v>5503545462.7053232</v>
      </c>
    </row>
    <row r="323" spans="1:36" s="6" customFormat="1" ht="23.4" customHeight="1" x14ac:dyDescent="0.3">
      <c r="A323" s="175" t="str">
        <f t="shared" si="30"/>
        <v>SA.PY.1</v>
      </c>
      <c r="B323" s="176" t="s">
        <v>9</v>
      </c>
      <c r="C323" s="135" t="s">
        <v>13</v>
      </c>
      <c r="D323" s="177" t="s">
        <v>11</v>
      </c>
      <c r="E323" s="136">
        <v>600</v>
      </c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  <c r="AC323" s="178"/>
      <c r="AD323" s="178"/>
      <c r="AE323" s="178"/>
      <c r="AF323" s="178">
        <f t="shared" si="31"/>
        <v>0</v>
      </c>
      <c r="AG323" s="180">
        <f t="shared" si="38"/>
        <v>0</v>
      </c>
      <c r="AH323" s="178">
        <v>1320850911.0492775</v>
      </c>
      <c r="AI323" s="181">
        <f t="shared" si="39"/>
        <v>1</v>
      </c>
      <c r="AJ323" s="178">
        <f t="shared" si="40"/>
        <v>1320850911.0492775</v>
      </c>
    </row>
    <row r="324" spans="1:36" s="6" customFormat="1" ht="23.4" customHeight="1" x14ac:dyDescent="0.3">
      <c r="A324" s="175" t="str">
        <f t="shared" si="30"/>
        <v>SA.PY.1</v>
      </c>
      <c r="B324" s="176" t="s">
        <v>9</v>
      </c>
      <c r="C324" s="135" t="s">
        <v>14</v>
      </c>
      <c r="D324" s="177" t="s">
        <v>11</v>
      </c>
      <c r="E324" s="136">
        <v>900</v>
      </c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8">
        <f t="shared" si="31"/>
        <v>0</v>
      </c>
      <c r="AG324" s="180">
        <f t="shared" si="38"/>
        <v>0</v>
      </c>
      <c r="AH324" s="178">
        <v>1981276366.5739162</v>
      </c>
      <c r="AI324" s="181">
        <f t="shared" si="39"/>
        <v>1</v>
      </c>
      <c r="AJ324" s="178">
        <f t="shared" si="40"/>
        <v>1981276366.5739162</v>
      </c>
    </row>
    <row r="325" spans="1:36" s="6" customFormat="1" ht="25.2" customHeight="1" x14ac:dyDescent="0.3">
      <c r="A325" s="175" t="str">
        <f t="shared" ref="A325:A388" si="41">LEFT(B325,7)</f>
        <v>SA.PY.1</v>
      </c>
      <c r="B325" s="176" t="s">
        <v>15</v>
      </c>
      <c r="C325" s="135" t="s">
        <v>10</v>
      </c>
      <c r="D325" s="177" t="s">
        <v>16</v>
      </c>
      <c r="E325" s="136">
        <v>2000</v>
      </c>
      <c r="F325" s="178"/>
      <c r="G325" s="178"/>
      <c r="H325" s="178"/>
      <c r="I325" s="178"/>
      <c r="J325" s="178">
        <v>100000000</v>
      </c>
      <c r="K325" s="178">
        <v>500000000</v>
      </c>
      <c r="L325" s="178"/>
      <c r="M325" s="178"/>
      <c r="N325" s="178"/>
      <c r="O325" s="178">
        <v>266215924</v>
      </c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9">
        <v>8000000</v>
      </c>
      <c r="AA325" s="178"/>
      <c r="AB325" s="178"/>
      <c r="AC325" s="178"/>
      <c r="AD325" s="178"/>
      <c r="AE325" s="178"/>
      <c r="AF325" s="178">
        <f t="shared" ref="AF325:AF388" si="42">SUM(F325:AE325)</f>
        <v>874215924</v>
      </c>
      <c r="AG325" s="180">
        <f t="shared" si="38"/>
        <v>0.79422976508880372</v>
      </c>
      <c r="AH325" s="178">
        <v>1100709092.5410645</v>
      </c>
      <c r="AI325" s="181">
        <f t="shared" si="39"/>
        <v>0.20577023491119625</v>
      </c>
      <c r="AJ325" s="178">
        <f t="shared" si="40"/>
        <v>226493168.5410645</v>
      </c>
    </row>
    <row r="326" spans="1:36" s="6" customFormat="1" ht="25.2" customHeight="1" x14ac:dyDescent="0.3">
      <c r="A326" s="175" t="str">
        <f t="shared" si="41"/>
        <v>SA.PY.1</v>
      </c>
      <c r="B326" s="176" t="s">
        <v>15</v>
      </c>
      <c r="C326" s="135" t="s">
        <v>12</v>
      </c>
      <c r="D326" s="177" t="s">
        <v>16</v>
      </c>
      <c r="E326" s="136">
        <v>400</v>
      </c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  <c r="AC326" s="178"/>
      <c r="AD326" s="178"/>
      <c r="AE326" s="178"/>
      <c r="AF326" s="178">
        <f t="shared" si="42"/>
        <v>0</v>
      </c>
      <c r="AG326" s="180">
        <f t="shared" si="38"/>
        <v>0</v>
      </c>
      <c r="AH326" s="178">
        <v>220141818.50821292</v>
      </c>
      <c r="AI326" s="181">
        <f t="shared" si="39"/>
        <v>1</v>
      </c>
      <c r="AJ326" s="178">
        <f t="shared" si="40"/>
        <v>220141818.50821292</v>
      </c>
    </row>
    <row r="327" spans="1:36" s="6" customFormat="1" ht="25.2" customHeight="1" x14ac:dyDescent="0.3">
      <c r="A327" s="175" t="str">
        <f t="shared" si="41"/>
        <v>SA.PY.1</v>
      </c>
      <c r="B327" s="176" t="s">
        <v>15</v>
      </c>
      <c r="C327" s="135" t="s">
        <v>13</v>
      </c>
      <c r="D327" s="177" t="s">
        <v>16</v>
      </c>
      <c r="E327" s="136">
        <v>200</v>
      </c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>
        <v>90000000</v>
      </c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  <c r="AC327" s="178"/>
      <c r="AD327" s="178"/>
      <c r="AE327" s="178"/>
      <c r="AF327" s="178">
        <f t="shared" si="42"/>
        <v>90000000</v>
      </c>
      <c r="AG327" s="180">
        <f t="shared" si="38"/>
        <v>0.81765473375193665</v>
      </c>
      <c r="AH327" s="178">
        <v>110070909.25410646</v>
      </c>
      <c r="AI327" s="181">
        <f t="shared" si="39"/>
        <v>0.18234526624806335</v>
      </c>
      <c r="AJ327" s="178">
        <f t="shared" si="40"/>
        <v>20070909.254106462</v>
      </c>
    </row>
    <row r="328" spans="1:36" s="6" customFormat="1" ht="25.2" customHeight="1" x14ac:dyDescent="0.3">
      <c r="A328" s="175" t="str">
        <f t="shared" si="41"/>
        <v>SA.PY.1</v>
      </c>
      <c r="B328" s="176" t="s">
        <v>15</v>
      </c>
      <c r="C328" s="135" t="s">
        <v>14</v>
      </c>
      <c r="D328" s="177" t="s">
        <v>16</v>
      </c>
      <c r="E328" s="136">
        <v>200</v>
      </c>
      <c r="F328" s="178"/>
      <c r="G328" s="178"/>
      <c r="H328" s="178"/>
      <c r="I328" s="178"/>
      <c r="J328" s="178"/>
      <c r="K328" s="178"/>
      <c r="L328" s="178"/>
      <c r="M328" s="178">
        <v>40000000</v>
      </c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>
        <f t="shared" si="42"/>
        <v>40000000</v>
      </c>
      <c r="AG328" s="180">
        <f t="shared" si="38"/>
        <v>0.36340210388974964</v>
      </c>
      <c r="AH328" s="178">
        <v>110070909.25410646</v>
      </c>
      <c r="AI328" s="181">
        <f t="shared" si="39"/>
        <v>0.63659789611025042</v>
      </c>
      <c r="AJ328" s="178">
        <f t="shared" si="40"/>
        <v>70070909.254106462</v>
      </c>
    </row>
    <row r="329" spans="1:36" s="6" customFormat="1" ht="46.8" x14ac:dyDescent="0.3">
      <c r="A329" s="175" t="str">
        <f t="shared" si="41"/>
        <v>SA.PY.1</v>
      </c>
      <c r="B329" s="176" t="s">
        <v>17</v>
      </c>
      <c r="C329" s="135" t="s">
        <v>10</v>
      </c>
      <c r="D329" s="177" t="s">
        <v>18</v>
      </c>
      <c r="E329" s="136">
        <v>4587</v>
      </c>
      <c r="F329" s="178"/>
      <c r="G329" s="178"/>
      <c r="H329" s="178"/>
      <c r="I329" s="178"/>
      <c r="J329" s="178">
        <v>100000000</v>
      </c>
      <c r="K329" s="178">
        <v>500000000</v>
      </c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83">
        <v>69940400</v>
      </c>
      <c r="W329" s="178"/>
      <c r="X329" s="178"/>
      <c r="Y329" s="178"/>
      <c r="Z329" s="178"/>
      <c r="AA329" s="178"/>
      <c r="AB329" s="178"/>
      <c r="AC329" s="178"/>
      <c r="AD329" s="178"/>
      <c r="AE329" s="178"/>
      <c r="AF329" s="178">
        <f t="shared" si="42"/>
        <v>669940400</v>
      </c>
      <c r="AG329" s="180">
        <f t="shared" si="38"/>
        <v>0.53075594253486036</v>
      </c>
      <c r="AH329" s="178">
        <v>1262238151.8714657</v>
      </c>
      <c r="AI329" s="181">
        <f t="shared" si="39"/>
        <v>0.46924405746513964</v>
      </c>
      <c r="AJ329" s="178">
        <f t="shared" si="40"/>
        <v>592297751.87146568</v>
      </c>
    </row>
    <row r="330" spans="1:36" s="6" customFormat="1" ht="46.8" x14ac:dyDescent="0.3">
      <c r="A330" s="175" t="str">
        <f t="shared" si="41"/>
        <v>SA.PY.1</v>
      </c>
      <c r="B330" s="176" t="s">
        <v>17</v>
      </c>
      <c r="C330" s="135" t="s">
        <v>12</v>
      </c>
      <c r="D330" s="177" t="s">
        <v>18</v>
      </c>
      <c r="E330" s="136">
        <v>400</v>
      </c>
      <c r="F330" s="178"/>
      <c r="G330" s="178"/>
      <c r="H330" s="178"/>
      <c r="I330" s="178"/>
      <c r="J330" s="178"/>
      <c r="K330" s="178"/>
      <c r="L330" s="178"/>
      <c r="M330" s="178"/>
      <c r="N330" s="178">
        <v>300000000</v>
      </c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8"/>
      <c r="AD330" s="178"/>
      <c r="AE330" s="178"/>
      <c r="AF330" s="178">
        <f t="shared" si="42"/>
        <v>300000000</v>
      </c>
      <c r="AG330" s="180">
        <f t="shared" si="38"/>
        <v>2.7255157791731222</v>
      </c>
      <c r="AH330" s="178">
        <v>110070909.25410646</v>
      </c>
      <c r="AI330" s="181">
        <f t="shared" si="39"/>
        <v>-1.7255157791731222</v>
      </c>
      <c r="AJ330" s="178">
        <f t="shared" si="40"/>
        <v>-189929090.74589354</v>
      </c>
    </row>
    <row r="331" spans="1:36" s="6" customFormat="1" ht="46.8" x14ac:dyDescent="0.3">
      <c r="A331" s="175" t="str">
        <f t="shared" si="41"/>
        <v>SA.PY.1</v>
      </c>
      <c r="B331" s="176" t="s">
        <v>17</v>
      </c>
      <c r="C331" s="135" t="s">
        <v>13</v>
      </c>
      <c r="D331" s="177" t="s">
        <v>18</v>
      </c>
      <c r="E331" s="136">
        <v>325</v>
      </c>
      <c r="F331" s="178"/>
      <c r="G331" s="178"/>
      <c r="H331" s="178"/>
      <c r="I331" s="178"/>
      <c r="J331" s="178"/>
      <c r="K331" s="178"/>
      <c r="L331" s="178">
        <v>160000000</v>
      </c>
      <c r="M331" s="178"/>
      <c r="N331" s="178"/>
      <c r="O331" s="178"/>
      <c r="P331" s="178">
        <v>70643874</v>
      </c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8">
        <f t="shared" si="42"/>
        <v>230643874</v>
      </c>
      <c r="AG331" s="180">
        <f t="shared" si="38"/>
        <v>2.5789682787963795</v>
      </c>
      <c r="AH331" s="178">
        <v>89432613.768961489</v>
      </c>
      <c r="AI331" s="181">
        <f t="shared" si="39"/>
        <v>-1.5789682787963795</v>
      </c>
      <c r="AJ331" s="178">
        <f t="shared" si="40"/>
        <v>-141211260.23103851</v>
      </c>
    </row>
    <row r="332" spans="1:36" s="6" customFormat="1" ht="46.8" x14ac:dyDescent="0.3">
      <c r="A332" s="175" t="str">
        <f t="shared" si="41"/>
        <v>SA.PY.1</v>
      </c>
      <c r="B332" s="176" t="s">
        <v>17</v>
      </c>
      <c r="C332" s="135" t="s">
        <v>14</v>
      </c>
      <c r="D332" s="177" t="s">
        <v>18</v>
      </c>
      <c r="E332" s="136">
        <v>325</v>
      </c>
      <c r="F332" s="178"/>
      <c r="G332" s="178"/>
      <c r="H332" s="178"/>
      <c r="I332" s="178"/>
      <c r="J332" s="178"/>
      <c r="K332" s="178"/>
      <c r="L332" s="178"/>
      <c r="M332" s="178">
        <v>351563457.51999998</v>
      </c>
      <c r="N332" s="178"/>
      <c r="O332" s="178"/>
      <c r="P332" s="178"/>
      <c r="Q332" s="178">
        <v>76000000</v>
      </c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8"/>
      <c r="AD332" s="178"/>
      <c r="AE332" s="178"/>
      <c r="AF332" s="178">
        <f t="shared" si="42"/>
        <v>427563457.51999998</v>
      </c>
      <c r="AG332" s="180">
        <f t="shared" si="38"/>
        <v>4.7808449233582646</v>
      </c>
      <c r="AH332" s="178">
        <v>89432613.768961489</v>
      </c>
      <c r="AI332" s="181">
        <f t="shared" si="39"/>
        <v>-3.7808449233582646</v>
      </c>
      <c r="AJ332" s="178">
        <f t="shared" si="40"/>
        <v>-338130843.75103849</v>
      </c>
    </row>
    <row r="333" spans="1:36" s="6" customFormat="1" ht="46.8" x14ac:dyDescent="0.3">
      <c r="A333" s="175" t="str">
        <f t="shared" si="41"/>
        <v>SA.PY.2</v>
      </c>
      <c r="B333" s="176" t="s">
        <v>19</v>
      </c>
      <c r="C333" s="135" t="s">
        <v>10</v>
      </c>
      <c r="D333" s="177" t="s">
        <v>20</v>
      </c>
      <c r="E333" s="136">
        <v>8</v>
      </c>
      <c r="F333" s="178"/>
      <c r="G333" s="178"/>
      <c r="H333" s="178"/>
      <c r="I333" s="178"/>
      <c r="J333" s="178"/>
      <c r="K333" s="178">
        <v>80000000</v>
      </c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8"/>
      <c r="AD333" s="178"/>
      <c r="AE333" s="178"/>
      <c r="AF333" s="178">
        <f t="shared" si="42"/>
        <v>80000000</v>
      </c>
      <c r="AG333" s="180">
        <f t="shared" si="38"/>
        <v>6.6666666666666666E-2</v>
      </c>
      <c r="AH333" s="178">
        <v>1200000000</v>
      </c>
      <c r="AI333" s="181">
        <f t="shared" si="39"/>
        <v>0.93333333333333335</v>
      </c>
      <c r="AJ333" s="178">
        <f t="shared" si="40"/>
        <v>1120000000</v>
      </c>
    </row>
    <row r="334" spans="1:36" s="6" customFormat="1" ht="46.8" x14ac:dyDescent="0.3">
      <c r="A334" s="175" t="str">
        <f t="shared" si="41"/>
        <v>SA.PY.2</v>
      </c>
      <c r="B334" s="176" t="s">
        <v>19</v>
      </c>
      <c r="C334" s="135" t="s">
        <v>12</v>
      </c>
      <c r="D334" s="177" t="s">
        <v>20</v>
      </c>
      <c r="E334" s="136">
        <v>1</v>
      </c>
      <c r="F334" s="178"/>
      <c r="G334" s="178"/>
      <c r="H334" s="178"/>
      <c r="I334" s="178"/>
      <c r="J334" s="178"/>
      <c r="K334" s="178"/>
      <c r="L334" s="178"/>
      <c r="M334" s="178"/>
      <c r="N334" s="178">
        <v>196000000</v>
      </c>
      <c r="O334" s="178"/>
      <c r="P334" s="178"/>
      <c r="Q334" s="178"/>
      <c r="R334" s="178">
        <v>192000000</v>
      </c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>
        <f t="shared" si="42"/>
        <v>388000000</v>
      </c>
      <c r="AG334" s="180">
        <f t="shared" si="38"/>
        <v>2.5866666666666664</v>
      </c>
      <c r="AH334" s="178">
        <v>150000000</v>
      </c>
      <c r="AI334" s="181">
        <f t="shared" si="39"/>
        <v>-1.5866666666666667</v>
      </c>
      <c r="AJ334" s="178">
        <f t="shared" si="40"/>
        <v>-238000000</v>
      </c>
    </row>
    <row r="335" spans="1:36" s="6" customFormat="1" ht="46.8" x14ac:dyDescent="0.3">
      <c r="A335" s="175" t="str">
        <f t="shared" si="41"/>
        <v>SA.PY.2</v>
      </c>
      <c r="B335" s="176" t="s">
        <v>19</v>
      </c>
      <c r="C335" s="135" t="s">
        <v>13</v>
      </c>
      <c r="D335" s="177" t="s">
        <v>20</v>
      </c>
      <c r="E335" s="136">
        <v>1</v>
      </c>
      <c r="F335" s="178"/>
      <c r="G335" s="178"/>
      <c r="H335" s="178"/>
      <c r="I335" s="178"/>
      <c r="J335" s="178"/>
      <c r="K335" s="178"/>
      <c r="L335" s="178">
        <v>379000000</v>
      </c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>
        <f t="shared" si="42"/>
        <v>379000000</v>
      </c>
      <c r="AG335" s="180">
        <f t="shared" si="38"/>
        <v>2.5266666666666668</v>
      </c>
      <c r="AH335" s="178">
        <v>150000000</v>
      </c>
      <c r="AI335" s="181">
        <f t="shared" si="39"/>
        <v>-1.5266666666666666</v>
      </c>
      <c r="AJ335" s="178">
        <f t="shared" si="40"/>
        <v>-229000000</v>
      </c>
    </row>
    <row r="336" spans="1:36" s="6" customFormat="1" ht="46.8" x14ac:dyDescent="0.3">
      <c r="A336" s="175" t="str">
        <f t="shared" si="41"/>
        <v>SA.PY.2</v>
      </c>
      <c r="B336" s="176" t="s">
        <v>19</v>
      </c>
      <c r="C336" s="135" t="s">
        <v>14</v>
      </c>
      <c r="D336" s="177" t="s">
        <v>21</v>
      </c>
      <c r="E336" s="136">
        <v>1</v>
      </c>
      <c r="F336" s="178"/>
      <c r="G336" s="178"/>
      <c r="H336" s="178"/>
      <c r="I336" s="178"/>
      <c r="J336" s="178"/>
      <c r="K336" s="178"/>
      <c r="L336" s="178"/>
      <c r="M336" s="178">
        <v>208000000</v>
      </c>
      <c r="N336" s="178"/>
      <c r="O336" s="178"/>
      <c r="P336" s="178"/>
      <c r="Q336" s="178"/>
      <c r="R336" s="178"/>
      <c r="S336" s="178"/>
      <c r="T336" s="178"/>
      <c r="U336" s="178"/>
      <c r="V336" s="178"/>
      <c r="W336" s="178">
        <v>8000000</v>
      </c>
      <c r="X336" s="178"/>
      <c r="Y336" s="178"/>
      <c r="Z336" s="178"/>
      <c r="AA336" s="178"/>
      <c r="AB336" s="178"/>
      <c r="AC336" s="178"/>
      <c r="AD336" s="178"/>
      <c r="AE336" s="178"/>
      <c r="AF336" s="178">
        <f t="shared" si="42"/>
        <v>216000000</v>
      </c>
      <c r="AG336" s="180">
        <f t="shared" si="38"/>
        <v>1.44</v>
      </c>
      <c r="AH336" s="178">
        <v>150000000</v>
      </c>
      <c r="AI336" s="181">
        <f t="shared" si="39"/>
        <v>-0.44</v>
      </c>
      <c r="AJ336" s="178">
        <f t="shared" si="40"/>
        <v>-66000000</v>
      </c>
    </row>
    <row r="337" spans="1:36" s="6" customFormat="1" ht="62.4" x14ac:dyDescent="0.3">
      <c r="A337" s="175" t="str">
        <f t="shared" si="41"/>
        <v>SA.PY.2</v>
      </c>
      <c r="B337" s="176" t="s">
        <v>22</v>
      </c>
      <c r="C337" s="135" t="s">
        <v>10</v>
      </c>
      <c r="D337" s="177" t="s">
        <v>23</v>
      </c>
      <c r="E337" s="136">
        <v>12</v>
      </c>
      <c r="F337" s="178"/>
      <c r="G337" s="178"/>
      <c r="H337" s="178"/>
      <c r="I337" s="178"/>
      <c r="J337" s="178"/>
      <c r="K337" s="178">
        <v>40000000</v>
      </c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>
        <f t="shared" si="42"/>
        <v>40000000</v>
      </c>
      <c r="AG337" s="180">
        <f t="shared" si="38"/>
        <v>0.2857142857142857</v>
      </c>
      <c r="AH337" s="178">
        <v>140000000</v>
      </c>
      <c r="AI337" s="181">
        <f t="shared" si="39"/>
        <v>0.7142857142857143</v>
      </c>
      <c r="AJ337" s="178">
        <f t="shared" si="40"/>
        <v>100000000</v>
      </c>
    </row>
    <row r="338" spans="1:36" s="6" customFormat="1" ht="62.4" x14ac:dyDescent="0.3">
      <c r="A338" s="175" t="str">
        <f t="shared" si="41"/>
        <v>SA.PY.2</v>
      </c>
      <c r="B338" s="176" t="s">
        <v>22</v>
      </c>
      <c r="C338" s="135" t="s">
        <v>12</v>
      </c>
      <c r="D338" s="177" t="s">
        <v>23</v>
      </c>
      <c r="E338" s="136">
        <v>4</v>
      </c>
      <c r="F338" s="178"/>
      <c r="G338" s="178"/>
      <c r="H338" s="178"/>
      <c r="I338" s="178"/>
      <c r="J338" s="178"/>
      <c r="K338" s="178"/>
      <c r="L338" s="178"/>
      <c r="M338" s="178"/>
      <c r="N338" s="178">
        <v>50000000</v>
      </c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>
        <f t="shared" si="42"/>
        <v>50000000</v>
      </c>
      <c r="AG338" s="180">
        <f t="shared" si="38"/>
        <v>0.69444444444444442</v>
      </c>
      <c r="AH338" s="178">
        <v>72000000</v>
      </c>
      <c r="AI338" s="181">
        <f t="shared" si="39"/>
        <v>0.30555555555555558</v>
      </c>
      <c r="AJ338" s="178">
        <f t="shared" si="40"/>
        <v>22000000</v>
      </c>
    </row>
    <row r="339" spans="1:36" s="6" customFormat="1" ht="62.4" x14ac:dyDescent="0.3">
      <c r="A339" s="175" t="str">
        <f t="shared" si="41"/>
        <v>SA.PY.2</v>
      </c>
      <c r="B339" s="176" t="s">
        <v>22</v>
      </c>
      <c r="C339" s="135" t="s">
        <v>13</v>
      </c>
      <c r="D339" s="177" t="s">
        <v>23</v>
      </c>
      <c r="E339" s="136">
        <v>3</v>
      </c>
      <c r="F339" s="178"/>
      <c r="G339" s="178"/>
      <c r="H339" s="178"/>
      <c r="I339" s="178"/>
      <c r="J339" s="178"/>
      <c r="K339" s="178"/>
      <c r="L339" s="178">
        <v>60563457</v>
      </c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>
        <f t="shared" si="42"/>
        <v>60563457</v>
      </c>
      <c r="AG339" s="180">
        <f t="shared" si="38"/>
        <v>1.1215455000000001</v>
      </c>
      <c r="AH339" s="178">
        <v>54000000</v>
      </c>
      <c r="AI339" s="181">
        <f t="shared" si="39"/>
        <v>-0.1215455</v>
      </c>
      <c r="AJ339" s="178">
        <f t="shared" si="40"/>
        <v>-6563457</v>
      </c>
    </row>
    <row r="340" spans="1:36" s="6" customFormat="1" ht="62.4" x14ac:dyDescent="0.3">
      <c r="A340" s="175" t="str">
        <f t="shared" si="41"/>
        <v>SA.PY.2</v>
      </c>
      <c r="B340" s="176" t="s">
        <v>22</v>
      </c>
      <c r="C340" s="135" t="s">
        <v>14</v>
      </c>
      <c r="D340" s="177" t="s">
        <v>23</v>
      </c>
      <c r="E340" s="136">
        <v>3</v>
      </c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>
        <f t="shared" si="42"/>
        <v>0</v>
      </c>
      <c r="AG340" s="180">
        <f t="shared" si="38"/>
        <v>0</v>
      </c>
      <c r="AH340" s="178">
        <v>54000000</v>
      </c>
      <c r="AI340" s="181">
        <f t="shared" si="39"/>
        <v>1</v>
      </c>
      <c r="AJ340" s="178">
        <f t="shared" si="40"/>
        <v>54000000</v>
      </c>
    </row>
    <row r="341" spans="1:36" s="6" customFormat="1" ht="46.8" x14ac:dyDescent="0.3">
      <c r="A341" s="175" t="str">
        <f t="shared" si="41"/>
        <v>SA.PY.2</v>
      </c>
      <c r="B341" s="176" t="s">
        <v>24</v>
      </c>
      <c r="C341" s="135" t="s">
        <v>10</v>
      </c>
      <c r="D341" s="177" t="s">
        <v>21</v>
      </c>
      <c r="E341" s="136">
        <v>10</v>
      </c>
      <c r="F341" s="178"/>
      <c r="G341" s="178"/>
      <c r="H341" s="178"/>
      <c r="I341" s="178"/>
      <c r="J341" s="178"/>
      <c r="K341" s="178">
        <v>60000000</v>
      </c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>
        <f t="shared" si="42"/>
        <v>60000000</v>
      </c>
      <c r="AG341" s="180">
        <f t="shared" si="38"/>
        <v>1</v>
      </c>
      <c r="AH341" s="178">
        <v>60000000</v>
      </c>
      <c r="AI341" s="181">
        <f t="shared" si="39"/>
        <v>0</v>
      </c>
      <c r="AJ341" s="178">
        <f t="shared" si="40"/>
        <v>0</v>
      </c>
    </row>
    <row r="342" spans="1:36" s="6" customFormat="1" ht="46.8" x14ac:dyDescent="0.3">
      <c r="A342" s="175" t="str">
        <f t="shared" si="41"/>
        <v>SA.PY.2</v>
      </c>
      <c r="B342" s="176" t="s">
        <v>24</v>
      </c>
      <c r="C342" s="135" t="s">
        <v>12</v>
      </c>
      <c r="D342" s="177" t="s">
        <v>21</v>
      </c>
      <c r="E342" s="136">
        <v>4</v>
      </c>
      <c r="F342" s="178"/>
      <c r="G342" s="178"/>
      <c r="H342" s="178"/>
      <c r="I342" s="178"/>
      <c r="J342" s="178"/>
      <c r="K342" s="178"/>
      <c r="L342" s="178"/>
      <c r="M342" s="178"/>
      <c r="N342" s="178">
        <v>53563457</v>
      </c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8"/>
      <c r="AD342" s="178"/>
      <c r="AE342" s="178"/>
      <c r="AF342" s="178">
        <f t="shared" si="42"/>
        <v>53563457</v>
      </c>
      <c r="AG342" s="180">
        <f t="shared" si="38"/>
        <v>3.7196845138888888</v>
      </c>
      <c r="AH342" s="178">
        <v>14400000</v>
      </c>
      <c r="AI342" s="181">
        <f t="shared" si="39"/>
        <v>-2.7196845138888888</v>
      </c>
      <c r="AJ342" s="178">
        <f t="shared" si="40"/>
        <v>-39163457</v>
      </c>
    </row>
    <row r="343" spans="1:36" s="6" customFormat="1" ht="46.8" x14ac:dyDescent="0.3">
      <c r="A343" s="175" t="str">
        <f t="shared" si="41"/>
        <v>SA.PY.2</v>
      </c>
      <c r="B343" s="176" t="s">
        <v>24</v>
      </c>
      <c r="C343" s="135" t="s">
        <v>13</v>
      </c>
      <c r="D343" s="177" t="s">
        <v>21</v>
      </c>
      <c r="E343" s="136">
        <v>3</v>
      </c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8"/>
      <c r="AD343" s="178"/>
      <c r="AE343" s="178"/>
      <c r="AF343" s="178">
        <f t="shared" si="42"/>
        <v>0</v>
      </c>
      <c r="AG343" s="180">
        <f t="shared" si="38"/>
        <v>0</v>
      </c>
      <c r="AH343" s="178">
        <v>10800000</v>
      </c>
      <c r="AI343" s="181">
        <f t="shared" si="39"/>
        <v>1</v>
      </c>
      <c r="AJ343" s="178">
        <f t="shared" si="40"/>
        <v>10800000</v>
      </c>
    </row>
    <row r="344" spans="1:36" s="6" customFormat="1" ht="46.8" x14ac:dyDescent="0.3">
      <c r="A344" s="175" t="str">
        <f t="shared" si="41"/>
        <v>SA.PY.2</v>
      </c>
      <c r="B344" s="176" t="s">
        <v>24</v>
      </c>
      <c r="C344" s="135" t="s">
        <v>14</v>
      </c>
      <c r="D344" s="177" t="s">
        <v>21</v>
      </c>
      <c r="E344" s="136">
        <v>3</v>
      </c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  <c r="AC344" s="178"/>
      <c r="AD344" s="178"/>
      <c r="AE344" s="178"/>
      <c r="AF344" s="178">
        <f t="shared" si="42"/>
        <v>0</v>
      </c>
      <c r="AG344" s="180">
        <f t="shared" si="38"/>
        <v>0</v>
      </c>
      <c r="AH344" s="178">
        <v>10800000</v>
      </c>
      <c r="AI344" s="181">
        <f t="shared" si="39"/>
        <v>1</v>
      </c>
      <c r="AJ344" s="178">
        <f t="shared" si="40"/>
        <v>10800000</v>
      </c>
    </row>
    <row r="345" spans="1:36" s="6" customFormat="1" ht="46.8" x14ac:dyDescent="0.3">
      <c r="A345" s="175" t="str">
        <f t="shared" si="41"/>
        <v>SA.PY.2</v>
      </c>
      <c r="B345" s="176" t="s">
        <v>25</v>
      </c>
      <c r="C345" s="135" t="s">
        <v>10</v>
      </c>
      <c r="D345" s="177" t="s">
        <v>21</v>
      </c>
      <c r="E345" s="136">
        <v>9</v>
      </c>
      <c r="F345" s="178"/>
      <c r="G345" s="178"/>
      <c r="H345" s="178"/>
      <c r="I345" s="178"/>
      <c r="J345" s="178"/>
      <c r="K345" s="178">
        <v>150000000</v>
      </c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83">
        <v>7000000</v>
      </c>
      <c r="W345" s="178"/>
      <c r="X345" s="178"/>
      <c r="Y345" s="178"/>
      <c r="Z345" s="178"/>
      <c r="AA345" s="178"/>
      <c r="AB345" s="178"/>
      <c r="AC345" s="178"/>
      <c r="AD345" s="178"/>
      <c r="AE345" s="178"/>
      <c r="AF345" s="178">
        <f t="shared" si="42"/>
        <v>157000000</v>
      </c>
      <c r="AG345" s="180">
        <f t="shared" si="38"/>
        <v>2.9074074074074074</v>
      </c>
      <c r="AH345" s="178">
        <v>54000000</v>
      </c>
      <c r="AI345" s="181">
        <f t="shared" si="39"/>
        <v>-1.9074074074074074</v>
      </c>
      <c r="AJ345" s="178">
        <f t="shared" si="40"/>
        <v>-103000000</v>
      </c>
    </row>
    <row r="346" spans="1:36" s="6" customFormat="1" ht="62.4" x14ac:dyDescent="0.3">
      <c r="A346" s="175" t="str">
        <f t="shared" si="41"/>
        <v>SA.PY.2</v>
      </c>
      <c r="B346" s="176" t="s">
        <v>26</v>
      </c>
      <c r="C346" s="135" t="s">
        <v>10</v>
      </c>
      <c r="D346" s="177" t="s">
        <v>23</v>
      </c>
      <c r="E346" s="136">
        <v>9</v>
      </c>
      <c r="F346" s="178"/>
      <c r="G346" s="178"/>
      <c r="H346" s="178"/>
      <c r="I346" s="178"/>
      <c r="J346" s="178"/>
      <c r="K346" s="178">
        <v>60000000</v>
      </c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83">
        <v>3000000</v>
      </c>
      <c r="W346" s="178"/>
      <c r="X346" s="178"/>
      <c r="Y346" s="178"/>
      <c r="Z346" s="178"/>
      <c r="AA346" s="178"/>
      <c r="AB346" s="178"/>
      <c r="AC346" s="178"/>
      <c r="AD346" s="178"/>
      <c r="AE346" s="178"/>
      <c r="AF346" s="178">
        <f t="shared" si="42"/>
        <v>63000000</v>
      </c>
      <c r="AG346" s="180">
        <f t="shared" si="38"/>
        <v>1.75</v>
      </c>
      <c r="AH346" s="178">
        <v>36000000</v>
      </c>
      <c r="AI346" s="181">
        <f t="shared" si="39"/>
        <v>-0.75</v>
      </c>
      <c r="AJ346" s="178">
        <f t="shared" si="40"/>
        <v>-27000000</v>
      </c>
    </row>
    <row r="347" spans="1:36" s="6" customFormat="1" ht="46.8" x14ac:dyDescent="0.3">
      <c r="A347" s="175" t="str">
        <f t="shared" si="41"/>
        <v>SA.PY.2</v>
      </c>
      <c r="B347" s="176" t="s">
        <v>27</v>
      </c>
      <c r="C347" s="135" t="s">
        <v>10</v>
      </c>
      <c r="D347" s="177" t="s">
        <v>21</v>
      </c>
      <c r="E347" s="136">
        <v>9</v>
      </c>
      <c r="F347" s="178"/>
      <c r="G347" s="178"/>
      <c r="H347" s="178"/>
      <c r="I347" s="178"/>
      <c r="J347" s="178"/>
      <c r="K347" s="178">
        <v>70000000</v>
      </c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  <c r="AC347" s="178"/>
      <c r="AD347" s="178"/>
      <c r="AE347" s="178"/>
      <c r="AF347" s="178">
        <f t="shared" si="42"/>
        <v>70000000</v>
      </c>
      <c r="AG347" s="180">
        <f t="shared" si="38"/>
        <v>0.46666666666666667</v>
      </c>
      <c r="AH347" s="178">
        <v>150000000</v>
      </c>
      <c r="AI347" s="181">
        <f t="shared" si="39"/>
        <v>0.53333333333333333</v>
      </c>
      <c r="AJ347" s="178">
        <f t="shared" si="40"/>
        <v>80000000</v>
      </c>
    </row>
    <row r="348" spans="1:36" s="6" customFormat="1" ht="31.2" x14ac:dyDescent="0.3">
      <c r="A348" s="175" t="str">
        <f t="shared" si="41"/>
        <v>SA.PY.2</v>
      </c>
      <c r="B348" s="176" t="s">
        <v>28</v>
      </c>
      <c r="C348" s="135" t="s">
        <v>10</v>
      </c>
      <c r="D348" s="177" t="s">
        <v>29</v>
      </c>
      <c r="E348" s="136">
        <v>6</v>
      </c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9">
        <v>32000000</v>
      </c>
      <c r="AA348" s="179">
        <v>10000000</v>
      </c>
      <c r="AB348" s="178"/>
      <c r="AC348" s="178"/>
      <c r="AD348" s="178"/>
      <c r="AE348" s="178"/>
      <c r="AF348" s="178">
        <f t="shared" si="42"/>
        <v>42000000</v>
      </c>
      <c r="AG348" s="180">
        <f t="shared" si="38"/>
        <v>0.6</v>
      </c>
      <c r="AH348" s="178">
        <v>70000000</v>
      </c>
      <c r="AI348" s="181">
        <f t="shared" si="39"/>
        <v>0.4</v>
      </c>
      <c r="AJ348" s="178">
        <f t="shared" si="40"/>
        <v>28000000</v>
      </c>
    </row>
    <row r="349" spans="1:36" s="6" customFormat="1" ht="62.4" x14ac:dyDescent="0.3">
      <c r="A349" s="175" t="str">
        <f t="shared" si="41"/>
        <v>SA.PY.2</v>
      </c>
      <c r="B349" s="176" t="s">
        <v>28</v>
      </c>
      <c r="C349" s="135" t="s">
        <v>10</v>
      </c>
      <c r="D349" s="177" t="s">
        <v>30</v>
      </c>
      <c r="E349" s="136">
        <v>1</v>
      </c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>
        <f t="shared" si="42"/>
        <v>0</v>
      </c>
      <c r="AG349" s="180">
        <f t="shared" si="38"/>
        <v>0</v>
      </c>
      <c r="AH349" s="178">
        <v>200000000</v>
      </c>
      <c r="AI349" s="181">
        <f t="shared" si="39"/>
        <v>1</v>
      </c>
      <c r="AJ349" s="178">
        <f t="shared" si="40"/>
        <v>200000000</v>
      </c>
    </row>
    <row r="350" spans="1:36" s="6" customFormat="1" ht="31.2" x14ac:dyDescent="0.3">
      <c r="A350" s="175" t="str">
        <f t="shared" si="41"/>
        <v>SA.PY.2</v>
      </c>
      <c r="B350" s="176" t="s">
        <v>28</v>
      </c>
      <c r="C350" s="135" t="s">
        <v>12</v>
      </c>
      <c r="D350" s="177" t="s">
        <v>29</v>
      </c>
      <c r="E350" s="136">
        <v>6</v>
      </c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>
        <f t="shared" si="42"/>
        <v>0</v>
      </c>
      <c r="AG350" s="180">
        <f t="shared" si="38"/>
        <v>0</v>
      </c>
      <c r="AH350" s="178">
        <v>368000000</v>
      </c>
      <c r="AI350" s="181">
        <f t="shared" si="39"/>
        <v>1</v>
      </c>
      <c r="AJ350" s="178">
        <f t="shared" si="40"/>
        <v>368000000</v>
      </c>
    </row>
    <row r="351" spans="1:36" s="6" customFormat="1" ht="31.2" x14ac:dyDescent="0.3">
      <c r="A351" s="175" t="str">
        <f t="shared" si="41"/>
        <v>SA.PY.2</v>
      </c>
      <c r="B351" s="176" t="s">
        <v>28</v>
      </c>
      <c r="C351" s="135" t="s">
        <v>13</v>
      </c>
      <c r="D351" s="177" t="s">
        <v>29</v>
      </c>
      <c r="E351" s="136">
        <v>6</v>
      </c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>
        <f t="shared" si="42"/>
        <v>0</v>
      </c>
      <c r="AG351" s="180">
        <f t="shared" si="38"/>
        <v>0</v>
      </c>
      <c r="AH351" s="178">
        <v>138000000</v>
      </c>
      <c r="AI351" s="181">
        <f t="shared" si="39"/>
        <v>1</v>
      </c>
      <c r="AJ351" s="178">
        <f t="shared" si="40"/>
        <v>138000000</v>
      </c>
    </row>
    <row r="352" spans="1:36" s="6" customFormat="1" ht="31.2" x14ac:dyDescent="0.3">
      <c r="A352" s="175" t="str">
        <f t="shared" si="41"/>
        <v>SA.PY.2</v>
      </c>
      <c r="B352" s="176" t="s">
        <v>28</v>
      </c>
      <c r="C352" s="135" t="s">
        <v>14</v>
      </c>
      <c r="D352" s="177" t="s">
        <v>29</v>
      </c>
      <c r="E352" s="136">
        <v>6</v>
      </c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>
        <f t="shared" si="42"/>
        <v>0</v>
      </c>
      <c r="AG352" s="180">
        <f t="shared" si="38"/>
        <v>0</v>
      </c>
      <c r="AH352" s="178">
        <v>230000000</v>
      </c>
      <c r="AI352" s="181">
        <f t="shared" si="39"/>
        <v>1</v>
      </c>
      <c r="AJ352" s="178">
        <f t="shared" si="40"/>
        <v>230000000</v>
      </c>
    </row>
    <row r="353" spans="1:36" s="6" customFormat="1" ht="78" x14ac:dyDescent="0.3">
      <c r="A353" s="175" t="str">
        <f t="shared" si="41"/>
        <v>SA.PY.2</v>
      </c>
      <c r="B353" s="176" t="s">
        <v>31</v>
      </c>
      <c r="C353" s="135" t="s">
        <v>10</v>
      </c>
      <c r="D353" s="177" t="s">
        <v>32</v>
      </c>
      <c r="E353" s="136">
        <v>12</v>
      </c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83">
        <v>6672123</v>
      </c>
      <c r="AA353" s="178"/>
      <c r="AB353" s="178"/>
      <c r="AC353" s="178"/>
      <c r="AD353" s="178"/>
      <c r="AE353" s="178"/>
      <c r="AF353" s="178">
        <f t="shared" si="42"/>
        <v>6672123</v>
      </c>
      <c r="AG353" s="180">
        <f t="shared" si="38"/>
        <v>0.44480819999999999</v>
      </c>
      <c r="AH353" s="178">
        <v>15000000</v>
      </c>
      <c r="AI353" s="181">
        <f t="shared" si="39"/>
        <v>0.55519180000000001</v>
      </c>
      <c r="AJ353" s="178">
        <f t="shared" si="40"/>
        <v>8327877</v>
      </c>
    </row>
    <row r="354" spans="1:36" s="6" customFormat="1" ht="78" x14ac:dyDescent="0.3">
      <c r="A354" s="175" t="str">
        <f t="shared" si="41"/>
        <v>SA.PY.2</v>
      </c>
      <c r="B354" s="176" t="s">
        <v>31</v>
      </c>
      <c r="C354" s="135" t="s">
        <v>12</v>
      </c>
      <c r="D354" s="177" t="s">
        <v>32</v>
      </c>
      <c r="E354" s="136">
        <v>22</v>
      </c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>
        <f t="shared" si="42"/>
        <v>0</v>
      </c>
      <c r="AG354" s="180"/>
      <c r="AH354" s="178">
        <v>5000000</v>
      </c>
      <c r="AI354" s="181"/>
      <c r="AJ354" s="178">
        <f t="shared" si="40"/>
        <v>5000000</v>
      </c>
    </row>
    <row r="355" spans="1:36" s="6" customFormat="1" ht="78" x14ac:dyDescent="0.3">
      <c r="A355" s="175" t="str">
        <f t="shared" si="41"/>
        <v>SA.PY.2</v>
      </c>
      <c r="B355" s="176" t="s">
        <v>31</v>
      </c>
      <c r="C355" s="135" t="s">
        <v>13</v>
      </c>
      <c r="D355" s="177" t="s">
        <v>32</v>
      </c>
      <c r="E355" s="136">
        <v>15</v>
      </c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>
        <f t="shared" si="42"/>
        <v>0</v>
      </c>
      <c r="AG355" s="180"/>
      <c r="AH355" s="178">
        <v>5000000</v>
      </c>
      <c r="AI355" s="181"/>
      <c r="AJ355" s="178">
        <f t="shared" si="40"/>
        <v>5000000</v>
      </c>
    </row>
    <row r="356" spans="1:36" s="6" customFormat="1" ht="78" x14ac:dyDescent="0.3">
      <c r="A356" s="175" t="str">
        <f t="shared" si="41"/>
        <v>SA.PY.2</v>
      </c>
      <c r="B356" s="176" t="s">
        <v>31</v>
      </c>
      <c r="C356" s="135" t="s">
        <v>14</v>
      </c>
      <c r="D356" s="177" t="s">
        <v>32</v>
      </c>
      <c r="E356" s="136">
        <v>14</v>
      </c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>
        <v>11248010</v>
      </c>
      <c r="X356" s="178"/>
      <c r="Y356" s="178"/>
      <c r="Z356" s="178"/>
      <c r="AA356" s="178"/>
      <c r="AB356" s="178"/>
      <c r="AC356" s="178"/>
      <c r="AD356" s="178"/>
      <c r="AE356" s="178"/>
      <c r="AF356" s="178">
        <f t="shared" si="42"/>
        <v>11248010</v>
      </c>
      <c r="AG356" s="180"/>
      <c r="AH356" s="178">
        <v>5000000</v>
      </c>
      <c r="AI356" s="181"/>
      <c r="AJ356" s="178">
        <f t="shared" si="40"/>
        <v>-6248010</v>
      </c>
    </row>
    <row r="357" spans="1:36" s="6" customFormat="1" ht="31.2" x14ac:dyDescent="0.3">
      <c r="A357" s="175" t="str">
        <f t="shared" si="41"/>
        <v>SA.PY.2</v>
      </c>
      <c r="B357" s="176" t="s">
        <v>33</v>
      </c>
      <c r="C357" s="135" t="s">
        <v>10</v>
      </c>
      <c r="D357" s="177" t="s">
        <v>34</v>
      </c>
      <c r="E357" s="136">
        <v>15</v>
      </c>
      <c r="F357" s="178"/>
      <c r="G357" s="178"/>
      <c r="H357" s="178"/>
      <c r="I357" s="178"/>
      <c r="J357" s="178">
        <v>416215924</v>
      </c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83">
        <v>4000000</v>
      </c>
      <c r="W357" s="178"/>
      <c r="X357" s="179">
        <v>120000000</v>
      </c>
      <c r="Y357" s="178"/>
      <c r="Z357" s="179">
        <v>13000000</v>
      </c>
      <c r="AA357" s="179">
        <v>5789710</v>
      </c>
      <c r="AB357" s="178"/>
      <c r="AC357" s="178"/>
      <c r="AD357" s="178"/>
      <c r="AE357" s="178"/>
      <c r="AF357" s="178">
        <f t="shared" si="42"/>
        <v>559005634</v>
      </c>
      <c r="AG357" s="180">
        <f t="shared" si="38"/>
        <v>5.5900563400000003</v>
      </c>
      <c r="AH357" s="178">
        <v>100000000</v>
      </c>
      <c r="AI357" s="181">
        <f t="shared" si="39"/>
        <v>-4.5900563400000003</v>
      </c>
      <c r="AJ357" s="178">
        <f t="shared" si="40"/>
        <v>-459005634</v>
      </c>
    </row>
    <row r="358" spans="1:36" s="6" customFormat="1" ht="31.2" x14ac:dyDescent="0.3">
      <c r="A358" s="175" t="str">
        <f t="shared" si="41"/>
        <v>SA.PY.2</v>
      </c>
      <c r="B358" s="176" t="s">
        <v>33</v>
      </c>
      <c r="C358" s="135" t="s">
        <v>12</v>
      </c>
      <c r="D358" s="177" t="s">
        <v>34</v>
      </c>
      <c r="E358" s="136">
        <v>0</v>
      </c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  <c r="AC358" s="178"/>
      <c r="AD358" s="178"/>
      <c r="AE358" s="178"/>
      <c r="AF358" s="178">
        <f t="shared" si="42"/>
        <v>0</v>
      </c>
      <c r="AG358" s="180"/>
      <c r="AH358" s="178">
        <v>0</v>
      </c>
      <c r="AI358" s="181"/>
      <c r="AJ358" s="178">
        <f t="shared" si="40"/>
        <v>0</v>
      </c>
    </row>
    <row r="359" spans="1:36" s="6" customFormat="1" ht="31.2" x14ac:dyDescent="0.3">
      <c r="A359" s="175" t="str">
        <f t="shared" si="41"/>
        <v>SA.PY.2</v>
      </c>
      <c r="B359" s="176" t="s">
        <v>33</v>
      </c>
      <c r="C359" s="135" t="s">
        <v>13</v>
      </c>
      <c r="D359" s="177" t="s">
        <v>34</v>
      </c>
      <c r="E359" s="136">
        <v>0</v>
      </c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>
        <f t="shared" si="42"/>
        <v>0</v>
      </c>
      <c r="AG359" s="180"/>
      <c r="AH359" s="178">
        <v>0</v>
      </c>
      <c r="AI359" s="181"/>
      <c r="AJ359" s="178">
        <f t="shared" si="40"/>
        <v>0</v>
      </c>
    </row>
    <row r="360" spans="1:36" s="6" customFormat="1" ht="31.2" x14ac:dyDescent="0.3">
      <c r="A360" s="175" t="str">
        <f t="shared" si="41"/>
        <v>SA.PY.2</v>
      </c>
      <c r="B360" s="176" t="s">
        <v>33</v>
      </c>
      <c r="C360" s="135" t="s">
        <v>14</v>
      </c>
      <c r="D360" s="177" t="s">
        <v>34</v>
      </c>
      <c r="E360" s="136">
        <v>0</v>
      </c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>
        <f t="shared" si="42"/>
        <v>0</v>
      </c>
      <c r="AG360" s="180"/>
      <c r="AH360" s="178">
        <v>0</v>
      </c>
      <c r="AI360" s="181"/>
      <c r="AJ360" s="178">
        <f t="shared" si="40"/>
        <v>0</v>
      </c>
    </row>
    <row r="361" spans="1:36" s="6" customFormat="1" ht="26.4" customHeight="1" x14ac:dyDescent="0.3">
      <c r="A361" s="175" t="str">
        <f t="shared" si="41"/>
        <v>SA.PY.2</v>
      </c>
      <c r="B361" s="176" t="s">
        <v>35</v>
      </c>
      <c r="C361" s="135" t="s">
        <v>10</v>
      </c>
      <c r="D361" s="177" t="s">
        <v>36</v>
      </c>
      <c r="E361" s="136">
        <v>18</v>
      </c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83">
        <v>2000000</v>
      </c>
      <c r="W361" s="178"/>
      <c r="X361" s="178"/>
      <c r="Y361" s="178"/>
      <c r="Z361" s="179">
        <v>2000000</v>
      </c>
      <c r="AA361" s="178"/>
      <c r="AB361" s="178"/>
      <c r="AC361" s="178"/>
      <c r="AD361" s="178"/>
      <c r="AE361" s="178"/>
      <c r="AF361" s="178">
        <f t="shared" si="42"/>
        <v>4000000</v>
      </c>
      <c r="AG361" s="180">
        <f t="shared" si="38"/>
        <v>0.1</v>
      </c>
      <c r="AH361" s="178">
        <v>40000000</v>
      </c>
      <c r="AI361" s="181">
        <f t="shared" si="39"/>
        <v>0.9</v>
      </c>
      <c r="AJ361" s="178">
        <f t="shared" si="40"/>
        <v>36000000</v>
      </c>
    </row>
    <row r="362" spans="1:36" s="6" customFormat="1" ht="26.4" customHeight="1" x14ac:dyDescent="0.3">
      <c r="A362" s="175" t="str">
        <f t="shared" si="41"/>
        <v>SA.PY.2</v>
      </c>
      <c r="B362" s="176" t="s">
        <v>35</v>
      </c>
      <c r="C362" s="135" t="s">
        <v>12</v>
      </c>
      <c r="D362" s="177" t="s">
        <v>36</v>
      </c>
      <c r="E362" s="136">
        <v>4</v>
      </c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  <c r="AC362" s="178"/>
      <c r="AD362" s="178"/>
      <c r="AE362" s="178"/>
      <c r="AF362" s="178">
        <f t="shared" si="42"/>
        <v>0</v>
      </c>
      <c r="AG362" s="180">
        <f t="shared" si="38"/>
        <v>0</v>
      </c>
      <c r="AH362" s="178">
        <v>5000000</v>
      </c>
      <c r="AI362" s="181">
        <f t="shared" si="39"/>
        <v>1</v>
      </c>
      <c r="AJ362" s="178">
        <f t="shared" si="40"/>
        <v>5000000</v>
      </c>
    </row>
    <row r="363" spans="1:36" s="6" customFormat="1" ht="26.4" customHeight="1" x14ac:dyDescent="0.3">
      <c r="A363" s="175" t="str">
        <f t="shared" si="41"/>
        <v>SA.PY.2</v>
      </c>
      <c r="B363" s="176" t="s">
        <v>35</v>
      </c>
      <c r="C363" s="135" t="s">
        <v>13</v>
      </c>
      <c r="D363" s="177" t="s">
        <v>36</v>
      </c>
      <c r="E363" s="136">
        <v>7</v>
      </c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  <c r="AC363" s="178"/>
      <c r="AD363" s="178"/>
      <c r="AE363" s="178"/>
      <c r="AF363" s="178">
        <f t="shared" si="42"/>
        <v>0</v>
      </c>
      <c r="AG363" s="180">
        <f t="shared" si="38"/>
        <v>0</v>
      </c>
      <c r="AH363" s="178">
        <v>5000000</v>
      </c>
      <c r="AI363" s="181">
        <f t="shared" si="39"/>
        <v>1</v>
      </c>
      <c r="AJ363" s="178">
        <f t="shared" si="40"/>
        <v>5000000</v>
      </c>
    </row>
    <row r="364" spans="1:36" s="6" customFormat="1" ht="26.4" customHeight="1" x14ac:dyDescent="0.3">
      <c r="A364" s="175" t="str">
        <f t="shared" si="41"/>
        <v>SA.PY.2</v>
      </c>
      <c r="B364" s="176" t="s">
        <v>35</v>
      </c>
      <c r="C364" s="135" t="s">
        <v>14</v>
      </c>
      <c r="D364" s="177" t="s">
        <v>36</v>
      </c>
      <c r="E364" s="136">
        <v>4</v>
      </c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  <c r="AC364" s="178"/>
      <c r="AD364" s="178"/>
      <c r="AE364" s="178"/>
      <c r="AF364" s="178">
        <f t="shared" si="42"/>
        <v>0</v>
      </c>
      <c r="AG364" s="180">
        <f t="shared" si="38"/>
        <v>0</v>
      </c>
      <c r="AH364" s="178">
        <v>5000000</v>
      </c>
      <c r="AI364" s="181">
        <f t="shared" si="39"/>
        <v>1</v>
      </c>
      <c r="AJ364" s="178">
        <f t="shared" si="40"/>
        <v>5000000</v>
      </c>
    </row>
    <row r="365" spans="1:36" s="6" customFormat="1" ht="31.2" x14ac:dyDescent="0.3">
      <c r="A365" s="175" t="str">
        <f t="shared" si="41"/>
        <v>SA.PY.2</v>
      </c>
      <c r="B365" s="176" t="s">
        <v>37</v>
      </c>
      <c r="C365" s="135" t="s">
        <v>10</v>
      </c>
      <c r="D365" s="177" t="s">
        <v>38</v>
      </c>
      <c r="E365" s="136">
        <v>2000</v>
      </c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9"/>
      <c r="Y365" s="178">
        <v>20756250</v>
      </c>
      <c r="Z365" s="179">
        <v>5897856</v>
      </c>
      <c r="AA365" s="179">
        <v>20132427</v>
      </c>
      <c r="AB365" s="178"/>
      <c r="AC365" s="178"/>
      <c r="AD365" s="178"/>
      <c r="AE365" s="178"/>
      <c r="AF365" s="178">
        <f t="shared" si="42"/>
        <v>46786533</v>
      </c>
      <c r="AG365" s="180">
        <f t="shared" si="38"/>
        <v>0.19018915853658536</v>
      </c>
      <c r="AH365" s="178">
        <v>246000000</v>
      </c>
      <c r="AI365" s="181">
        <f t="shared" si="39"/>
        <v>0.80981084146341464</v>
      </c>
      <c r="AJ365" s="178">
        <f t="shared" si="40"/>
        <v>199213467</v>
      </c>
    </row>
    <row r="366" spans="1:36" s="6" customFormat="1" ht="31.2" x14ac:dyDescent="0.3">
      <c r="A366" s="175" t="str">
        <f t="shared" si="41"/>
        <v>SA.PY.2</v>
      </c>
      <c r="B366" s="176" t="s">
        <v>37</v>
      </c>
      <c r="C366" s="135" t="s">
        <v>12</v>
      </c>
      <c r="D366" s="177" t="s">
        <v>38</v>
      </c>
      <c r="E366" s="136">
        <v>182</v>
      </c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  <c r="AC366" s="178"/>
      <c r="AD366" s="178"/>
      <c r="AE366" s="178"/>
      <c r="AF366" s="178">
        <f t="shared" si="42"/>
        <v>0</v>
      </c>
      <c r="AG366" s="180">
        <f t="shared" si="38"/>
        <v>0</v>
      </c>
      <c r="AH366" s="178">
        <v>33333333</v>
      </c>
      <c r="AI366" s="181">
        <f t="shared" si="39"/>
        <v>1</v>
      </c>
      <c r="AJ366" s="178">
        <f t="shared" si="40"/>
        <v>33333333</v>
      </c>
    </row>
    <row r="367" spans="1:36" s="6" customFormat="1" ht="31.2" x14ac:dyDescent="0.3">
      <c r="A367" s="175" t="str">
        <f t="shared" si="41"/>
        <v>SA.PY.2</v>
      </c>
      <c r="B367" s="176" t="s">
        <v>37</v>
      </c>
      <c r="C367" s="135" t="s">
        <v>13</v>
      </c>
      <c r="D367" s="177" t="s">
        <v>38</v>
      </c>
      <c r="E367" s="136">
        <v>182</v>
      </c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  <c r="AC367" s="178"/>
      <c r="AD367" s="178"/>
      <c r="AE367" s="178"/>
      <c r="AF367" s="178">
        <f t="shared" si="42"/>
        <v>0</v>
      </c>
      <c r="AG367" s="180">
        <f t="shared" si="38"/>
        <v>0</v>
      </c>
      <c r="AH367" s="178">
        <v>33333333</v>
      </c>
      <c r="AI367" s="181">
        <f t="shared" si="39"/>
        <v>1</v>
      </c>
      <c r="AJ367" s="178">
        <f t="shared" si="40"/>
        <v>33333333</v>
      </c>
    </row>
    <row r="368" spans="1:36" s="6" customFormat="1" ht="31.2" x14ac:dyDescent="0.3">
      <c r="A368" s="175" t="str">
        <f t="shared" si="41"/>
        <v>SA.PY.2</v>
      </c>
      <c r="B368" s="176" t="s">
        <v>37</v>
      </c>
      <c r="C368" s="135" t="s">
        <v>14</v>
      </c>
      <c r="D368" s="177" t="s">
        <v>38</v>
      </c>
      <c r="E368" s="136">
        <v>182</v>
      </c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>
        <v>7000000</v>
      </c>
      <c r="X368" s="178"/>
      <c r="Y368" s="178"/>
      <c r="Z368" s="178"/>
      <c r="AA368" s="178"/>
      <c r="AB368" s="178"/>
      <c r="AC368" s="178"/>
      <c r="AD368" s="178"/>
      <c r="AE368" s="178"/>
      <c r="AF368" s="178">
        <f t="shared" si="42"/>
        <v>7000000</v>
      </c>
      <c r="AG368" s="180">
        <f t="shared" si="38"/>
        <v>0.21000000210000003</v>
      </c>
      <c r="AH368" s="178">
        <v>33333333</v>
      </c>
      <c r="AI368" s="181">
        <f t="shared" si="39"/>
        <v>0.78999999789999997</v>
      </c>
      <c r="AJ368" s="178">
        <f t="shared" si="40"/>
        <v>26333333</v>
      </c>
    </row>
    <row r="369" spans="1:36" s="6" customFormat="1" ht="31.2" x14ac:dyDescent="0.3">
      <c r="A369" s="175" t="str">
        <f t="shared" si="41"/>
        <v>SA.PY.2</v>
      </c>
      <c r="B369" s="176" t="s">
        <v>39</v>
      </c>
      <c r="C369" s="135" t="s">
        <v>40</v>
      </c>
      <c r="D369" s="177" t="s">
        <v>41</v>
      </c>
      <c r="E369" s="136">
        <v>19</v>
      </c>
      <c r="F369" s="178"/>
      <c r="G369" s="178">
        <v>363824680</v>
      </c>
      <c r="H369" s="178"/>
      <c r="I369" s="178"/>
      <c r="J369" s="178"/>
      <c r="K369" s="178">
        <v>96100604</v>
      </c>
      <c r="L369" s="178">
        <v>100000000</v>
      </c>
      <c r="M369" s="178">
        <v>100000000</v>
      </c>
      <c r="N369" s="178">
        <v>100000000</v>
      </c>
      <c r="O369" s="178"/>
      <c r="P369" s="178"/>
      <c r="Q369" s="178"/>
      <c r="R369" s="178"/>
      <c r="S369" s="178"/>
      <c r="T369" s="178"/>
      <c r="U369" s="178"/>
      <c r="V369" s="183">
        <v>30000000</v>
      </c>
      <c r="W369" s="178"/>
      <c r="X369" s="179">
        <v>74085415</v>
      </c>
      <c r="Y369" s="178"/>
      <c r="Z369" s="178"/>
      <c r="AA369" s="178"/>
      <c r="AB369" s="178"/>
      <c r="AC369" s="178"/>
      <c r="AD369" s="178"/>
      <c r="AE369" s="178"/>
      <c r="AF369" s="178">
        <f t="shared" si="42"/>
        <v>864010699</v>
      </c>
      <c r="AG369" s="180">
        <f t="shared" si="38"/>
        <v>0.86401069900000005</v>
      </c>
      <c r="AH369" s="178">
        <v>1000000000</v>
      </c>
      <c r="AI369" s="181">
        <f t="shared" si="39"/>
        <v>0.13598930100000001</v>
      </c>
      <c r="AJ369" s="178">
        <f t="shared" si="40"/>
        <v>135989301</v>
      </c>
    </row>
    <row r="370" spans="1:36" s="6" customFormat="1" ht="46.8" x14ac:dyDescent="0.3">
      <c r="A370" s="175" t="str">
        <f t="shared" si="41"/>
        <v>SA.PY.2</v>
      </c>
      <c r="B370" s="176" t="s">
        <v>42</v>
      </c>
      <c r="C370" s="135" t="s">
        <v>10</v>
      </c>
      <c r="D370" s="177" t="s">
        <v>43</v>
      </c>
      <c r="E370" s="136">
        <v>2</v>
      </c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  <c r="AC370" s="178"/>
      <c r="AD370" s="178"/>
      <c r="AE370" s="178"/>
      <c r="AF370" s="178">
        <f t="shared" si="42"/>
        <v>0</v>
      </c>
      <c r="AG370" s="180"/>
      <c r="AH370" s="178">
        <v>10000000</v>
      </c>
      <c r="AI370" s="181"/>
      <c r="AJ370" s="178">
        <f t="shared" si="40"/>
        <v>10000000</v>
      </c>
    </row>
    <row r="371" spans="1:36" s="6" customFormat="1" ht="46.8" x14ac:dyDescent="0.3">
      <c r="A371" s="175" t="str">
        <f t="shared" si="41"/>
        <v>SA.PY.2</v>
      </c>
      <c r="B371" s="176" t="s">
        <v>42</v>
      </c>
      <c r="C371" s="135" t="s">
        <v>12</v>
      </c>
      <c r="D371" s="177" t="s">
        <v>43</v>
      </c>
      <c r="E371" s="136">
        <v>1</v>
      </c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  <c r="AC371" s="178"/>
      <c r="AD371" s="178"/>
      <c r="AE371" s="178"/>
      <c r="AF371" s="178">
        <f t="shared" si="42"/>
        <v>0</v>
      </c>
      <c r="AG371" s="180">
        <f t="shared" si="38"/>
        <v>0</v>
      </c>
      <c r="AH371" s="178">
        <v>50000000</v>
      </c>
      <c r="AI371" s="181">
        <f t="shared" si="39"/>
        <v>1</v>
      </c>
      <c r="AJ371" s="178">
        <f t="shared" si="40"/>
        <v>50000000</v>
      </c>
    </row>
    <row r="372" spans="1:36" s="6" customFormat="1" ht="46.8" x14ac:dyDescent="0.3">
      <c r="A372" s="175" t="str">
        <f t="shared" si="41"/>
        <v>SA.PY.2</v>
      </c>
      <c r="B372" s="176" t="s">
        <v>42</v>
      </c>
      <c r="C372" s="135" t="s">
        <v>13</v>
      </c>
      <c r="D372" s="177" t="s">
        <v>43</v>
      </c>
      <c r="E372" s="136">
        <v>1</v>
      </c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  <c r="AC372" s="178"/>
      <c r="AD372" s="178"/>
      <c r="AE372" s="178"/>
      <c r="AF372" s="178">
        <f t="shared" si="42"/>
        <v>0</v>
      </c>
      <c r="AG372" s="180">
        <f t="shared" si="38"/>
        <v>0</v>
      </c>
      <c r="AH372" s="178">
        <v>5000000</v>
      </c>
      <c r="AI372" s="181">
        <f t="shared" si="39"/>
        <v>1</v>
      </c>
      <c r="AJ372" s="178">
        <f t="shared" si="40"/>
        <v>5000000</v>
      </c>
    </row>
    <row r="373" spans="1:36" s="6" customFormat="1" ht="46.8" x14ac:dyDescent="0.3">
      <c r="A373" s="175" t="str">
        <f t="shared" si="41"/>
        <v>SA.PY.2</v>
      </c>
      <c r="B373" s="176" t="s">
        <v>42</v>
      </c>
      <c r="C373" s="135" t="s">
        <v>14</v>
      </c>
      <c r="D373" s="177" t="s">
        <v>43</v>
      </c>
      <c r="E373" s="136">
        <v>1</v>
      </c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  <c r="AC373" s="178"/>
      <c r="AD373" s="178"/>
      <c r="AE373" s="178"/>
      <c r="AF373" s="178">
        <f t="shared" si="42"/>
        <v>0</v>
      </c>
      <c r="AG373" s="180">
        <f t="shared" si="38"/>
        <v>0</v>
      </c>
      <c r="AH373" s="178">
        <v>50000000</v>
      </c>
      <c r="AI373" s="181">
        <f t="shared" si="39"/>
        <v>1</v>
      </c>
      <c r="AJ373" s="178">
        <f t="shared" si="40"/>
        <v>50000000</v>
      </c>
    </row>
    <row r="374" spans="1:36" s="6" customFormat="1" ht="31.2" x14ac:dyDescent="0.3">
      <c r="A374" s="175" t="str">
        <f t="shared" si="41"/>
        <v>SA.PY.3</v>
      </c>
      <c r="B374" s="176" t="s">
        <v>44</v>
      </c>
      <c r="C374" s="135" t="s">
        <v>13</v>
      </c>
      <c r="D374" s="177" t="s">
        <v>45</v>
      </c>
      <c r="E374" s="136">
        <v>13</v>
      </c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>
        <f t="shared" si="42"/>
        <v>0</v>
      </c>
      <c r="AG374" s="180">
        <f t="shared" si="38"/>
        <v>0</v>
      </c>
      <c r="AH374" s="178">
        <v>78000000</v>
      </c>
      <c r="AI374" s="181">
        <f t="shared" si="39"/>
        <v>1</v>
      </c>
      <c r="AJ374" s="178">
        <f t="shared" si="40"/>
        <v>78000000</v>
      </c>
    </row>
    <row r="375" spans="1:36" s="6" customFormat="1" ht="31.2" x14ac:dyDescent="0.3">
      <c r="A375" s="175" t="str">
        <f t="shared" si="41"/>
        <v>SA.PY.3</v>
      </c>
      <c r="B375" s="176" t="s">
        <v>44</v>
      </c>
      <c r="C375" s="135" t="s">
        <v>14</v>
      </c>
      <c r="D375" s="177" t="s">
        <v>45</v>
      </c>
      <c r="E375" s="136">
        <v>13</v>
      </c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>
        <f t="shared" si="42"/>
        <v>0</v>
      </c>
      <c r="AG375" s="180">
        <f t="shared" si="38"/>
        <v>0</v>
      </c>
      <c r="AH375" s="178">
        <v>78000000</v>
      </c>
      <c r="AI375" s="181">
        <f t="shared" si="39"/>
        <v>1</v>
      </c>
      <c r="AJ375" s="178">
        <f t="shared" si="40"/>
        <v>78000000</v>
      </c>
    </row>
    <row r="376" spans="1:36" s="6" customFormat="1" ht="31.2" x14ac:dyDescent="0.3">
      <c r="A376" s="175" t="str">
        <f t="shared" si="41"/>
        <v>SA.PY.3</v>
      </c>
      <c r="B376" s="176" t="s">
        <v>44</v>
      </c>
      <c r="C376" s="135" t="s">
        <v>10</v>
      </c>
      <c r="D376" s="177" t="s">
        <v>45</v>
      </c>
      <c r="E376" s="136">
        <v>98</v>
      </c>
      <c r="F376" s="178"/>
      <c r="G376" s="178"/>
      <c r="H376" s="178"/>
      <c r="I376" s="178"/>
      <c r="J376" s="178">
        <v>440000000</v>
      </c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>
        <f t="shared" si="42"/>
        <v>440000000</v>
      </c>
      <c r="AG376" s="180">
        <f t="shared" si="38"/>
        <v>0.28947368421052633</v>
      </c>
      <c r="AH376" s="178">
        <v>1520000000</v>
      </c>
      <c r="AI376" s="181">
        <f t="shared" si="39"/>
        <v>0.71052631578947367</v>
      </c>
      <c r="AJ376" s="178">
        <f t="shared" si="40"/>
        <v>1080000000</v>
      </c>
    </row>
    <row r="377" spans="1:36" s="6" customFormat="1" ht="31.2" x14ac:dyDescent="0.3">
      <c r="A377" s="175" t="str">
        <f t="shared" si="41"/>
        <v>SA.PY.3</v>
      </c>
      <c r="B377" s="176" t="s">
        <v>44</v>
      </c>
      <c r="C377" s="135" t="s">
        <v>12</v>
      </c>
      <c r="D377" s="177" t="s">
        <v>45</v>
      </c>
      <c r="E377" s="136">
        <v>14</v>
      </c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>
        <f t="shared" si="42"/>
        <v>0</v>
      </c>
      <c r="AG377" s="180">
        <f t="shared" si="38"/>
        <v>0</v>
      </c>
      <c r="AH377" s="178">
        <v>84000000</v>
      </c>
      <c r="AI377" s="181">
        <f t="shared" si="39"/>
        <v>1</v>
      </c>
      <c r="AJ377" s="178">
        <f t="shared" si="40"/>
        <v>84000000</v>
      </c>
    </row>
    <row r="378" spans="1:36" s="6" customFormat="1" ht="46.8" x14ac:dyDescent="0.3">
      <c r="A378" s="175" t="str">
        <f t="shared" si="41"/>
        <v>SA.PY.3</v>
      </c>
      <c r="B378" s="176" t="s">
        <v>46</v>
      </c>
      <c r="C378" s="135" t="s">
        <v>40</v>
      </c>
      <c r="D378" s="177" t="s">
        <v>47</v>
      </c>
      <c r="E378" s="136">
        <v>2666</v>
      </c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>
        <v>250000000</v>
      </c>
      <c r="AF378" s="178">
        <f t="shared" si="42"/>
        <v>250000000</v>
      </c>
      <c r="AG378" s="180">
        <f t="shared" si="38"/>
        <v>0.4756468797564688</v>
      </c>
      <c r="AH378" s="178">
        <v>525600000</v>
      </c>
      <c r="AI378" s="181">
        <f t="shared" si="39"/>
        <v>0.5243531202435312</v>
      </c>
      <c r="AJ378" s="178">
        <f t="shared" si="40"/>
        <v>275600000</v>
      </c>
    </row>
    <row r="379" spans="1:36" s="6" customFormat="1" ht="46.8" x14ac:dyDescent="0.3">
      <c r="A379" s="175" t="str">
        <f t="shared" si="41"/>
        <v>SA.PY.3</v>
      </c>
      <c r="B379" s="176" t="s">
        <v>48</v>
      </c>
      <c r="C379" s="135" t="s">
        <v>40</v>
      </c>
      <c r="D379" s="177" t="s">
        <v>49</v>
      </c>
      <c r="E379" s="136">
        <v>3</v>
      </c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>
        <f>435229878+66534</f>
        <v>435296412</v>
      </c>
      <c r="AF379" s="178">
        <f t="shared" si="42"/>
        <v>435296412</v>
      </c>
      <c r="AG379" s="180">
        <f t="shared" si="38"/>
        <v>0.67300001855287572</v>
      </c>
      <c r="AH379" s="178">
        <v>646800000</v>
      </c>
      <c r="AI379" s="181">
        <f t="shared" si="39"/>
        <v>0.32699998144712428</v>
      </c>
      <c r="AJ379" s="178">
        <f t="shared" si="40"/>
        <v>211503588</v>
      </c>
    </row>
    <row r="380" spans="1:36" s="6" customFormat="1" ht="109.2" x14ac:dyDescent="0.3">
      <c r="A380" s="175" t="str">
        <f t="shared" si="41"/>
        <v>SA.PY.3</v>
      </c>
      <c r="B380" s="176" t="s">
        <v>50</v>
      </c>
      <c r="C380" s="135" t="s">
        <v>40</v>
      </c>
      <c r="D380" s="177" t="s">
        <v>51</v>
      </c>
      <c r="E380" s="136">
        <v>82</v>
      </c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>
        <v>400000000</v>
      </c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>
        <f t="shared" si="42"/>
        <v>400000000</v>
      </c>
      <c r="AG380" s="180">
        <f t="shared" si="38"/>
        <v>0.52002080083203328</v>
      </c>
      <c r="AH380" s="178">
        <v>769200000</v>
      </c>
      <c r="AI380" s="181">
        <f t="shared" si="39"/>
        <v>0.47997919916796672</v>
      </c>
      <c r="AJ380" s="178">
        <f t="shared" si="40"/>
        <v>369200000</v>
      </c>
    </row>
    <row r="381" spans="1:36" s="6" customFormat="1" ht="31.2" x14ac:dyDescent="0.3">
      <c r="A381" s="175" t="str">
        <f t="shared" si="41"/>
        <v>SA.PY.3</v>
      </c>
      <c r="B381" s="176" t="s">
        <v>52</v>
      </c>
      <c r="C381" s="135" t="s">
        <v>40</v>
      </c>
      <c r="D381" s="177" t="s">
        <v>53</v>
      </c>
      <c r="E381" s="136">
        <v>3627</v>
      </c>
      <c r="F381" s="178"/>
      <c r="G381" s="178"/>
      <c r="H381" s="178"/>
      <c r="I381" s="178"/>
      <c r="J381" s="178">
        <v>160000000</v>
      </c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/>
      <c r="AE381" s="178"/>
      <c r="AF381" s="178">
        <f t="shared" si="42"/>
        <v>160000000</v>
      </c>
      <c r="AG381" s="180">
        <f t="shared" si="38"/>
        <v>0.14513735436373598</v>
      </c>
      <c r="AH381" s="178">
        <v>1102404000</v>
      </c>
      <c r="AI381" s="181">
        <f t="shared" si="39"/>
        <v>0.85486264563626402</v>
      </c>
      <c r="AJ381" s="178">
        <f t="shared" si="40"/>
        <v>942404000</v>
      </c>
    </row>
    <row r="382" spans="1:36" s="6" customFormat="1" ht="78" x14ac:dyDescent="0.3">
      <c r="A382" s="175" t="str">
        <f t="shared" si="41"/>
        <v>SA.PY.4</v>
      </c>
      <c r="B382" s="176" t="s">
        <v>54</v>
      </c>
      <c r="C382" s="135" t="s">
        <v>10</v>
      </c>
      <c r="D382" s="177" t="s">
        <v>55</v>
      </c>
      <c r="E382" s="136">
        <v>1</v>
      </c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>
        <v>210000000</v>
      </c>
      <c r="U382" s="178"/>
      <c r="V382" s="178"/>
      <c r="W382" s="178"/>
      <c r="X382" s="178"/>
      <c r="Y382" s="178"/>
      <c r="Z382" s="178"/>
      <c r="AA382" s="178"/>
      <c r="AB382" s="178"/>
      <c r="AC382" s="178"/>
      <c r="AD382" s="178"/>
      <c r="AE382" s="178"/>
      <c r="AF382" s="178">
        <f t="shared" si="42"/>
        <v>210000000</v>
      </c>
      <c r="AG382" s="180">
        <f t="shared" ref="AG382:AG391" si="43">+AF382/AH382</f>
        <v>0.8672095661005389</v>
      </c>
      <c r="AH382" s="178">
        <v>242156000.35903421</v>
      </c>
      <c r="AI382" s="181">
        <f t="shared" ref="AI382:AI391" si="44">+AJ382/AH382</f>
        <v>0.1327904338994611</v>
      </c>
      <c r="AJ382" s="178">
        <f t="shared" ref="AJ382:AJ400" si="45">+AH382-AF382</f>
        <v>32156000.35903421</v>
      </c>
    </row>
    <row r="383" spans="1:36" s="6" customFormat="1" ht="124.8" x14ac:dyDescent="0.3">
      <c r="A383" s="175" t="str">
        <f t="shared" si="41"/>
        <v>SA.PY.4</v>
      </c>
      <c r="B383" s="176" t="s">
        <v>54</v>
      </c>
      <c r="C383" s="135" t="s">
        <v>12</v>
      </c>
      <c r="D383" s="177" t="s">
        <v>56</v>
      </c>
      <c r="E383" s="136">
        <v>1</v>
      </c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  <c r="AC383" s="178"/>
      <c r="AD383" s="178"/>
      <c r="AE383" s="178"/>
      <c r="AF383" s="178">
        <f t="shared" si="42"/>
        <v>0</v>
      </c>
      <c r="AG383" s="180">
        <f t="shared" si="43"/>
        <v>0</v>
      </c>
      <c r="AH383" s="178">
        <v>23300000</v>
      </c>
      <c r="AI383" s="181">
        <f t="shared" si="44"/>
        <v>1</v>
      </c>
      <c r="AJ383" s="178">
        <f t="shared" si="45"/>
        <v>23300000</v>
      </c>
    </row>
    <row r="384" spans="1:36" s="6" customFormat="1" ht="124.8" x14ac:dyDescent="0.3">
      <c r="A384" s="175" t="str">
        <f t="shared" si="41"/>
        <v>SA.PY.4</v>
      </c>
      <c r="B384" s="176" t="s">
        <v>54</v>
      </c>
      <c r="C384" s="135" t="s">
        <v>13</v>
      </c>
      <c r="D384" s="177" t="s">
        <v>56</v>
      </c>
      <c r="E384" s="136">
        <v>1</v>
      </c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>
        <f t="shared" si="42"/>
        <v>0</v>
      </c>
      <c r="AG384" s="180">
        <f t="shared" si="43"/>
        <v>0</v>
      </c>
      <c r="AH384" s="178">
        <v>23300000</v>
      </c>
      <c r="AI384" s="181">
        <f t="shared" si="44"/>
        <v>1</v>
      </c>
      <c r="AJ384" s="178">
        <f t="shared" si="45"/>
        <v>23300000</v>
      </c>
    </row>
    <row r="385" spans="1:36" s="6" customFormat="1" ht="124.8" x14ac:dyDescent="0.3">
      <c r="A385" s="175" t="str">
        <f t="shared" si="41"/>
        <v>SA.PY.4</v>
      </c>
      <c r="B385" s="176" t="s">
        <v>54</v>
      </c>
      <c r="C385" s="135" t="s">
        <v>14</v>
      </c>
      <c r="D385" s="177" t="s">
        <v>56</v>
      </c>
      <c r="E385" s="136">
        <v>1</v>
      </c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>
        <f t="shared" si="42"/>
        <v>0</v>
      </c>
      <c r="AG385" s="180">
        <f t="shared" si="43"/>
        <v>0</v>
      </c>
      <c r="AH385" s="178">
        <v>23300000</v>
      </c>
      <c r="AI385" s="181">
        <f t="shared" si="44"/>
        <v>1</v>
      </c>
      <c r="AJ385" s="178">
        <f t="shared" si="45"/>
        <v>23300000</v>
      </c>
    </row>
    <row r="386" spans="1:36" s="6" customFormat="1" ht="62.4" x14ac:dyDescent="0.3">
      <c r="A386" s="175" t="str">
        <f t="shared" si="41"/>
        <v>SA.PY.4</v>
      </c>
      <c r="B386" s="176" t="s">
        <v>57</v>
      </c>
      <c r="C386" s="135" t="s">
        <v>40</v>
      </c>
      <c r="D386" s="177" t="s">
        <v>58</v>
      </c>
      <c r="E386" s="136">
        <v>1</v>
      </c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>
        <v>35000000</v>
      </c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>
        <f t="shared" si="42"/>
        <v>35000000</v>
      </c>
      <c r="AG386" s="180">
        <f t="shared" si="43"/>
        <v>1.0599315587050664</v>
      </c>
      <c r="AH386" s="178">
        <v>33021000</v>
      </c>
      <c r="AI386" s="181">
        <f t="shared" si="44"/>
        <v>-5.9931558705066473E-2</v>
      </c>
      <c r="AJ386" s="178">
        <f t="shared" si="45"/>
        <v>-1979000</v>
      </c>
    </row>
    <row r="387" spans="1:36" s="6" customFormat="1" ht="78" x14ac:dyDescent="0.3">
      <c r="A387" s="175" t="str">
        <f t="shared" si="41"/>
        <v>SA.PY.4</v>
      </c>
      <c r="B387" s="176" t="s">
        <v>59</v>
      </c>
      <c r="C387" s="135" t="s">
        <v>10</v>
      </c>
      <c r="D387" s="177" t="s">
        <v>60</v>
      </c>
      <c r="E387" s="136">
        <v>1</v>
      </c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>
        <v>290000000</v>
      </c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>
        <f t="shared" si="42"/>
        <v>290000000</v>
      </c>
      <c r="AG387" s="180">
        <f t="shared" si="43"/>
        <v>1.1599999999999999</v>
      </c>
      <c r="AH387" s="178">
        <v>250000000</v>
      </c>
      <c r="AI387" s="181">
        <f t="shared" si="44"/>
        <v>-0.16</v>
      </c>
      <c r="AJ387" s="178">
        <f t="shared" si="45"/>
        <v>-40000000</v>
      </c>
    </row>
    <row r="388" spans="1:36" s="6" customFormat="1" ht="124.8" x14ac:dyDescent="0.3">
      <c r="A388" s="175" t="str">
        <f t="shared" si="41"/>
        <v>SA.PY.4</v>
      </c>
      <c r="B388" s="176" t="s">
        <v>59</v>
      </c>
      <c r="C388" s="135" t="s">
        <v>12</v>
      </c>
      <c r="D388" s="177" t="s">
        <v>61</v>
      </c>
      <c r="E388" s="136">
        <v>1</v>
      </c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>
        <f t="shared" si="42"/>
        <v>0</v>
      </c>
      <c r="AG388" s="180">
        <f t="shared" si="43"/>
        <v>0</v>
      </c>
      <c r="AH388" s="178">
        <v>23300000</v>
      </c>
      <c r="AI388" s="181">
        <f t="shared" si="44"/>
        <v>1</v>
      </c>
      <c r="AJ388" s="178">
        <f t="shared" si="45"/>
        <v>23300000</v>
      </c>
    </row>
    <row r="389" spans="1:36" s="6" customFormat="1" ht="124.8" x14ac:dyDescent="0.3">
      <c r="A389" s="175" t="str">
        <f t="shared" ref="A389:A400" si="46">LEFT(B389,7)</f>
        <v>SA.PY.4</v>
      </c>
      <c r="B389" s="176" t="s">
        <v>59</v>
      </c>
      <c r="C389" s="135" t="s">
        <v>13</v>
      </c>
      <c r="D389" s="177" t="s">
        <v>61</v>
      </c>
      <c r="E389" s="136">
        <v>1</v>
      </c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>
        <f t="shared" ref="AF389:AF400" si="47">SUM(F389:AE389)</f>
        <v>0</v>
      </c>
      <c r="AG389" s="180">
        <f t="shared" si="43"/>
        <v>0</v>
      </c>
      <c r="AH389" s="178">
        <v>23300000</v>
      </c>
      <c r="AI389" s="181">
        <f t="shared" si="44"/>
        <v>1</v>
      </c>
      <c r="AJ389" s="178">
        <f t="shared" si="45"/>
        <v>23300000</v>
      </c>
    </row>
    <row r="390" spans="1:36" s="6" customFormat="1" ht="124.8" x14ac:dyDescent="0.3">
      <c r="A390" s="175" t="str">
        <f t="shared" si="46"/>
        <v>SA.PY.4</v>
      </c>
      <c r="B390" s="176" t="s">
        <v>59</v>
      </c>
      <c r="C390" s="135" t="s">
        <v>14</v>
      </c>
      <c r="D390" s="177" t="s">
        <v>61</v>
      </c>
      <c r="E390" s="136">
        <v>1</v>
      </c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>
        <f t="shared" si="47"/>
        <v>0</v>
      </c>
      <c r="AG390" s="180">
        <f t="shared" si="43"/>
        <v>0</v>
      </c>
      <c r="AH390" s="178">
        <v>23300000</v>
      </c>
      <c r="AI390" s="181">
        <f t="shared" si="44"/>
        <v>1</v>
      </c>
      <c r="AJ390" s="178">
        <f t="shared" si="45"/>
        <v>23300000</v>
      </c>
    </row>
    <row r="391" spans="1:36" s="6" customFormat="1" ht="93.6" x14ac:dyDescent="0.3">
      <c r="A391" s="175" t="str">
        <f t="shared" si="46"/>
        <v>SA.PY.4</v>
      </c>
      <c r="B391" s="176" t="s">
        <v>62</v>
      </c>
      <c r="C391" s="135" t="s">
        <v>10</v>
      </c>
      <c r="D391" s="177" t="s">
        <v>63</v>
      </c>
      <c r="E391" s="136">
        <v>1</v>
      </c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>
        <v>224213924</v>
      </c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>
        <f t="shared" si="47"/>
        <v>224213924</v>
      </c>
      <c r="AG391" s="180">
        <f t="shared" si="43"/>
        <v>0.61931550286491865</v>
      </c>
      <c r="AH391" s="178">
        <v>362035058</v>
      </c>
      <c r="AI391" s="181">
        <f t="shared" si="44"/>
        <v>0.38068449713508135</v>
      </c>
      <c r="AJ391" s="178">
        <f t="shared" si="45"/>
        <v>137821134</v>
      </c>
    </row>
    <row r="392" spans="1:36" s="6" customFormat="1" ht="140.4" x14ac:dyDescent="0.3">
      <c r="A392" s="175" t="str">
        <f t="shared" si="46"/>
        <v>SA.PY.4</v>
      </c>
      <c r="B392" s="176" t="s">
        <v>62</v>
      </c>
      <c r="C392" s="135" t="s">
        <v>12</v>
      </c>
      <c r="D392" s="177" t="s">
        <v>64</v>
      </c>
      <c r="E392" s="136">
        <v>1</v>
      </c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>
        <f t="shared" si="47"/>
        <v>0</v>
      </c>
      <c r="AG392" s="180"/>
      <c r="AH392" s="178">
        <v>0</v>
      </c>
      <c r="AI392" s="181"/>
      <c r="AJ392" s="178">
        <f t="shared" si="45"/>
        <v>0</v>
      </c>
    </row>
    <row r="393" spans="1:36" s="6" customFormat="1" ht="140.4" x14ac:dyDescent="0.3">
      <c r="A393" s="175" t="str">
        <f t="shared" si="46"/>
        <v>SA.PY.4</v>
      </c>
      <c r="B393" s="176" t="s">
        <v>62</v>
      </c>
      <c r="C393" s="135" t="s">
        <v>13</v>
      </c>
      <c r="D393" s="177" t="s">
        <v>64</v>
      </c>
      <c r="E393" s="136">
        <v>1</v>
      </c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  <c r="AC393" s="178"/>
      <c r="AD393" s="178"/>
      <c r="AE393" s="178"/>
      <c r="AF393" s="178">
        <f t="shared" si="47"/>
        <v>0</v>
      </c>
      <c r="AG393" s="180"/>
      <c r="AH393" s="178">
        <v>0</v>
      </c>
      <c r="AI393" s="181"/>
      <c r="AJ393" s="178">
        <f t="shared" si="45"/>
        <v>0</v>
      </c>
    </row>
    <row r="394" spans="1:36" s="6" customFormat="1" ht="140.4" x14ac:dyDescent="0.3">
      <c r="A394" s="175" t="str">
        <f t="shared" si="46"/>
        <v>SA.PY.4</v>
      </c>
      <c r="B394" s="176" t="s">
        <v>62</v>
      </c>
      <c r="C394" s="135" t="s">
        <v>14</v>
      </c>
      <c r="D394" s="177" t="s">
        <v>64</v>
      </c>
      <c r="E394" s="136">
        <v>1</v>
      </c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  <c r="AC394" s="178"/>
      <c r="AD394" s="178"/>
      <c r="AE394" s="178"/>
      <c r="AF394" s="178">
        <f t="shared" si="47"/>
        <v>0</v>
      </c>
      <c r="AG394" s="180"/>
      <c r="AH394" s="178">
        <v>0</v>
      </c>
      <c r="AI394" s="181"/>
      <c r="AJ394" s="178">
        <f t="shared" si="45"/>
        <v>0</v>
      </c>
    </row>
    <row r="395" spans="1:36" s="6" customFormat="1" ht="109.2" x14ac:dyDescent="0.3">
      <c r="A395" s="175" t="str">
        <f t="shared" si="46"/>
        <v>SA.PY.4</v>
      </c>
      <c r="B395" s="176" t="s">
        <v>65</v>
      </c>
      <c r="C395" s="135" t="s">
        <v>40</v>
      </c>
      <c r="D395" s="177" t="s">
        <v>337</v>
      </c>
      <c r="E395" s="136">
        <v>0.5</v>
      </c>
      <c r="F395" s="178"/>
      <c r="G395" s="178"/>
      <c r="H395" s="178"/>
      <c r="I395" s="178">
        <v>20000000</v>
      </c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>
        <v>40000000</v>
      </c>
      <c r="U395" s="178"/>
      <c r="V395" s="178"/>
      <c r="W395" s="178"/>
      <c r="X395" s="178"/>
      <c r="Y395" s="178"/>
      <c r="Z395" s="178"/>
      <c r="AA395" s="178"/>
      <c r="AB395" s="178"/>
      <c r="AC395" s="178"/>
      <c r="AD395" s="178"/>
      <c r="AE395" s="178"/>
      <c r="AF395" s="178">
        <f t="shared" si="47"/>
        <v>60000000</v>
      </c>
      <c r="AG395" s="180"/>
      <c r="AH395" s="178">
        <v>300000000</v>
      </c>
      <c r="AI395" s="181"/>
      <c r="AJ395" s="178">
        <f t="shared" si="45"/>
        <v>240000000</v>
      </c>
    </row>
    <row r="396" spans="1:36" s="6" customFormat="1" ht="93.6" x14ac:dyDescent="0.3">
      <c r="A396" s="175" t="str">
        <f t="shared" si="46"/>
        <v>SA.PY.4</v>
      </c>
      <c r="B396" s="176" t="s">
        <v>65</v>
      </c>
      <c r="C396" s="135" t="s">
        <v>40</v>
      </c>
      <c r="D396" s="177" t="s">
        <v>338</v>
      </c>
      <c r="E396" s="136">
        <v>0.6</v>
      </c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78"/>
      <c r="AD396" s="178"/>
      <c r="AE396" s="178"/>
      <c r="AF396" s="178">
        <f t="shared" si="47"/>
        <v>0</v>
      </c>
      <c r="AG396" s="180"/>
      <c r="AH396" s="178"/>
      <c r="AI396" s="181"/>
      <c r="AJ396" s="178">
        <f t="shared" si="45"/>
        <v>0</v>
      </c>
    </row>
    <row r="397" spans="1:36" s="6" customFormat="1" ht="124.8" x14ac:dyDescent="0.3">
      <c r="A397" s="175" t="str">
        <f t="shared" si="46"/>
        <v>SA.PY.4</v>
      </c>
      <c r="B397" s="176" t="s">
        <v>66</v>
      </c>
      <c r="C397" s="135" t="s">
        <v>40</v>
      </c>
      <c r="D397" s="177" t="s">
        <v>67</v>
      </c>
      <c r="E397" s="136">
        <v>0.33</v>
      </c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>
        <v>20000000</v>
      </c>
      <c r="U397" s="178"/>
      <c r="V397" s="178"/>
      <c r="W397" s="178">
        <v>11000000</v>
      </c>
      <c r="X397" s="178"/>
      <c r="Y397" s="178">
        <v>15325027</v>
      </c>
      <c r="Z397" s="179">
        <v>10000000</v>
      </c>
      <c r="AA397" s="178"/>
      <c r="AB397" s="178"/>
      <c r="AC397" s="178"/>
      <c r="AD397" s="178"/>
      <c r="AE397" s="178"/>
      <c r="AF397" s="178">
        <f t="shared" si="47"/>
        <v>56325027</v>
      </c>
      <c r="AG397" s="180">
        <f>+AF397/AH397</f>
        <v>1.2793001499046062</v>
      </c>
      <c r="AH397" s="178">
        <v>44028000</v>
      </c>
      <c r="AI397" s="181">
        <f>+AJ397/AH397</f>
        <v>-0.27930014990460617</v>
      </c>
      <c r="AJ397" s="178">
        <f t="shared" si="45"/>
        <v>-12297027</v>
      </c>
    </row>
    <row r="398" spans="1:36" s="6" customFormat="1" ht="109.2" x14ac:dyDescent="0.3">
      <c r="A398" s="175" t="str">
        <f t="shared" si="46"/>
        <v>SA.PY.4</v>
      </c>
      <c r="B398" s="176" t="s">
        <v>68</v>
      </c>
      <c r="C398" s="135" t="s">
        <v>40</v>
      </c>
      <c r="D398" s="177" t="s">
        <v>69</v>
      </c>
      <c r="E398" s="136">
        <v>3</v>
      </c>
      <c r="F398" s="178"/>
      <c r="G398" s="178"/>
      <c r="H398" s="178"/>
      <c r="I398" s="178">
        <v>380668001</v>
      </c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  <c r="AC398" s="178"/>
      <c r="AD398" s="178"/>
      <c r="AE398" s="178"/>
      <c r="AF398" s="178">
        <f t="shared" si="47"/>
        <v>380668001</v>
      </c>
      <c r="AG398" s="180">
        <f>+AF398/AH398</f>
        <v>0.9516700025</v>
      </c>
      <c r="AH398" s="178">
        <v>400000000</v>
      </c>
      <c r="AI398" s="181">
        <f>+AJ398/AH398</f>
        <v>4.8329997499999999E-2</v>
      </c>
      <c r="AJ398" s="178">
        <f t="shared" si="45"/>
        <v>19331999</v>
      </c>
    </row>
    <row r="399" spans="1:36" s="6" customFormat="1" ht="93.6" x14ac:dyDescent="0.3">
      <c r="A399" s="175" t="str">
        <f t="shared" si="46"/>
        <v>SA.PY.5</v>
      </c>
      <c r="B399" s="176" t="s">
        <v>70</v>
      </c>
      <c r="C399" s="135" t="s">
        <v>40</v>
      </c>
      <c r="D399" s="177" t="s">
        <v>71</v>
      </c>
      <c r="E399" s="136">
        <v>10</v>
      </c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>
        <v>30000000</v>
      </c>
      <c r="U399" s="178"/>
      <c r="V399" s="178"/>
      <c r="W399" s="178"/>
      <c r="X399" s="178"/>
      <c r="Y399" s="178"/>
      <c r="Z399" s="178"/>
      <c r="AA399" s="178"/>
      <c r="AB399" s="178"/>
      <c r="AC399" s="178"/>
      <c r="AD399" s="178"/>
      <c r="AE399" s="178"/>
      <c r="AF399" s="178">
        <f t="shared" si="47"/>
        <v>30000000</v>
      </c>
      <c r="AG399" s="180">
        <f>+AF399/AH399</f>
        <v>0.15141726560607285</v>
      </c>
      <c r="AH399" s="178">
        <v>198128000</v>
      </c>
      <c r="AI399" s="181">
        <f>+AJ399/AH399</f>
        <v>0.84858273439392717</v>
      </c>
      <c r="AJ399" s="178">
        <f t="shared" si="45"/>
        <v>168128000</v>
      </c>
    </row>
    <row r="400" spans="1:36" s="6" customFormat="1" ht="109.2" x14ac:dyDescent="0.3">
      <c r="A400" s="175" t="str">
        <f t="shared" si="46"/>
        <v>SA.PY.5</v>
      </c>
      <c r="B400" s="176" t="s">
        <v>72</v>
      </c>
      <c r="C400" s="135" t="s">
        <v>40</v>
      </c>
      <c r="D400" s="177" t="s">
        <v>73</v>
      </c>
      <c r="E400" s="136">
        <v>100</v>
      </c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>
        <v>120000000</v>
      </c>
      <c r="U400" s="178"/>
      <c r="V400" s="178"/>
      <c r="W400" s="178"/>
      <c r="X400" s="178"/>
      <c r="Y400" s="178"/>
      <c r="Z400" s="178"/>
      <c r="AA400" s="178"/>
      <c r="AB400" s="178"/>
      <c r="AC400" s="178"/>
      <c r="AD400" s="178"/>
      <c r="AE400" s="178"/>
      <c r="AF400" s="178">
        <f t="shared" si="47"/>
        <v>120000000</v>
      </c>
      <c r="AG400" s="180">
        <f>+AF400/AH400</f>
        <v>1.0902054128698748</v>
      </c>
      <c r="AH400" s="178">
        <v>110071000</v>
      </c>
      <c r="AI400" s="181">
        <f>+AJ400/AH400</f>
        <v>-9.0205412869874893E-2</v>
      </c>
      <c r="AJ400" s="178">
        <f t="shared" si="45"/>
        <v>-9929000</v>
      </c>
    </row>
    <row r="401" spans="1:37" s="6" customFormat="1" ht="15.6" x14ac:dyDescent="0.3">
      <c r="A401" s="175"/>
      <c r="B401" s="176" t="s">
        <v>236</v>
      </c>
      <c r="C401" s="187"/>
      <c r="D401" s="188"/>
      <c r="E401" s="189"/>
      <c r="F401" s="178">
        <f t="shared" ref="F401:AF401" si="48">SUM(F2:F400)</f>
        <v>4600000000</v>
      </c>
      <c r="G401" s="178">
        <f t="shared" si="48"/>
        <v>363824680</v>
      </c>
      <c r="H401" s="178">
        <f t="shared" si="48"/>
        <v>2765232391</v>
      </c>
      <c r="I401" s="178">
        <f t="shared" si="48"/>
        <v>400668001</v>
      </c>
      <c r="J401" s="178">
        <f t="shared" si="48"/>
        <v>2216215924</v>
      </c>
      <c r="K401" s="178">
        <f t="shared" si="48"/>
        <v>4272316528</v>
      </c>
      <c r="L401" s="178">
        <f t="shared" si="48"/>
        <v>729563457</v>
      </c>
      <c r="M401" s="178">
        <f t="shared" si="48"/>
        <v>729563457.51999998</v>
      </c>
      <c r="N401" s="178">
        <f t="shared" si="48"/>
        <v>729563457</v>
      </c>
      <c r="O401" s="178">
        <f t="shared" si="48"/>
        <v>960000000</v>
      </c>
      <c r="P401" s="178">
        <f t="shared" si="48"/>
        <v>160643874</v>
      </c>
      <c r="Q401" s="178">
        <f t="shared" si="48"/>
        <v>76000000</v>
      </c>
      <c r="R401" s="178">
        <f t="shared" si="48"/>
        <v>192000000</v>
      </c>
      <c r="S401" s="178">
        <f t="shared" si="48"/>
        <v>1215482662</v>
      </c>
      <c r="T401" s="178">
        <f t="shared" si="48"/>
        <v>1369213924</v>
      </c>
      <c r="U401" s="178">
        <f t="shared" si="48"/>
        <v>799933467</v>
      </c>
      <c r="V401" s="178">
        <f t="shared" si="48"/>
        <v>335005742</v>
      </c>
      <c r="W401" s="178"/>
      <c r="X401" s="178">
        <f t="shared" si="48"/>
        <v>569887807</v>
      </c>
      <c r="Y401" s="178">
        <f t="shared" si="48"/>
        <v>114739644.33333333</v>
      </c>
      <c r="Z401" s="178">
        <f>SUM(Z2:Z400)</f>
        <v>117957113</v>
      </c>
      <c r="AA401" s="178">
        <f t="shared" si="48"/>
        <v>161059420</v>
      </c>
      <c r="AB401" s="178">
        <f t="shared" si="48"/>
        <v>95229551</v>
      </c>
      <c r="AC401" s="178">
        <f t="shared" si="48"/>
        <v>0</v>
      </c>
      <c r="AD401" s="178">
        <f t="shared" si="48"/>
        <v>0</v>
      </c>
      <c r="AE401" s="178">
        <f t="shared" si="48"/>
        <v>4285296412</v>
      </c>
      <c r="AF401" s="178">
        <f t="shared" si="48"/>
        <v>27350645521.853336</v>
      </c>
      <c r="AG401" s="180">
        <f t="shared" si="22"/>
        <v>0.4062892980335841</v>
      </c>
      <c r="AH401" s="178">
        <f>SUM(AH2:AH400)</f>
        <v>67318153971.145248</v>
      </c>
      <c r="AI401" s="180">
        <f>+AJ401/AH401</f>
        <v>0.59371070196641595</v>
      </c>
      <c r="AJ401" s="190">
        <f t="shared" si="24"/>
        <v>39967508449.291916</v>
      </c>
    </row>
    <row r="402" spans="1:37" s="6" customFormat="1" ht="15.6" x14ac:dyDescent="0.3">
      <c r="A402" s="175"/>
      <c r="B402" s="176" t="s">
        <v>237</v>
      </c>
      <c r="C402" s="187"/>
      <c r="D402" s="188"/>
      <c r="E402" s="189"/>
      <c r="F402" s="178">
        <f>+FUENTES!C3</f>
        <v>4600000000</v>
      </c>
      <c r="G402" s="178">
        <f>+FUENTES!C6</f>
        <v>363824680</v>
      </c>
      <c r="H402" s="178">
        <f>+FUENTES!C7</f>
        <v>2765232391</v>
      </c>
      <c r="I402" s="178">
        <f>+FUENTES!C8</f>
        <v>400668001</v>
      </c>
      <c r="J402" s="178">
        <f>+FUENTES!C10</f>
        <v>2216215924</v>
      </c>
      <c r="K402" s="178">
        <f>+FUENTES!B12</f>
        <v>4272316528</v>
      </c>
      <c r="L402" s="178">
        <f>+FUENTES!B13</f>
        <v>729563457</v>
      </c>
      <c r="M402" s="178">
        <f>+FUENTES!B14</f>
        <v>729563458</v>
      </c>
      <c r="N402" s="178">
        <f>+FUENTES!B15</f>
        <v>729563457</v>
      </c>
      <c r="O402" s="178">
        <f>+FUENTES!B17</f>
        <v>960000000</v>
      </c>
      <c r="P402" s="178">
        <f>+FUENTES!B18</f>
        <v>160643874</v>
      </c>
      <c r="Q402" s="178">
        <f>+FUENTES!B19</f>
        <v>76000000</v>
      </c>
      <c r="R402" s="178">
        <f>+FUENTES!B20</f>
        <v>192000000</v>
      </c>
      <c r="S402" s="178">
        <f>+FUENTES!C21</f>
        <v>1215482662</v>
      </c>
      <c r="T402" s="178">
        <f>+FUENTES!C25</f>
        <v>1369213924</v>
      </c>
      <c r="U402" s="178">
        <f>+FUENTES!C26</f>
        <v>799933467</v>
      </c>
      <c r="V402" s="178">
        <f>+FUENTES!B28</f>
        <v>335005742</v>
      </c>
      <c r="W402" s="178"/>
      <c r="X402" s="178">
        <f>+FUENTES!B30</f>
        <v>569887807</v>
      </c>
      <c r="Y402" s="178">
        <f>+FUENTES!B31</f>
        <v>114739644</v>
      </c>
      <c r="Z402" s="178">
        <f>+FUENTES!B32</f>
        <v>117957113</v>
      </c>
      <c r="AA402" s="178">
        <f>+FUENTES!B33</f>
        <v>161059420</v>
      </c>
      <c r="AB402" s="178">
        <f>+FUENTES!B34</f>
        <v>95229551</v>
      </c>
      <c r="AC402" s="178"/>
      <c r="AD402" s="178"/>
      <c r="AE402" s="178">
        <f>+FUENTES!C36</f>
        <v>4285296412</v>
      </c>
      <c r="AF402" s="178">
        <f>+FUENTES!C37</f>
        <v>27350645522</v>
      </c>
      <c r="AG402" s="180">
        <f t="shared" si="22"/>
        <v>1</v>
      </c>
      <c r="AH402" s="178">
        <f>+AF402</f>
        <v>27350645522</v>
      </c>
      <c r="AI402" s="178"/>
      <c r="AJ402" s="190">
        <f t="shared" si="24"/>
        <v>0</v>
      </c>
    </row>
    <row r="403" spans="1:37" s="6" customFormat="1" ht="15.6" x14ac:dyDescent="0.3">
      <c r="A403" s="175"/>
      <c r="B403" s="176" t="s">
        <v>351</v>
      </c>
      <c r="C403" s="187"/>
      <c r="D403" s="188"/>
      <c r="E403" s="189"/>
      <c r="F403" s="178">
        <f>+F402-F401</f>
        <v>0</v>
      </c>
      <c r="G403" s="178">
        <f t="shared" ref="G403:AE403" si="49">+G402-G401</f>
        <v>0</v>
      </c>
      <c r="H403" s="178">
        <f t="shared" si="49"/>
        <v>0</v>
      </c>
      <c r="I403" s="178">
        <f t="shared" si="49"/>
        <v>0</v>
      </c>
      <c r="J403" s="178">
        <f t="shared" si="49"/>
        <v>0</v>
      </c>
      <c r="K403" s="178">
        <f t="shared" si="49"/>
        <v>0</v>
      </c>
      <c r="L403" s="178">
        <f t="shared" si="49"/>
        <v>0</v>
      </c>
      <c r="M403" s="178">
        <f t="shared" si="49"/>
        <v>0.48000001907348633</v>
      </c>
      <c r="N403" s="178">
        <f t="shared" si="49"/>
        <v>0</v>
      </c>
      <c r="O403" s="178">
        <f t="shared" si="49"/>
        <v>0</v>
      </c>
      <c r="P403" s="178">
        <f t="shared" si="49"/>
        <v>0</v>
      </c>
      <c r="Q403" s="178">
        <f t="shared" si="49"/>
        <v>0</v>
      </c>
      <c r="R403" s="178">
        <f t="shared" si="49"/>
        <v>0</v>
      </c>
      <c r="S403" s="178">
        <f t="shared" si="49"/>
        <v>0</v>
      </c>
      <c r="T403" s="178">
        <f t="shared" si="49"/>
        <v>0</v>
      </c>
      <c r="U403" s="178">
        <f t="shared" si="49"/>
        <v>0</v>
      </c>
      <c r="V403" s="178">
        <f t="shared" si="49"/>
        <v>0</v>
      </c>
      <c r="W403" s="178"/>
      <c r="X403" s="178">
        <f t="shared" si="49"/>
        <v>0</v>
      </c>
      <c r="Y403" s="178">
        <f t="shared" si="49"/>
        <v>-0.3333333283662796</v>
      </c>
      <c r="Z403" s="178">
        <f t="shared" si="49"/>
        <v>0</v>
      </c>
      <c r="AA403" s="178">
        <f t="shared" si="49"/>
        <v>0</v>
      </c>
      <c r="AB403" s="178">
        <f t="shared" si="49"/>
        <v>0</v>
      </c>
      <c r="AC403" s="178">
        <f t="shared" si="49"/>
        <v>0</v>
      </c>
      <c r="AD403" s="178">
        <f t="shared" si="49"/>
        <v>0</v>
      </c>
      <c r="AE403" s="178">
        <f t="shared" si="49"/>
        <v>0</v>
      </c>
      <c r="AF403" s="178">
        <f>+AF402-AF401</f>
        <v>0.14666366577148438</v>
      </c>
      <c r="AG403" s="180"/>
      <c r="AH403" s="178">
        <f>+AH402-AH401</f>
        <v>-39967508449.145248</v>
      </c>
      <c r="AI403" s="178"/>
      <c r="AJ403" s="190">
        <f t="shared" si="24"/>
        <v>-39967508449.291916</v>
      </c>
    </row>
    <row r="404" spans="1:37" ht="15.6" x14ac:dyDescent="0.3">
      <c r="A404" s="137"/>
      <c r="B404" s="160"/>
      <c r="C404" s="138"/>
      <c r="D404" s="137"/>
      <c r="E404" s="138"/>
      <c r="F404" s="137"/>
      <c r="G404" s="137"/>
      <c r="H404" s="139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9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9"/>
      <c r="AF404" s="139"/>
      <c r="AG404" s="139"/>
      <c r="AH404" s="137"/>
      <c r="AI404" s="137"/>
      <c r="AJ404" s="140"/>
    </row>
    <row r="405" spans="1:37" ht="31.2" x14ac:dyDescent="0.3">
      <c r="A405" s="137"/>
      <c r="B405" s="191" t="s">
        <v>238</v>
      </c>
      <c r="C405" s="141"/>
      <c r="D405" s="142"/>
      <c r="E405" s="143"/>
      <c r="F405" s="192">
        <f t="shared" ref="F405:AF405" si="50">SUMIF($B$2:$B$400,"SF.PY.1"&amp;"*",F$2:F$400)</f>
        <v>0</v>
      </c>
      <c r="G405" s="178">
        <f t="shared" si="50"/>
        <v>0</v>
      </c>
      <c r="H405" s="178">
        <f t="shared" si="50"/>
        <v>0</v>
      </c>
      <c r="I405" s="178">
        <f t="shared" si="50"/>
        <v>0</v>
      </c>
      <c r="J405" s="178">
        <f t="shared" si="50"/>
        <v>0</v>
      </c>
      <c r="K405" s="178">
        <f t="shared" si="50"/>
        <v>0</v>
      </c>
      <c r="L405" s="178">
        <f t="shared" si="50"/>
        <v>0</v>
      </c>
      <c r="M405" s="178">
        <f t="shared" si="50"/>
        <v>0</v>
      </c>
      <c r="N405" s="178">
        <f t="shared" si="50"/>
        <v>0</v>
      </c>
      <c r="O405" s="178">
        <f t="shared" si="50"/>
        <v>0</v>
      </c>
      <c r="P405" s="178">
        <f t="shared" si="50"/>
        <v>0</v>
      </c>
      <c r="Q405" s="178">
        <f t="shared" si="50"/>
        <v>0</v>
      </c>
      <c r="R405" s="178">
        <f t="shared" si="50"/>
        <v>0</v>
      </c>
      <c r="S405" s="178">
        <f t="shared" si="50"/>
        <v>0</v>
      </c>
      <c r="T405" s="178">
        <f t="shared" si="50"/>
        <v>0</v>
      </c>
      <c r="U405" s="178">
        <f t="shared" si="50"/>
        <v>0</v>
      </c>
      <c r="V405" s="178">
        <f t="shared" si="50"/>
        <v>0</v>
      </c>
      <c r="W405" s="178">
        <f t="shared" si="50"/>
        <v>10000000</v>
      </c>
      <c r="X405" s="178">
        <f t="shared" si="50"/>
        <v>35000000</v>
      </c>
      <c r="Y405" s="178">
        <f t="shared" si="50"/>
        <v>0</v>
      </c>
      <c r="Z405" s="178">
        <f t="shared" si="50"/>
        <v>0</v>
      </c>
      <c r="AA405" s="178">
        <f t="shared" si="50"/>
        <v>0</v>
      </c>
      <c r="AB405" s="178">
        <f t="shared" si="50"/>
        <v>0</v>
      </c>
      <c r="AC405" s="178">
        <f t="shared" si="50"/>
        <v>0</v>
      </c>
      <c r="AD405" s="178">
        <f t="shared" si="50"/>
        <v>0</v>
      </c>
      <c r="AE405" s="178">
        <f t="shared" si="50"/>
        <v>88000000</v>
      </c>
      <c r="AF405" s="178">
        <f t="shared" si="50"/>
        <v>133000000</v>
      </c>
      <c r="AG405" s="180">
        <f>+AF405/AH405</f>
        <v>1.023076923076923</v>
      </c>
      <c r="AH405" s="178">
        <f>SUMIF($B$2:$B$400,"SF.PY.1"&amp;"*",AH$2:AH$400)</f>
        <v>130000000</v>
      </c>
      <c r="AI405" s="180">
        <f>+AJ405/AH405</f>
        <v>-2.3076923076923078E-2</v>
      </c>
      <c r="AJ405" s="190">
        <f t="shared" si="24"/>
        <v>-3000000</v>
      </c>
    </row>
    <row r="406" spans="1:37" ht="15.6" x14ac:dyDescent="0.3">
      <c r="A406" s="137"/>
      <c r="B406" s="191" t="s">
        <v>239</v>
      </c>
      <c r="C406" s="144"/>
      <c r="D406" s="145"/>
      <c r="E406" s="146"/>
      <c r="F406" s="192">
        <f t="shared" ref="F406:AF406" si="51">SUMIF($B$2:$B$400,"SF.PY.2"&amp;"*",F$2:F$400)</f>
        <v>0</v>
      </c>
      <c r="G406" s="178">
        <f t="shared" si="51"/>
        <v>0</v>
      </c>
      <c r="H406" s="178">
        <f t="shared" si="51"/>
        <v>0</v>
      </c>
      <c r="I406" s="178">
        <f t="shared" si="51"/>
        <v>0</v>
      </c>
      <c r="J406" s="178">
        <f t="shared" si="51"/>
        <v>0</v>
      </c>
      <c r="K406" s="178">
        <f t="shared" si="51"/>
        <v>0</v>
      </c>
      <c r="L406" s="178">
        <f t="shared" si="51"/>
        <v>0</v>
      </c>
      <c r="M406" s="178">
        <f t="shared" si="51"/>
        <v>0</v>
      </c>
      <c r="N406" s="178">
        <f t="shared" si="51"/>
        <v>0</v>
      </c>
      <c r="O406" s="178">
        <f t="shared" si="51"/>
        <v>0</v>
      </c>
      <c r="P406" s="178">
        <f t="shared" si="51"/>
        <v>0</v>
      </c>
      <c r="Q406" s="178">
        <f t="shared" si="51"/>
        <v>0</v>
      </c>
      <c r="R406" s="178">
        <f t="shared" si="51"/>
        <v>0</v>
      </c>
      <c r="S406" s="178">
        <f t="shared" si="51"/>
        <v>0</v>
      </c>
      <c r="T406" s="178">
        <f t="shared" si="51"/>
        <v>0</v>
      </c>
      <c r="U406" s="178">
        <f t="shared" si="51"/>
        <v>0</v>
      </c>
      <c r="V406" s="178">
        <f t="shared" si="51"/>
        <v>0</v>
      </c>
      <c r="W406" s="178">
        <f t="shared" si="51"/>
        <v>0</v>
      </c>
      <c r="X406" s="178">
        <f t="shared" si="51"/>
        <v>0</v>
      </c>
      <c r="Y406" s="178">
        <f t="shared" si="51"/>
        <v>0</v>
      </c>
      <c r="Z406" s="178">
        <f t="shared" si="51"/>
        <v>0</v>
      </c>
      <c r="AA406" s="178">
        <f t="shared" si="51"/>
        <v>0</v>
      </c>
      <c r="AB406" s="178">
        <f t="shared" si="51"/>
        <v>0</v>
      </c>
      <c r="AC406" s="178">
        <f t="shared" si="51"/>
        <v>0</v>
      </c>
      <c r="AD406" s="178">
        <f t="shared" si="51"/>
        <v>0</v>
      </c>
      <c r="AE406" s="178">
        <f t="shared" si="51"/>
        <v>75000000</v>
      </c>
      <c r="AF406" s="178">
        <f t="shared" si="51"/>
        <v>75000000</v>
      </c>
      <c r="AG406" s="180">
        <f t="shared" ref="AG406:AG422" si="52">+AF406/AH406</f>
        <v>0.28301886792452829</v>
      </c>
      <c r="AH406" s="178">
        <f>SUMIF($B$2:$B$400,"SF.PY.2"&amp;"*",AH$2:AH$400)</f>
        <v>265000000</v>
      </c>
      <c r="AI406" s="180">
        <f t="shared" ref="AI406:AI422" si="53">+AJ406/AH406</f>
        <v>0.71698113207547165</v>
      </c>
      <c r="AJ406" s="190">
        <f t="shared" si="24"/>
        <v>190000000</v>
      </c>
    </row>
    <row r="407" spans="1:37" ht="15.6" x14ac:dyDescent="0.3">
      <c r="A407" s="137"/>
      <c r="B407" s="191" t="s">
        <v>240</v>
      </c>
      <c r="C407" s="144"/>
      <c r="D407" s="145"/>
      <c r="E407" s="146"/>
      <c r="F407" s="192">
        <f t="shared" ref="F407:AF407" si="54">SUMIF($B$2:$B$400,"SF.PY.3"&amp;"*",F$2:F$400)</f>
        <v>0</v>
      </c>
      <c r="G407" s="178">
        <f t="shared" si="54"/>
        <v>0</v>
      </c>
      <c r="H407" s="178">
        <f t="shared" si="54"/>
        <v>0</v>
      </c>
      <c r="I407" s="178">
        <f t="shared" si="54"/>
        <v>0</v>
      </c>
      <c r="J407" s="178">
        <f t="shared" si="54"/>
        <v>500000000</v>
      </c>
      <c r="K407" s="178">
        <f t="shared" si="54"/>
        <v>0</v>
      </c>
      <c r="L407" s="178">
        <f t="shared" si="54"/>
        <v>0</v>
      </c>
      <c r="M407" s="178">
        <f t="shared" si="54"/>
        <v>0</v>
      </c>
      <c r="N407" s="178">
        <f t="shared" si="54"/>
        <v>0</v>
      </c>
      <c r="O407" s="178">
        <f t="shared" si="54"/>
        <v>0</v>
      </c>
      <c r="P407" s="178">
        <f t="shared" si="54"/>
        <v>0</v>
      </c>
      <c r="Q407" s="178">
        <f t="shared" si="54"/>
        <v>0</v>
      </c>
      <c r="R407" s="178">
        <f t="shared" si="54"/>
        <v>0</v>
      </c>
      <c r="S407" s="178">
        <f t="shared" si="54"/>
        <v>0</v>
      </c>
      <c r="T407" s="178">
        <f t="shared" si="54"/>
        <v>0</v>
      </c>
      <c r="U407" s="178">
        <f t="shared" si="54"/>
        <v>0</v>
      </c>
      <c r="V407" s="178">
        <f t="shared" si="54"/>
        <v>0</v>
      </c>
      <c r="W407" s="178">
        <f t="shared" si="54"/>
        <v>0</v>
      </c>
      <c r="X407" s="178">
        <f t="shared" si="54"/>
        <v>10000000</v>
      </c>
      <c r="Y407" s="178">
        <f t="shared" si="54"/>
        <v>0</v>
      </c>
      <c r="Z407" s="178">
        <f t="shared" si="54"/>
        <v>0</v>
      </c>
      <c r="AA407" s="178">
        <f t="shared" si="54"/>
        <v>0</v>
      </c>
      <c r="AB407" s="178">
        <f t="shared" si="54"/>
        <v>0</v>
      </c>
      <c r="AC407" s="178">
        <f t="shared" si="54"/>
        <v>0</v>
      </c>
      <c r="AD407" s="178">
        <f t="shared" si="54"/>
        <v>0</v>
      </c>
      <c r="AE407" s="178">
        <f t="shared" si="54"/>
        <v>577000000</v>
      </c>
      <c r="AF407" s="178">
        <f t="shared" si="54"/>
        <v>1087000000</v>
      </c>
      <c r="AG407" s="180">
        <f t="shared" si="52"/>
        <v>0.38033589923023092</v>
      </c>
      <c r="AH407" s="178">
        <f>SUMIF($B$2:$B$400,"SF.PY.3"&amp;"*",AH$2:AH$400)</f>
        <v>2858000000</v>
      </c>
      <c r="AI407" s="180">
        <f t="shared" si="53"/>
        <v>0.61966410076976908</v>
      </c>
      <c r="AJ407" s="190">
        <f t="shared" si="24"/>
        <v>1771000000</v>
      </c>
    </row>
    <row r="408" spans="1:37" ht="31.2" x14ac:dyDescent="0.3">
      <c r="A408" s="137"/>
      <c r="B408" s="191" t="s">
        <v>241</v>
      </c>
      <c r="C408" s="144"/>
      <c r="D408" s="145"/>
      <c r="E408" s="146"/>
      <c r="F408" s="192">
        <f t="shared" ref="F408:AF408" si="55">SUMIF($B$2:$B$400,"SF.PY.4"&amp;"*",F$2:F$400)</f>
        <v>0</v>
      </c>
      <c r="G408" s="178">
        <f t="shared" si="55"/>
        <v>0</v>
      </c>
      <c r="H408" s="178">
        <f t="shared" si="55"/>
        <v>0</v>
      </c>
      <c r="I408" s="178">
        <f t="shared" si="55"/>
        <v>0</v>
      </c>
      <c r="J408" s="178">
        <f t="shared" si="55"/>
        <v>0</v>
      </c>
      <c r="K408" s="178">
        <f t="shared" si="55"/>
        <v>0</v>
      </c>
      <c r="L408" s="178">
        <f t="shared" si="55"/>
        <v>0</v>
      </c>
      <c r="M408" s="178">
        <f t="shared" si="55"/>
        <v>0</v>
      </c>
      <c r="N408" s="178">
        <f t="shared" si="55"/>
        <v>0</v>
      </c>
      <c r="O408" s="178">
        <f t="shared" si="55"/>
        <v>0</v>
      </c>
      <c r="P408" s="178">
        <f t="shared" si="55"/>
        <v>0</v>
      </c>
      <c r="Q408" s="178">
        <f t="shared" si="55"/>
        <v>0</v>
      </c>
      <c r="R408" s="178">
        <f t="shared" si="55"/>
        <v>0</v>
      </c>
      <c r="S408" s="178">
        <f t="shared" si="55"/>
        <v>0</v>
      </c>
      <c r="T408" s="178">
        <f t="shared" si="55"/>
        <v>0</v>
      </c>
      <c r="U408" s="178">
        <f t="shared" si="55"/>
        <v>0</v>
      </c>
      <c r="V408" s="178">
        <f t="shared" si="55"/>
        <v>61500000</v>
      </c>
      <c r="W408" s="178">
        <f t="shared" si="55"/>
        <v>0</v>
      </c>
      <c r="X408" s="178">
        <f t="shared" si="55"/>
        <v>29000000</v>
      </c>
      <c r="Y408" s="178">
        <f t="shared" si="55"/>
        <v>15498000</v>
      </c>
      <c r="Z408" s="178">
        <f t="shared" si="55"/>
        <v>0</v>
      </c>
      <c r="AA408" s="178">
        <f t="shared" si="55"/>
        <v>64740000</v>
      </c>
      <c r="AB408" s="178">
        <f t="shared" si="55"/>
        <v>0</v>
      </c>
      <c r="AC408" s="178">
        <f t="shared" si="55"/>
        <v>0</v>
      </c>
      <c r="AD408" s="178">
        <f t="shared" si="55"/>
        <v>0</v>
      </c>
      <c r="AE408" s="178">
        <f t="shared" si="55"/>
        <v>175000000</v>
      </c>
      <c r="AF408" s="178">
        <f t="shared" si="55"/>
        <v>345738000</v>
      </c>
      <c r="AG408" s="180">
        <f t="shared" si="52"/>
        <v>1.1837553343595755</v>
      </c>
      <c r="AH408" s="178">
        <f>SUMIF($B$2:$B$400,"SF.PY.4"&amp;"*",AH$2:AH$400)</f>
        <v>292068800</v>
      </c>
      <c r="AI408" s="180">
        <f t="shared" si="53"/>
        <v>-0.18375533435957556</v>
      </c>
      <c r="AJ408" s="190">
        <f t="shared" si="24"/>
        <v>-53669200</v>
      </c>
      <c r="AK408" s="10"/>
    </row>
    <row r="409" spans="1:37" ht="31.2" x14ac:dyDescent="0.3">
      <c r="A409" s="137"/>
      <c r="B409" s="191" t="s">
        <v>242</v>
      </c>
      <c r="C409" s="144"/>
      <c r="D409" s="145"/>
      <c r="E409" s="146"/>
      <c r="F409" s="192">
        <f t="shared" ref="F409:AF409" si="56">SUMIF($B$2:$B$400,"SF.PY.5"&amp;"*",F$2:F$400)</f>
        <v>0</v>
      </c>
      <c r="G409" s="178">
        <f t="shared" si="56"/>
        <v>0</v>
      </c>
      <c r="H409" s="178">
        <f t="shared" si="56"/>
        <v>0</v>
      </c>
      <c r="I409" s="178">
        <f t="shared" si="56"/>
        <v>0</v>
      </c>
      <c r="J409" s="178">
        <f t="shared" si="56"/>
        <v>0</v>
      </c>
      <c r="K409" s="178">
        <f t="shared" si="56"/>
        <v>0</v>
      </c>
      <c r="L409" s="178">
        <f t="shared" si="56"/>
        <v>0</v>
      </c>
      <c r="M409" s="178">
        <f t="shared" si="56"/>
        <v>0</v>
      </c>
      <c r="N409" s="178">
        <f t="shared" si="56"/>
        <v>0</v>
      </c>
      <c r="O409" s="178">
        <f t="shared" si="56"/>
        <v>0</v>
      </c>
      <c r="P409" s="178">
        <f t="shared" si="56"/>
        <v>0</v>
      </c>
      <c r="Q409" s="178">
        <f t="shared" si="56"/>
        <v>0</v>
      </c>
      <c r="R409" s="178">
        <f t="shared" si="56"/>
        <v>0</v>
      </c>
      <c r="S409" s="178">
        <f t="shared" si="56"/>
        <v>0</v>
      </c>
      <c r="T409" s="178">
        <f t="shared" si="56"/>
        <v>0</v>
      </c>
      <c r="U409" s="178">
        <f t="shared" si="56"/>
        <v>0</v>
      </c>
      <c r="V409" s="178">
        <f t="shared" si="56"/>
        <v>0</v>
      </c>
      <c r="W409" s="178">
        <f t="shared" si="56"/>
        <v>0</v>
      </c>
      <c r="X409" s="178">
        <f t="shared" si="56"/>
        <v>0</v>
      </c>
      <c r="Y409" s="178">
        <f t="shared" si="56"/>
        <v>0</v>
      </c>
      <c r="Z409" s="178">
        <f t="shared" si="56"/>
        <v>0</v>
      </c>
      <c r="AA409" s="178">
        <f t="shared" si="56"/>
        <v>0</v>
      </c>
      <c r="AB409" s="178">
        <f t="shared" si="56"/>
        <v>0</v>
      </c>
      <c r="AC409" s="178">
        <f t="shared" si="56"/>
        <v>0</v>
      </c>
      <c r="AD409" s="178">
        <f t="shared" si="56"/>
        <v>0</v>
      </c>
      <c r="AE409" s="178">
        <f t="shared" si="56"/>
        <v>0</v>
      </c>
      <c r="AF409" s="178">
        <f t="shared" si="56"/>
        <v>0</v>
      </c>
      <c r="AG409" s="180">
        <v>0</v>
      </c>
      <c r="AH409" s="178">
        <f>SUMIF($B$2:$B$400,"SF.PY.5"&amp;"*",AH$2:AH$400)</f>
        <v>0</v>
      </c>
      <c r="AI409" s="180"/>
      <c r="AJ409" s="190">
        <f t="shared" si="24"/>
        <v>0</v>
      </c>
    </row>
    <row r="410" spans="1:37" ht="31.2" x14ac:dyDescent="0.3">
      <c r="A410" s="137"/>
      <c r="B410" s="191" t="s">
        <v>352</v>
      </c>
      <c r="C410" s="147"/>
      <c r="D410" s="148"/>
      <c r="E410" s="149"/>
      <c r="F410" s="192">
        <f t="shared" ref="F410:AF410" si="57">SUMIF($B$2:$B$400,"SF.PY.6"&amp;"*",F$2:F$400)</f>
        <v>0</v>
      </c>
      <c r="G410" s="178">
        <f t="shared" si="57"/>
        <v>0</v>
      </c>
      <c r="H410" s="178">
        <f t="shared" si="57"/>
        <v>0</v>
      </c>
      <c r="I410" s="178">
        <f t="shared" si="57"/>
        <v>0</v>
      </c>
      <c r="J410" s="178">
        <f t="shared" si="57"/>
        <v>0</v>
      </c>
      <c r="K410" s="178">
        <f t="shared" si="57"/>
        <v>0</v>
      </c>
      <c r="L410" s="178">
        <f t="shared" si="57"/>
        <v>0</v>
      </c>
      <c r="M410" s="178">
        <f t="shared" si="57"/>
        <v>0</v>
      </c>
      <c r="N410" s="178">
        <f t="shared" si="57"/>
        <v>0</v>
      </c>
      <c r="O410" s="178">
        <f t="shared" si="57"/>
        <v>0</v>
      </c>
      <c r="P410" s="178">
        <f t="shared" si="57"/>
        <v>0</v>
      </c>
      <c r="Q410" s="178">
        <f t="shared" si="57"/>
        <v>0</v>
      </c>
      <c r="R410" s="178">
        <f t="shared" si="57"/>
        <v>0</v>
      </c>
      <c r="S410" s="178">
        <f t="shared" si="57"/>
        <v>0</v>
      </c>
      <c r="T410" s="178">
        <f t="shared" si="57"/>
        <v>0</v>
      </c>
      <c r="U410" s="178">
        <f t="shared" si="57"/>
        <v>0</v>
      </c>
      <c r="V410" s="178">
        <f t="shared" si="57"/>
        <v>0</v>
      </c>
      <c r="W410" s="178">
        <f t="shared" si="57"/>
        <v>0</v>
      </c>
      <c r="X410" s="178">
        <f t="shared" si="57"/>
        <v>0</v>
      </c>
      <c r="Y410" s="178">
        <f t="shared" si="57"/>
        <v>0</v>
      </c>
      <c r="Z410" s="178">
        <f t="shared" si="57"/>
        <v>0</v>
      </c>
      <c r="AA410" s="178">
        <f t="shared" si="57"/>
        <v>0</v>
      </c>
      <c r="AB410" s="178">
        <f t="shared" si="57"/>
        <v>0</v>
      </c>
      <c r="AC410" s="178">
        <f t="shared" si="57"/>
        <v>0</v>
      </c>
      <c r="AD410" s="178">
        <f t="shared" si="57"/>
        <v>0</v>
      </c>
      <c r="AE410" s="178">
        <f t="shared" si="57"/>
        <v>85000000</v>
      </c>
      <c r="AF410" s="178">
        <f t="shared" si="57"/>
        <v>85000000</v>
      </c>
      <c r="AG410" s="180">
        <f t="shared" si="52"/>
        <v>0.22546419098143236</v>
      </c>
      <c r="AH410" s="178">
        <f>SUMIF($B$2:$B$400,"SF.PY.6"&amp;"*",AH$2:AH$400)</f>
        <v>377000000</v>
      </c>
      <c r="AI410" s="180">
        <f t="shared" si="53"/>
        <v>0.77453580901856767</v>
      </c>
      <c r="AJ410" s="190">
        <f t="shared" si="24"/>
        <v>292000000</v>
      </c>
    </row>
    <row r="411" spans="1:37" ht="15.6" x14ac:dyDescent="0.3">
      <c r="A411" s="137"/>
      <c r="B411" s="193" t="s">
        <v>243</v>
      </c>
      <c r="C411" s="150"/>
      <c r="D411" s="151"/>
      <c r="E411" s="151"/>
      <c r="F411" s="194">
        <f>SUM(F405:F410)</f>
        <v>0</v>
      </c>
      <c r="G411" s="194">
        <f t="shared" ref="G411:AH411" si="58">SUM(G405:G410)</f>
        <v>0</v>
      </c>
      <c r="H411" s="194">
        <f t="shared" si="58"/>
        <v>0</v>
      </c>
      <c r="I411" s="194">
        <f t="shared" si="58"/>
        <v>0</v>
      </c>
      <c r="J411" s="194">
        <f t="shared" si="58"/>
        <v>500000000</v>
      </c>
      <c r="K411" s="194">
        <f t="shared" si="58"/>
        <v>0</v>
      </c>
      <c r="L411" s="194">
        <f t="shared" si="58"/>
        <v>0</v>
      </c>
      <c r="M411" s="194">
        <f t="shared" si="58"/>
        <v>0</v>
      </c>
      <c r="N411" s="194">
        <f t="shared" si="58"/>
        <v>0</v>
      </c>
      <c r="O411" s="194">
        <f t="shared" si="58"/>
        <v>0</v>
      </c>
      <c r="P411" s="194">
        <f t="shared" si="58"/>
        <v>0</v>
      </c>
      <c r="Q411" s="194">
        <f t="shared" si="58"/>
        <v>0</v>
      </c>
      <c r="R411" s="194">
        <f t="shared" si="58"/>
        <v>0</v>
      </c>
      <c r="S411" s="194">
        <f t="shared" si="58"/>
        <v>0</v>
      </c>
      <c r="T411" s="194">
        <f t="shared" si="58"/>
        <v>0</v>
      </c>
      <c r="U411" s="194">
        <f t="shared" si="58"/>
        <v>0</v>
      </c>
      <c r="V411" s="194">
        <f t="shared" si="58"/>
        <v>61500000</v>
      </c>
      <c r="W411" s="194">
        <f t="shared" si="58"/>
        <v>10000000</v>
      </c>
      <c r="X411" s="194">
        <f t="shared" si="58"/>
        <v>74000000</v>
      </c>
      <c r="Y411" s="194">
        <f t="shared" si="58"/>
        <v>15498000</v>
      </c>
      <c r="Z411" s="194">
        <f t="shared" si="58"/>
        <v>0</v>
      </c>
      <c r="AA411" s="194">
        <f t="shared" si="58"/>
        <v>64740000</v>
      </c>
      <c r="AB411" s="194">
        <f t="shared" si="58"/>
        <v>0</v>
      </c>
      <c r="AC411" s="194">
        <f t="shared" si="58"/>
        <v>0</v>
      </c>
      <c r="AD411" s="194">
        <f t="shared" si="58"/>
        <v>0</v>
      </c>
      <c r="AE411" s="194">
        <f t="shared" si="58"/>
        <v>1000000000</v>
      </c>
      <c r="AF411" s="194">
        <f t="shared" si="58"/>
        <v>1725738000</v>
      </c>
      <c r="AG411" s="195">
        <f>+AF411/AH411</f>
        <v>0.44000706973829729</v>
      </c>
      <c r="AH411" s="194">
        <f t="shared" si="58"/>
        <v>3922068800</v>
      </c>
      <c r="AI411" s="195">
        <f>+AJ411/AH411</f>
        <v>0.55999293026170271</v>
      </c>
      <c r="AJ411" s="194">
        <f>SUM(AJ405:AJ410)</f>
        <v>2196330800</v>
      </c>
      <c r="AK411" s="10">
        <f>+AJ411+AF411</f>
        <v>3922068800</v>
      </c>
    </row>
    <row r="412" spans="1:37" ht="31.2" x14ac:dyDescent="0.3">
      <c r="A412" s="137"/>
      <c r="B412" s="191" t="s">
        <v>244</v>
      </c>
      <c r="C412" s="141"/>
      <c r="D412" s="142"/>
      <c r="E412" s="143"/>
      <c r="F412" s="192">
        <f t="shared" ref="F412:AF412" si="59">SUMIF($B$2:$B$400,"SI.PY.1"&amp;"*",F$2:F$400)</f>
        <v>0</v>
      </c>
      <c r="G412" s="178">
        <f t="shared" si="59"/>
        <v>0</v>
      </c>
      <c r="H412" s="178">
        <f t="shared" si="59"/>
        <v>0</v>
      </c>
      <c r="I412" s="178">
        <f t="shared" si="59"/>
        <v>0</v>
      </c>
      <c r="J412" s="178">
        <f t="shared" si="59"/>
        <v>0</v>
      </c>
      <c r="K412" s="178">
        <f t="shared" si="59"/>
        <v>11102000</v>
      </c>
      <c r="L412" s="178">
        <f t="shared" si="59"/>
        <v>5450000</v>
      </c>
      <c r="M412" s="178">
        <f t="shared" si="59"/>
        <v>5450000</v>
      </c>
      <c r="N412" s="178">
        <f t="shared" si="59"/>
        <v>5450000</v>
      </c>
      <c r="O412" s="178">
        <f t="shared" si="59"/>
        <v>0</v>
      </c>
      <c r="P412" s="178">
        <f t="shared" si="59"/>
        <v>0</v>
      </c>
      <c r="Q412" s="178">
        <f t="shared" si="59"/>
        <v>0</v>
      </c>
      <c r="R412" s="178">
        <f t="shared" si="59"/>
        <v>0</v>
      </c>
      <c r="S412" s="178">
        <f t="shared" si="59"/>
        <v>0</v>
      </c>
      <c r="T412" s="178">
        <f t="shared" si="59"/>
        <v>0</v>
      </c>
      <c r="U412" s="178">
        <f t="shared" si="59"/>
        <v>79866208</v>
      </c>
      <c r="V412" s="178">
        <f t="shared" si="59"/>
        <v>0</v>
      </c>
      <c r="W412" s="178">
        <f t="shared" si="59"/>
        <v>0</v>
      </c>
      <c r="X412" s="178">
        <f t="shared" si="59"/>
        <v>0</v>
      </c>
      <c r="Y412" s="178">
        <f t="shared" si="59"/>
        <v>0</v>
      </c>
      <c r="Z412" s="178">
        <f t="shared" si="59"/>
        <v>9000000</v>
      </c>
      <c r="AA412" s="178">
        <f t="shared" si="59"/>
        <v>0</v>
      </c>
      <c r="AB412" s="178">
        <f t="shared" si="59"/>
        <v>0</v>
      </c>
      <c r="AC412" s="178">
        <f t="shared" si="59"/>
        <v>0</v>
      </c>
      <c r="AD412" s="178">
        <f t="shared" si="59"/>
        <v>0</v>
      </c>
      <c r="AE412" s="178">
        <f t="shared" si="59"/>
        <v>0</v>
      </c>
      <c r="AF412" s="178">
        <f t="shared" si="59"/>
        <v>116318208</v>
      </c>
      <c r="AG412" s="180">
        <f t="shared" si="52"/>
        <v>0.27907439539347406</v>
      </c>
      <c r="AH412" s="178">
        <f>SUMIF($B$2:$B$400,"SI.PY.1"&amp;"*",AH$2:AH$400)</f>
        <v>416800000</v>
      </c>
      <c r="AI412" s="180">
        <f t="shared" si="53"/>
        <v>0.72092560460652588</v>
      </c>
      <c r="AJ412" s="190">
        <f t="shared" si="24"/>
        <v>300481792</v>
      </c>
    </row>
    <row r="413" spans="1:37" ht="31.2" x14ac:dyDescent="0.3">
      <c r="A413" s="137"/>
      <c r="B413" s="191" t="s">
        <v>245</v>
      </c>
      <c r="C413" s="144"/>
      <c r="D413" s="145"/>
      <c r="E413" s="146"/>
      <c r="F413" s="192">
        <f t="shared" ref="F413:AF413" si="60">SUMIF($B$2:$B$400,"SI.PY.2"&amp;"*",F$2:F$400)</f>
        <v>0</v>
      </c>
      <c r="G413" s="178">
        <f t="shared" si="60"/>
        <v>0</v>
      </c>
      <c r="H413" s="178">
        <f t="shared" si="60"/>
        <v>0</v>
      </c>
      <c r="I413" s="178">
        <f t="shared" si="60"/>
        <v>0</v>
      </c>
      <c r="J413" s="178">
        <f t="shared" si="60"/>
        <v>0</v>
      </c>
      <c r="K413" s="178">
        <f t="shared" si="60"/>
        <v>1291054768</v>
      </c>
      <c r="L413" s="178">
        <f t="shared" si="60"/>
        <v>24550000</v>
      </c>
      <c r="M413" s="178">
        <f t="shared" si="60"/>
        <v>24550000</v>
      </c>
      <c r="N413" s="178">
        <f t="shared" si="60"/>
        <v>24550000</v>
      </c>
      <c r="O413" s="178">
        <f t="shared" si="60"/>
        <v>118293000</v>
      </c>
      <c r="P413" s="178">
        <f t="shared" si="60"/>
        <v>0</v>
      </c>
      <c r="Q413" s="178">
        <f t="shared" si="60"/>
        <v>0</v>
      </c>
      <c r="R413" s="178">
        <f t="shared" si="60"/>
        <v>0</v>
      </c>
      <c r="S413" s="178">
        <f t="shared" si="60"/>
        <v>0</v>
      </c>
      <c r="T413" s="178">
        <f t="shared" si="60"/>
        <v>0</v>
      </c>
      <c r="U413" s="178">
        <f t="shared" si="60"/>
        <v>263398232</v>
      </c>
      <c r="V413" s="178">
        <f t="shared" si="60"/>
        <v>0</v>
      </c>
      <c r="W413" s="178">
        <f t="shared" si="60"/>
        <v>4000000</v>
      </c>
      <c r="X413" s="178">
        <f t="shared" si="60"/>
        <v>10000000</v>
      </c>
      <c r="Y413" s="178">
        <f t="shared" si="60"/>
        <v>3635333.3333333335</v>
      </c>
      <c r="Z413" s="178">
        <f t="shared" si="60"/>
        <v>0</v>
      </c>
      <c r="AA413" s="178">
        <f t="shared" si="60"/>
        <v>0</v>
      </c>
      <c r="AB413" s="178">
        <f t="shared" si="60"/>
        <v>0</v>
      </c>
      <c r="AC413" s="178">
        <f t="shared" si="60"/>
        <v>0</v>
      </c>
      <c r="AD413" s="178">
        <f t="shared" si="60"/>
        <v>0</v>
      </c>
      <c r="AE413" s="178">
        <f t="shared" si="60"/>
        <v>0</v>
      </c>
      <c r="AF413" s="178">
        <f t="shared" si="60"/>
        <v>1764031333.3333333</v>
      </c>
      <c r="AG413" s="180">
        <f t="shared" si="52"/>
        <v>0.40437323567419403</v>
      </c>
      <c r="AH413" s="178">
        <f>SUMIF($B$2:$B$400,"SI.PY.2"&amp;"*",AH$2:AH$400)</f>
        <v>4362384000</v>
      </c>
      <c r="AI413" s="180">
        <f t="shared" si="53"/>
        <v>0.59562676432580597</v>
      </c>
      <c r="AJ413" s="190">
        <f t="shared" si="24"/>
        <v>2598352666.666667</v>
      </c>
    </row>
    <row r="414" spans="1:37" ht="31.2" x14ac:dyDescent="0.3">
      <c r="A414" s="137"/>
      <c r="B414" s="191" t="s">
        <v>246</v>
      </c>
      <c r="C414" s="144"/>
      <c r="D414" s="145"/>
      <c r="E414" s="146"/>
      <c r="F414" s="192">
        <f t="shared" ref="F414:AF414" si="61">SUMIF($B$2:$B$400,"SI.PY.3"&amp;"*",F$2:F$400)</f>
        <v>0</v>
      </c>
      <c r="G414" s="178">
        <f t="shared" si="61"/>
        <v>0</v>
      </c>
      <c r="H414" s="178">
        <f t="shared" si="61"/>
        <v>0</v>
      </c>
      <c r="I414" s="178">
        <f t="shared" si="61"/>
        <v>0</v>
      </c>
      <c r="J414" s="178">
        <f t="shared" si="61"/>
        <v>0</v>
      </c>
      <c r="K414" s="178">
        <f t="shared" si="61"/>
        <v>537265000</v>
      </c>
      <c r="L414" s="178">
        <f t="shared" si="61"/>
        <v>0</v>
      </c>
      <c r="M414" s="178">
        <f t="shared" si="61"/>
        <v>0</v>
      </c>
      <c r="N414" s="178">
        <f t="shared" si="61"/>
        <v>0</v>
      </c>
      <c r="O414" s="178">
        <f t="shared" si="61"/>
        <v>528200000</v>
      </c>
      <c r="P414" s="178">
        <f t="shared" si="61"/>
        <v>0</v>
      </c>
      <c r="Q414" s="178">
        <f t="shared" si="61"/>
        <v>0</v>
      </c>
      <c r="R414" s="178">
        <f t="shared" si="61"/>
        <v>0</v>
      </c>
      <c r="S414" s="178">
        <f t="shared" si="61"/>
        <v>1215482662</v>
      </c>
      <c r="T414" s="178">
        <f t="shared" si="61"/>
        <v>0</v>
      </c>
      <c r="U414" s="178">
        <f t="shared" si="61"/>
        <v>220401492</v>
      </c>
      <c r="V414" s="178">
        <f t="shared" si="61"/>
        <v>30000000</v>
      </c>
      <c r="W414" s="178">
        <f t="shared" si="61"/>
        <v>4000000</v>
      </c>
      <c r="X414" s="178">
        <f t="shared" si="61"/>
        <v>80802392</v>
      </c>
      <c r="Y414" s="178">
        <f t="shared" si="61"/>
        <v>0</v>
      </c>
      <c r="Z414" s="178">
        <f t="shared" si="61"/>
        <v>6693567</v>
      </c>
      <c r="AA414" s="178">
        <f t="shared" si="61"/>
        <v>0</v>
      </c>
      <c r="AB414" s="178">
        <f t="shared" si="61"/>
        <v>95229551</v>
      </c>
      <c r="AC414" s="178">
        <f t="shared" si="61"/>
        <v>0</v>
      </c>
      <c r="AD414" s="178">
        <f t="shared" si="61"/>
        <v>0</v>
      </c>
      <c r="AE414" s="178">
        <f t="shared" si="61"/>
        <v>0</v>
      </c>
      <c r="AF414" s="178">
        <f t="shared" si="61"/>
        <v>2718074664</v>
      </c>
      <c r="AG414" s="180">
        <f t="shared" si="52"/>
        <v>0.49765418049153992</v>
      </c>
      <c r="AH414" s="178">
        <f>SUMIF($B$2:$B$400,"SI.PY.3"&amp;"*",AH$2:AH$400)</f>
        <v>5461774000</v>
      </c>
      <c r="AI414" s="180">
        <f t="shared" si="53"/>
        <v>0.50234581950846002</v>
      </c>
      <c r="AJ414" s="190">
        <f t="shared" si="24"/>
        <v>2743699336</v>
      </c>
    </row>
    <row r="415" spans="1:37" ht="15.6" x14ac:dyDescent="0.3">
      <c r="A415" s="137"/>
      <c r="B415" s="191" t="s">
        <v>247</v>
      </c>
      <c r="C415" s="144"/>
      <c r="D415" s="145"/>
      <c r="E415" s="146"/>
      <c r="F415" s="192">
        <f t="shared" ref="F415:AF415" si="62">SUMIF($B$2:$B$400,"SI.PY.4"&amp;"*",F$2:F$400)</f>
        <v>0</v>
      </c>
      <c r="G415" s="178">
        <f t="shared" si="62"/>
        <v>0</v>
      </c>
      <c r="H415" s="178">
        <f t="shared" si="62"/>
        <v>0</v>
      </c>
      <c r="I415" s="178">
        <f t="shared" si="62"/>
        <v>0</v>
      </c>
      <c r="J415" s="178">
        <f t="shared" si="62"/>
        <v>0</v>
      </c>
      <c r="K415" s="178">
        <f t="shared" si="62"/>
        <v>109240000</v>
      </c>
      <c r="L415" s="178">
        <f t="shared" si="62"/>
        <v>0</v>
      </c>
      <c r="M415" s="178">
        <f t="shared" si="62"/>
        <v>0</v>
      </c>
      <c r="N415" s="178">
        <f t="shared" si="62"/>
        <v>0</v>
      </c>
      <c r="O415" s="178">
        <f t="shared" si="62"/>
        <v>0</v>
      </c>
      <c r="P415" s="178">
        <f t="shared" si="62"/>
        <v>0</v>
      </c>
      <c r="Q415" s="178">
        <f t="shared" si="62"/>
        <v>0</v>
      </c>
      <c r="R415" s="178">
        <f t="shared" si="62"/>
        <v>0</v>
      </c>
      <c r="S415" s="178">
        <f t="shared" si="62"/>
        <v>0</v>
      </c>
      <c r="T415" s="178">
        <f t="shared" si="62"/>
        <v>0</v>
      </c>
      <c r="U415" s="178">
        <f t="shared" si="62"/>
        <v>0</v>
      </c>
      <c r="V415" s="178">
        <f t="shared" si="62"/>
        <v>0</v>
      </c>
      <c r="W415" s="178">
        <f t="shared" si="62"/>
        <v>0</v>
      </c>
      <c r="X415" s="178">
        <f t="shared" si="62"/>
        <v>0</v>
      </c>
      <c r="Y415" s="178">
        <f t="shared" si="62"/>
        <v>0</v>
      </c>
      <c r="Z415" s="178">
        <f t="shared" si="62"/>
        <v>0</v>
      </c>
      <c r="AA415" s="178">
        <f t="shared" si="62"/>
        <v>0</v>
      </c>
      <c r="AB415" s="178">
        <f t="shared" si="62"/>
        <v>0</v>
      </c>
      <c r="AC415" s="178">
        <f t="shared" si="62"/>
        <v>0</v>
      </c>
      <c r="AD415" s="178">
        <f t="shared" si="62"/>
        <v>0</v>
      </c>
      <c r="AE415" s="178">
        <f t="shared" si="62"/>
        <v>0</v>
      </c>
      <c r="AF415" s="178">
        <f t="shared" si="62"/>
        <v>109240000</v>
      </c>
      <c r="AG415" s="180">
        <f t="shared" si="52"/>
        <v>0.72826666666666662</v>
      </c>
      <c r="AH415" s="178">
        <f>SUMIF($B$2:$B$400,"SI.PY.4"&amp;"*",AH$2:AH$400)</f>
        <v>150000000</v>
      </c>
      <c r="AI415" s="180">
        <f t="shared" si="53"/>
        <v>0.27173333333333333</v>
      </c>
      <c r="AJ415" s="190">
        <f t="shared" si="24"/>
        <v>40760000</v>
      </c>
    </row>
    <row r="416" spans="1:37" ht="31.2" x14ac:dyDescent="0.3">
      <c r="A416" s="137"/>
      <c r="B416" s="191" t="s">
        <v>248</v>
      </c>
      <c r="C416" s="144"/>
      <c r="D416" s="145"/>
      <c r="E416" s="146"/>
      <c r="F416" s="192">
        <f t="shared" ref="F416:AF416" si="63">SUMIF($B$2:$B$400,"SI.PY.5"&amp;"*",F$2:F$400)</f>
        <v>3000000000</v>
      </c>
      <c r="G416" s="178">
        <f t="shared" si="63"/>
        <v>0</v>
      </c>
      <c r="H416" s="178">
        <f t="shared" si="63"/>
        <v>0</v>
      </c>
      <c r="I416" s="178">
        <f t="shared" si="63"/>
        <v>0</v>
      </c>
      <c r="J416" s="178">
        <f t="shared" si="63"/>
        <v>0</v>
      </c>
      <c r="K416" s="178">
        <f t="shared" si="63"/>
        <v>89000000</v>
      </c>
      <c r="L416" s="178">
        <f t="shared" si="63"/>
        <v>0</v>
      </c>
      <c r="M416" s="178">
        <f t="shared" si="63"/>
        <v>0</v>
      </c>
      <c r="N416" s="178">
        <f t="shared" si="63"/>
        <v>0</v>
      </c>
      <c r="O416" s="178">
        <f t="shared" si="63"/>
        <v>0</v>
      </c>
      <c r="P416" s="178">
        <f t="shared" si="63"/>
        <v>0</v>
      </c>
      <c r="Q416" s="178">
        <f t="shared" si="63"/>
        <v>0</v>
      </c>
      <c r="R416" s="178">
        <f t="shared" si="63"/>
        <v>0</v>
      </c>
      <c r="S416" s="178">
        <f t="shared" si="63"/>
        <v>0</v>
      </c>
      <c r="T416" s="178">
        <f t="shared" si="63"/>
        <v>0</v>
      </c>
      <c r="U416" s="178">
        <f t="shared" si="63"/>
        <v>22842767</v>
      </c>
      <c r="V416" s="178">
        <f t="shared" si="63"/>
        <v>0</v>
      </c>
      <c r="W416" s="178">
        <f t="shared" si="63"/>
        <v>0</v>
      </c>
      <c r="X416" s="178">
        <f t="shared" si="63"/>
        <v>0</v>
      </c>
      <c r="Y416" s="178">
        <f t="shared" si="63"/>
        <v>0</v>
      </c>
      <c r="Z416" s="178">
        <f t="shared" si="63"/>
        <v>0</v>
      </c>
      <c r="AA416" s="178">
        <f t="shared" si="63"/>
        <v>0</v>
      </c>
      <c r="AB416" s="178">
        <f t="shared" si="63"/>
        <v>0</v>
      </c>
      <c r="AC416" s="178">
        <f t="shared" si="63"/>
        <v>0</v>
      </c>
      <c r="AD416" s="178">
        <f t="shared" si="63"/>
        <v>0</v>
      </c>
      <c r="AE416" s="178">
        <f t="shared" si="63"/>
        <v>0</v>
      </c>
      <c r="AF416" s="178">
        <f t="shared" si="63"/>
        <v>3111842767</v>
      </c>
      <c r="AG416" s="180">
        <f t="shared" si="52"/>
        <v>0.97245086468749997</v>
      </c>
      <c r="AH416" s="178">
        <f>SUMIF($B$2:$B$400,"SI.PY.5"&amp;"*",AH$2:AH$400)</f>
        <v>3200000000</v>
      </c>
      <c r="AI416" s="180">
        <f t="shared" si="53"/>
        <v>2.75491353125E-2</v>
      </c>
      <c r="AJ416" s="190">
        <f t="shared" si="24"/>
        <v>88157233</v>
      </c>
    </row>
    <row r="417" spans="1:39" ht="31.2" x14ac:dyDescent="0.3">
      <c r="A417" s="137"/>
      <c r="B417" s="191" t="s">
        <v>249</v>
      </c>
      <c r="C417" s="147"/>
      <c r="D417" s="148"/>
      <c r="E417" s="149"/>
      <c r="F417" s="192">
        <f t="shared" ref="F417:AF417" si="64">SUMIF($B$2:$B$400,"SI.PY.6"&amp;"*",F$2:F$400)</f>
        <v>0</v>
      </c>
      <c r="G417" s="178">
        <f t="shared" si="64"/>
        <v>0</v>
      </c>
      <c r="H417" s="178">
        <f t="shared" si="64"/>
        <v>0</v>
      </c>
      <c r="I417" s="178">
        <f t="shared" si="64"/>
        <v>0</v>
      </c>
      <c r="J417" s="178">
        <f t="shared" si="64"/>
        <v>0</v>
      </c>
      <c r="K417" s="178">
        <f t="shared" si="64"/>
        <v>178554156</v>
      </c>
      <c r="L417" s="178">
        <f t="shared" si="64"/>
        <v>0</v>
      </c>
      <c r="M417" s="178">
        <f t="shared" si="64"/>
        <v>0</v>
      </c>
      <c r="N417" s="178">
        <f t="shared" si="64"/>
        <v>0</v>
      </c>
      <c r="O417" s="178">
        <f t="shared" si="64"/>
        <v>47291076</v>
      </c>
      <c r="P417" s="178">
        <f t="shared" si="64"/>
        <v>0</v>
      </c>
      <c r="Q417" s="178">
        <f t="shared" si="64"/>
        <v>0</v>
      </c>
      <c r="R417" s="178">
        <f t="shared" si="64"/>
        <v>0</v>
      </c>
      <c r="S417" s="178">
        <f t="shared" si="64"/>
        <v>0</v>
      </c>
      <c r="T417" s="178">
        <f t="shared" si="64"/>
        <v>0</v>
      </c>
      <c r="U417" s="178">
        <f t="shared" si="64"/>
        <v>213424768</v>
      </c>
      <c r="V417" s="178">
        <f t="shared" si="64"/>
        <v>21100000</v>
      </c>
      <c r="W417" s="178">
        <f t="shared" si="64"/>
        <v>5000000</v>
      </c>
      <c r="X417" s="178">
        <f t="shared" si="64"/>
        <v>8000000</v>
      </c>
      <c r="Y417" s="178">
        <f t="shared" si="64"/>
        <v>0</v>
      </c>
      <c r="Z417" s="178">
        <f t="shared" si="64"/>
        <v>0</v>
      </c>
      <c r="AA417" s="178">
        <f t="shared" si="64"/>
        <v>33713000</v>
      </c>
      <c r="AB417" s="178">
        <f t="shared" si="64"/>
        <v>0</v>
      </c>
      <c r="AC417" s="178">
        <f t="shared" si="64"/>
        <v>0</v>
      </c>
      <c r="AD417" s="178">
        <f t="shared" si="64"/>
        <v>0</v>
      </c>
      <c r="AE417" s="178">
        <f t="shared" si="64"/>
        <v>0</v>
      </c>
      <c r="AF417" s="178">
        <f t="shared" si="64"/>
        <v>507083000</v>
      </c>
      <c r="AG417" s="180">
        <f t="shared" si="52"/>
        <v>0.61510981612803839</v>
      </c>
      <c r="AH417" s="178">
        <f>SUMIF($B$2:$B$400,"SI.PY.6"&amp;"*",AH$2:AH$400)</f>
        <v>824378000</v>
      </c>
      <c r="AI417" s="180">
        <f t="shared" si="53"/>
        <v>0.38489018387196167</v>
      </c>
      <c r="AJ417" s="190">
        <f t="shared" si="24"/>
        <v>317295000</v>
      </c>
    </row>
    <row r="418" spans="1:39" ht="15.6" x14ac:dyDescent="0.3">
      <c r="A418" s="137"/>
      <c r="B418" s="193" t="s">
        <v>250</v>
      </c>
      <c r="C418" s="150"/>
      <c r="D418" s="151"/>
      <c r="E418" s="151"/>
      <c r="F418" s="194">
        <f>SUM(F412:F417)</f>
        <v>3000000000</v>
      </c>
      <c r="G418" s="194">
        <f t="shared" ref="G418:AH418" si="65">SUM(G412:G417)</f>
        <v>0</v>
      </c>
      <c r="H418" s="194">
        <f t="shared" si="65"/>
        <v>0</v>
      </c>
      <c r="I418" s="194">
        <f t="shared" si="65"/>
        <v>0</v>
      </c>
      <c r="J418" s="194">
        <f t="shared" si="65"/>
        <v>0</v>
      </c>
      <c r="K418" s="194">
        <f t="shared" si="65"/>
        <v>2216215924</v>
      </c>
      <c r="L418" s="194">
        <f t="shared" si="65"/>
        <v>30000000</v>
      </c>
      <c r="M418" s="194">
        <f t="shared" si="65"/>
        <v>30000000</v>
      </c>
      <c r="N418" s="194">
        <f t="shared" si="65"/>
        <v>30000000</v>
      </c>
      <c r="O418" s="194">
        <f t="shared" si="65"/>
        <v>693784076</v>
      </c>
      <c r="P418" s="194">
        <f t="shared" si="65"/>
        <v>0</v>
      </c>
      <c r="Q418" s="194">
        <f t="shared" si="65"/>
        <v>0</v>
      </c>
      <c r="R418" s="194">
        <f t="shared" si="65"/>
        <v>0</v>
      </c>
      <c r="S418" s="194">
        <f t="shared" si="65"/>
        <v>1215482662</v>
      </c>
      <c r="T418" s="194">
        <f t="shared" si="65"/>
        <v>0</v>
      </c>
      <c r="U418" s="194">
        <f t="shared" si="65"/>
        <v>799933467</v>
      </c>
      <c r="V418" s="194">
        <f t="shared" si="65"/>
        <v>51100000</v>
      </c>
      <c r="W418" s="194">
        <f t="shared" si="65"/>
        <v>13000000</v>
      </c>
      <c r="X418" s="194">
        <f t="shared" si="65"/>
        <v>98802392</v>
      </c>
      <c r="Y418" s="194">
        <f t="shared" si="65"/>
        <v>3635333.3333333335</v>
      </c>
      <c r="Z418" s="194">
        <f t="shared" si="65"/>
        <v>15693567</v>
      </c>
      <c r="AA418" s="194">
        <f t="shared" si="65"/>
        <v>33713000</v>
      </c>
      <c r="AB418" s="194">
        <f t="shared" si="65"/>
        <v>95229551</v>
      </c>
      <c r="AC418" s="194">
        <f t="shared" si="65"/>
        <v>0</v>
      </c>
      <c r="AD418" s="194">
        <f t="shared" si="65"/>
        <v>0</v>
      </c>
      <c r="AE418" s="194">
        <f t="shared" si="65"/>
        <v>0</v>
      </c>
      <c r="AF418" s="194">
        <f t="shared" si="65"/>
        <v>8326589972.333333</v>
      </c>
      <c r="AG418" s="195">
        <f>+AF418/AH418</f>
        <v>0.57762024917999366</v>
      </c>
      <c r="AH418" s="194">
        <f t="shared" si="65"/>
        <v>14415336000</v>
      </c>
      <c r="AI418" s="195">
        <f>+AJ418/AH418</f>
        <v>0.42237975082000634</v>
      </c>
      <c r="AJ418" s="194">
        <f>SUM(AJ412:AJ417)</f>
        <v>6088746027.666667</v>
      </c>
      <c r="AK418" s="10">
        <f>+AJ418+AF418</f>
        <v>14415336000</v>
      </c>
      <c r="AL418" s="133">
        <f>SUM(V418:AB418)</f>
        <v>311173843.33333337</v>
      </c>
      <c r="AM418" s="10">
        <f>+AF418-AL418</f>
        <v>8015416129</v>
      </c>
    </row>
    <row r="419" spans="1:39" ht="46.8" x14ac:dyDescent="0.3">
      <c r="A419" s="137"/>
      <c r="B419" s="191" t="s">
        <v>353</v>
      </c>
      <c r="C419" s="141"/>
      <c r="D419" s="142"/>
      <c r="E419" s="143"/>
      <c r="F419" s="192">
        <f t="shared" ref="F419:AF419" si="66">SUMIF($B$2:$B$400,"SP.PY.1"&amp;"*",F$2:F$400)</f>
        <v>0</v>
      </c>
      <c r="G419" s="178">
        <f t="shared" si="66"/>
        <v>0</v>
      </c>
      <c r="H419" s="178">
        <f t="shared" si="66"/>
        <v>0</v>
      </c>
      <c r="I419" s="178">
        <f t="shared" si="66"/>
        <v>0</v>
      </c>
      <c r="J419" s="178">
        <f t="shared" si="66"/>
        <v>0</v>
      </c>
      <c r="K419" s="178">
        <f t="shared" si="66"/>
        <v>0</v>
      </c>
      <c r="L419" s="178">
        <f t="shared" si="66"/>
        <v>0</v>
      </c>
      <c r="M419" s="178">
        <f t="shared" si="66"/>
        <v>0</v>
      </c>
      <c r="N419" s="178">
        <f t="shared" si="66"/>
        <v>0</v>
      </c>
      <c r="O419" s="178">
        <f t="shared" si="66"/>
        <v>0</v>
      </c>
      <c r="P419" s="178">
        <f t="shared" si="66"/>
        <v>0</v>
      </c>
      <c r="Q419" s="178">
        <f t="shared" si="66"/>
        <v>0</v>
      </c>
      <c r="R419" s="178">
        <f t="shared" si="66"/>
        <v>0</v>
      </c>
      <c r="S419" s="178">
        <f t="shared" si="66"/>
        <v>0</v>
      </c>
      <c r="T419" s="178">
        <f t="shared" si="66"/>
        <v>0</v>
      </c>
      <c r="U419" s="178">
        <f t="shared" si="66"/>
        <v>0</v>
      </c>
      <c r="V419" s="178">
        <f t="shared" si="66"/>
        <v>0</v>
      </c>
      <c r="W419" s="178">
        <f t="shared" si="66"/>
        <v>8000000</v>
      </c>
      <c r="X419" s="178">
        <f t="shared" si="66"/>
        <v>30000000</v>
      </c>
      <c r="Y419" s="178">
        <f t="shared" si="66"/>
        <v>0</v>
      </c>
      <c r="Z419" s="178">
        <f t="shared" si="66"/>
        <v>11693567</v>
      </c>
      <c r="AA419" s="178">
        <f t="shared" si="66"/>
        <v>9209631</v>
      </c>
      <c r="AB419" s="178">
        <f t="shared" si="66"/>
        <v>0</v>
      </c>
      <c r="AC419" s="178">
        <f t="shared" si="66"/>
        <v>0</v>
      </c>
      <c r="AD419" s="178">
        <f t="shared" si="66"/>
        <v>0</v>
      </c>
      <c r="AE419" s="178">
        <f t="shared" si="66"/>
        <v>61300000</v>
      </c>
      <c r="AF419" s="178">
        <f t="shared" si="66"/>
        <v>120203198</v>
      </c>
      <c r="AG419" s="180">
        <f t="shared" si="52"/>
        <v>0.15527328404334309</v>
      </c>
      <c r="AH419" s="178">
        <f>SUMIF($B$2:$B$400,"SP.PY.1"&amp;"*",AH$2:AH$400)</f>
        <v>774139600</v>
      </c>
      <c r="AI419" s="180">
        <f t="shared" si="53"/>
        <v>0.84472671595665694</v>
      </c>
      <c r="AJ419" s="190">
        <f t="shared" si="24"/>
        <v>653936402</v>
      </c>
    </row>
    <row r="420" spans="1:39" ht="46.8" x14ac:dyDescent="0.3">
      <c r="A420" s="137"/>
      <c r="B420" s="191" t="s">
        <v>251</v>
      </c>
      <c r="C420" s="144"/>
      <c r="D420" s="145"/>
      <c r="E420" s="146"/>
      <c r="F420" s="192">
        <f t="shared" ref="F420:AF420" si="67">SUMIF($B$2:$B$400,"SP.PY.2"&amp;"*",F$2:F$400)</f>
        <v>0</v>
      </c>
      <c r="G420" s="178">
        <f t="shared" si="67"/>
        <v>0</v>
      </c>
      <c r="H420" s="178">
        <f t="shared" si="67"/>
        <v>0</v>
      </c>
      <c r="I420" s="178">
        <f t="shared" si="67"/>
        <v>0</v>
      </c>
      <c r="J420" s="178">
        <f t="shared" si="67"/>
        <v>0</v>
      </c>
      <c r="K420" s="178">
        <f t="shared" si="67"/>
        <v>0</v>
      </c>
      <c r="L420" s="178">
        <f t="shared" si="67"/>
        <v>0</v>
      </c>
      <c r="M420" s="178">
        <f t="shared" si="67"/>
        <v>0</v>
      </c>
      <c r="N420" s="178">
        <f t="shared" si="67"/>
        <v>0</v>
      </c>
      <c r="O420" s="178">
        <f t="shared" si="67"/>
        <v>0</v>
      </c>
      <c r="P420" s="178">
        <f t="shared" si="67"/>
        <v>0</v>
      </c>
      <c r="Q420" s="178">
        <f t="shared" si="67"/>
        <v>0</v>
      </c>
      <c r="R420" s="178">
        <f t="shared" si="67"/>
        <v>0</v>
      </c>
      <c r="S420" s="178">
        <f t="shared" si="67"/>
        <v>0</v>
      </c>
      <c r="T420" s="178">
        <f t="shared" si="67"/>
        <v>0</v>
      </c>
      <c r="U420" s="178">
        <f t="shared" si="67"/>
        <v>0</v>
      </c>
      <c r="V420" s="178">
        <f t="shared" si="67"/>
        <v>0</v>
      </c>
      <c r="W420" s="178">
        <f t="shared" si="67"/>
        <v>0</v>
      </c>
      <c r="X420" s="178">
        <f t="shared" si="67"/>
        <v>0</v>
      </c>
      <c r="Y420" s="178">
        <f t="shared" si="67"/>
        <v>0</v>
      </c>
      <c r="Z420" s="178">
        <f t="shared" si="67"/>
        <v>0</v>
      </c>
      <c r="AA420" s="178">
        <f t="shared" si="67"/>
        <v>0</v>
      </c>
      <c r="AB420" s="178">
        <f t="shared" si="67"/>
        <v>0</v>
      </c>
      <c r="AC420" s="178">
        <f t="shared" si="67"/>
        <v>0</v>
      </c>
      <c r="AD420" s="178">
        <f t="shared" si="67"/>
        <v>0</v>
      </c>
      <c r="AE420" s="178">
        <f t="shared" si="67"/>
        <v>399480000</v>
      </c>
      <c r="AF420" s="178">
        <f t="shared" si="67"/>
        <v>399480000</v>
      </c>
      <c r="AG420" s="180">
        <f t="shared" si="52"/>
        <v>0.17539453672449343</v>
      </c>
      <c r="AH420" s="178">
        <f>SUMIF($B$2:$B$400,"SP.PY.2"&amp;"*",AH$2:AH$400)</f>
        <v>2277608000</v>
      </c>
      <c r="AI420" s="180">
        <f t="shared" si="53"/>
        <v>0.82460546327550654</v>
      </c>
      <c r="AJ420" s="190">
        <f t="shared" si="24"/>
        <v>1878128000</v>
      </c>
    </row>
    <row r="421" spans="1:39" ht="46.8" x14ac:dyDescent="0.3">
      <c r="A421" s="137"/>
      <c r="B421" s="191" t="s">
        <v>252</v>
      </c>
      <c r="C421" s="144"/>
      <c r="D421" s="145"/>
      <c r="E421" s="146"/>
      <c r="F421" s="192">
        <f t="shared" ref="F421:AF421" si="68">SUMIF($B$2:$B$400,"SP.PY.3"&amp;"*",F$2:F$400)</f>
        <v>1600000000</v>
      </c>
      <c r="G421" s="178">
        <f t="shared" si="68"/>
        <v>0</v>
      </c>
      <c r="H421" s="178">
        <f t="shared" si="68"/>
        <v>0</v>
      </c>
      <c r="I421" s="178">
        <f t="shared" si="68"/>
        <v>0</v>
      </c>
      <c r="J421" s="178">
        <f t="shared" si="68"/>
        <v>0</v>
      </c>
      <c r="K421" s="178">
        <f t="shared" si="68"/>
        <v>0</v>
      </c>
      <c r="L421" s="178">
        <f t="shared" si="68"/>
        <v>0</v>
      </c>
      <c r="M421" s="178">
        <f t="shared" si="68"/>
        <v>0</v>
      </c>
      <c r="N421" s="178">
        <f t="shared" si="68"/>
        <v>0</v>
      </c>
      <c r="O421" s="178">
        <f t="shared" si="68"/>
        <v>0</v>
      </c>
      <c r="P421" s="178">
        <f t="shared" si="68"/>
        <v>0</v>
      </c>
      <c r="Q421" s="178">
        <f t="shared" si="68"/>
        <v>0</v>
      </c>
      <c r="R421" s="178">
        <f t="shared" si="68"/>
        <v>0</v>
      </c>
      <c r="S421" s="178">
        <f t="shared" si="68"/>
        <v>0</v>
      </c>
      <c r="T421" s="178">
        <f t="shared" si="68"/>
        <v>0</v>
      </c>
      <c r="U421" s="178">
        <f t="shared" si="68"/>
        <v>0</v>
      </c>
      <c r="V421" s="178">
        <f t="shared" si="68"/>
        <v>101465342</v>
      </c>
      <c r="W421" s="178">
        <f t="shared" si="68"/>
        <v>10000000</v>
      </c>
      <c r="X421" s="178">
        <f t="shared" si="68"/>
        <v>153000000</v>
      </c>
      <c r="Y421" s="178">
        <f t="shared" si="68"/>
        <v>44218367</v>
      </c>
      <c r="Z421" s="178">
        <f t="shared" si="68"/>
        <v>0</v>
      </c>
      <c r="AA421" s="178">
        <f t="shared" si="68"/>
        <v>11474652</v>
      </c>
      <c r="AB421" s="178">
        <f t="shared" si="68"/>
        <v>0</v>
      </c>
      <c r="AC421" s="178">
        <f t="shared" si="68"/>
        <v>0</v>
      </c>
      <c r="AD421" s="178">
        <f t="shared" si="68"/>
        <v>0</v>
      </c>
      <c r="AE421" s="178">
        <f t="shared" si="68"/>
        <v>870500000</v>
      </c>
      <c r="AF421" s="178">
        <f t="shared" si="68"/>
        <v>2790658361</v>
      </c>
      <c r="AG421" s="180">
        <f t="shared" si="52"/>
        <v>0.65328263158778921</v>
      </c>
      <c r="AH421" s="178">
        <f>SUMIF($B$2:$B$400,"SP.PY.3"&amp;"*",AH$2:AH$400)</f>
        <v>4271747366.4000001</v>
      </c>
      <c r="AI421" s="180">
        <f t="shared" si="53"/>
        <v>0.34671736841221079</v>
      </c>
      <c r="AJ421" s="190">
        <f t="shared" si="24"/>
        <v>1481089005.4000001</v>
      </c>
    </row>
    <row r="422" spans="1:39" ht="31.2" x14ac:dyDescent="0.3">
      <c r="A422" s="137"/>
      <c r="B422" s="191" t="s">
        <v>253</v>
      </c>
      <c r="C422" s="144"/>
      <c r="D422" s="145"/>
      <c r="E422" s="146"/>
      <c r="F422" s="192">
        <f t="shared" ref="F422:AF422" si="69">SUMIF($B$2:$B$400,"SP.PY.4"&amp;"*",F$2:F$400)</f>
        <v>0</v>
      </c>
      <c r="G422" s="178">
        <f t="shared" si="69"/>
        <v>0</v>
      </c>
      <c r="H422" s="178">
        <f t="shared" si="69"/>
        <v>0</v>
      </c>
      <c r="I422" s="178">
        <f t="shared" si="69"/>
        <v>0</v>
      </c>
      <c r="J422" s="178">
        <f t="shared" si="69"/>
        <v>0</v>
      </c>
      <c r="K422" s="178">
        <f t="shared" si="69"/>
        <v>0</v>
      </c>
      <c r="L422" s="178">
        <f t="shared" si="69"/>
        <v>0</v>
      </c>
      <c r="M422" s="178">
        <f t="shared" si="69"/>
        <v>0</v>
      </c>
      <c r="N422" s="178">
        <f t="shared" si="69"/>
        <v>0</v>
      </c>
      <c r="O422" s="178">
        <f t="shared" si="69"/>
        <v>0</v>
      </c>
      <c r="P422" s="178">
        <f t="shared" si="69"/>
        <v>0</v>
      </c>
      <c r="Q422" s="178">
        <f t="shared" si="69"/>
        <v>0</v>
      </c>
      <c r="R422" s="178">
        <f t="shared" si="69"/>
        <v>0</v>
      </c>
      <c r="S422" s="178">
        <f t="shared" si="69"/>
        <v>0</v>
      </c>
      <c r="T422" s="178">
        <f t="shared" si="69"/>
        <v>0</v>
      </c>
      <c r="U422" s="178">
        <f t="shared" si="69"/>
        <v>0</v>
      </c>
      <c r="V422" s="178">
        <f t="shared" si="69"/>
        <v>0</v>
      </c>
      <c r="W422" s="178">
        <f t="shared" si="69"/>
        <v>0</v>
      </c>
      <c r="X422" s="178">
        <f t="shared" si="69"/>
        <v>0</v>
      </c>
      <c r="Y422" s="178">
        <f t="shared" si="69"/>
        <v>15306667</v>
      </c>
      <c r="Z422" s="178">
        <f t="shared" si="69"/>
        <v>0</v>
      </c>
      <c r="AA422" s="178">
        <f t="shared" si="69"/>
        <v>6000000</v>
      </c>
      <c r="AB422" s="178">
        <f t="shared" si="69"/>
        <v>0</v>
      </c>
      <c r="AC422" s="178">
        <f t="shared" si="69"/>
        <v>0</v>
      </c>
      <c r="AD422" s="178">
        <f t="shared" si="69"/>
        <v>0</v>
      </c>
      <c r="AE422" s="178">
        <f t="shared" si="69"/>
        <v>230000000</v>
      </c>
      <c r="AF422" s="178">
        <f t="shared" si="69"/>
        <v>251306667</v>
      </c>
      <c r="AG422" s="180">
        <f t="shared" si="52"/>
        <v>0.21594629663773834</v>
      </c>
      <c r="AH422" s="178">
        <f>SUMIF($B$2:$B$400,"SP.PY.4"&amp;"*",AH$2:AH$400)</f>
        <v>1163746130</v>
      </c>
      <c r="AI422" s="180">
        <f t="shared" si="53"/>
        <v>0.78405370336226166</v>
      </c>
      <c r="AJ422" s="190">
        <f t="shared" si="24"/>
        <v>912439463</v>
      </c>
    </row>
    <row r="423" spans="1:39" ht="31.2" x14ac:dyDescent="0.3">
      <c r="A423" s="137"/>
      <c r="B423" s="191" t="s">
        <v>254</v>
      </c>
      <c r="C423" s="147"/>
      <c r="D423" s="148"/>
      <c r="E423" s="149"/>
      <c r="F423" s="192">
        <f t="shared" ref="F423:AF423" si="70">SUMIF($B$2:$B$400,"SP.PY.5"&amp;"*",F$2:F$400)</f>
        <v>0</v>
      </c>
      <c r="G423" s="178">
        <f t="shared" si="70"/>
        <v>0</v>
      </c>
      <c r="H423" s="178">
        <f t="shared" si="70"/>
        <v>0</v>
      </c>
      <c r="I423" s="178">
        <f t="shared" si="70"/>
        <v>0</v>
      </c>
      <c r="J423" s="178">
        <f t="shared" si="70"/>
        <v>0</v>
      </c>
      <c r="K423" s="178">
        <f t="shared" si="70"/>
        <v>0</v>
      </c>
      <c r="L423" s="178">
        <f t="shared" si="70"/>
        <v>0</v>
      </c>
      <c r="M423" s="178">
        <f t="shared" si="70"/>
        <v>0</v>
      </c>
      <c r="N423" s="178">
        <f t="shared" si="70"/>
        <v>0</v>
      </c>
      <c r="O423" s="178">
        <f t="shared" si="70"/>
        <v>0</v>
      </c>
      <c r="P423" s="178">
        <f t="shared" si="70"/>
        <v>0</v>
      </c>
      <c r="Q423" s="178">
        <f t="shared" si="70"/>
        <v>0</v>
      </c>
      <c r="R423" s="178">
        <f t="shared" si="70"/>
        <v>0</v>
      </c>
      <c r="S423" s="178">
        <f t="shared" si="70"/>
        <v>0</v>
      </c>
      <c r="T423" s="178">
        <f t="shared" si="70"/>
        <v>0</v>
      </c>
      <c r="U423" s="178">
        <f t="shared" si="70"/>
        <v>0</v>
      </c>
      <c r="V423" s="178">
        <f t="shared" si="70"/>
        <v>0</v>
      </c>
      <c r="W423" s="178">
        <f t="shared" si="70"/>
        <v>0</v>
      </c>
      <c r="X423" s="178">
        <f t="shared" si="70"/>
        <v>0</v>
      </c>
      <c r="Y423" s="178">
        <f t="shared" si="70"/>
        <v>0</v>
      </c>
      <c r="Z423" s="178">
        <f t="shared" si="70"/>
        <v>0</v>
      </c>
      <c r="AA423" s="178">
        <f t="shared" si="70"/>
        <v>0</v>
      </c>
      <c r="AB423" s="178">
        <f t="shared" si="70"/>
        <v>0</v>
      </c>
      <c r="AC423" s="178">
        <f t="shared" si="70"/>
        <v>0</v>
      </c>
      <c r="AD423" s="178">
        <f t="shared" si="70"/>
        <v>0</v>
      </c>
      <c r="AE423" s="178">
        <f t="shared" si="70"/>
        <v>38720000</v>
      </c>
      <c r="AF423" s="178">
        <f t="shared" si="70"/>
        <v>38720000</v>
      </c>
      <c r="AG423" s="180"/>
      <c r="AH423" s="178">
        <f>SUMIF($B$2:$B$400,"SP.PY.5"&amp;"*",AH$2:AH$400)</f>
        <v>225000000</v>
      </c>
      <c r="AI423" s="180"/>
      <c r="AJ423" s="190">
        <f t="shared" si="24"/>
        <v>186280000</v>
      </c>
    </row>
    <row r="424" spans="1:39" ht="15.6" x14ac:dyDescent="0.3">
      <c r="A424" s="137"/>
      <c r="B424" s="193" t="s">
        <v>255</v>
      </c>
      <c r="C424" s="150"/>
      <c r="D424" s="150"/>
      <c r="E424" s="150"/>
      <c r="F424" s="194">
        <f>SUM(F419:F423)</f>
        <v>1600000000</v>
      </c>
      <c r="G424" s="194">
        <f t="shared" ref="G424:AH424" si="71">SUM(G419:G423)</f>
        <v>0</v>
      </c>
      <c r="H424" s="194">
        <f t="shared" si="71"/>
        <v>0</v>
      </c>
      <c r="I424" s="194">
        <f t="shared" si="71"/>
        <v>0</v>
      </c>
      <c r="J424" s="194">
        <f t="shared" si="71"/>
        <v>0</v>
      </c>
      <c r="K424" s="194">
        <f t="shared" si="71"/>
        <v>0</v>
      </c>
      <c r="L424" s="194">
        <f t="shared" si="71"/>
        <v>0</v>
      </c>
      <c r="M424" s="194">
        <f t="shared" si="71"/>
        <v>0</v>
      </c>
      <c r="N424" s="194">
        <f t="shared" si="71"/>
        <v>0</v>
      </c>
      <c r="O424" s="194">
        <f t="shared" si="71"/>
        <v>0</v>
      </c>
      <c r="P424" s="194">
        <f t="shared" si="71"/>
        <v>0</v>
      </c>
      <c r="Q424" s="194">
        <f t="shared" si="71"/>
        <v>0</v>
      </c>
      <c r="R424" s="194">
        <f t="shared" si="71"/>
        <v>0</v>
      </c>
      <c r="S424" s="194">
        <f t="shared" si="71"/>
        <v>0</v>
      </c>
      <c r="T424" s="194">
        <f t="shared" si="71"/>
        <v>0</v>
      </c>
      <c r="U424" s="194">
        <f t="shared" si="71"/>
        <v>0</v>
      </c>
      <c r="V424" s="194">
        <f t="shared" si="71"/>
        <v>101465342</v>
      </c>
      <c r="W424" s="194">
        <f t="shared" si="71"/>
        <v>18000000</v>
      </c>
      <c r="X424" s="194">
        <f t="shared" si="71"/>
        <v>183000000</v>
      </c>
      <c r="Y424" s="194">
        <f t="shared" si="71"/>
        <v>59525034</v>
      </c>
      <c r="Z424" s="194">
        <f t="shared" si="71"/>
        <v>11693567</v>
      </c>
      <c r="AA424" s="194">
        <f t="shared" si="71"/>
        <v>26684283</v>
      </c>
      <c r="AB424" s="194">
        <f t="shared" si="71"/>
        <v>0</v>
      </c>
      <c r="AC424" s="194">
        <f t="shared" si="71"/>
        <v>0</v>
      </c>
      <c r="AD424" s="194">
        <f t="shared" si="71"/>
        <v>0</v>
      </c>
      <c r="AE424" s="194">
        <f t="shared" si="71"/>
        <v>1600000000</v>
      </c>
      <c r="AF424" s="194">
        <f t="shared" si="71"/>
        <v>3600368226</v>
      </c>
      <c r="AG424" s="195">
        <f>+AF424/AH424</f>
        <v>0.41325397061012403</v>
      </c>
      <c r="AH424" s="194">
        <f t="shared" si="71"/>
        <v>8712241096.3999996</v>
      </c>
      <c r="AI424" s="195">
        <f>+AJ424/AH424</f>
        <v>0.58674602938987597</v>
      </c>
      <c r="AJ424" s="194">
        <f>SUM(AJ419:AJ423)</f>
        <v>5111872870.3999996</v>
      </c>
      <c r="AK424" s="10">
        <f>+AJ424+AF424</f>
        <v>8712241096.3999996</v>
      </c>
    </row>
    <row r="425" spans="1:39" ht="15.6" x14ac:dyDescent="0.3">
      <c r="A425" s="137"/>
      <c r="B425" s="191" t="s">
        <v>256</v>
      </c>
      <c r="C425" s="141"/>
      <c r="D425" s="142"/>
      <c r="E425" s="143"/>
      <c r="F425" s="192">
        <f t="shared" ref="F425:AF425" si="72">SUMIF($B$2:$B$400,"SB.PY.1"&amp;"*",F$2:F$400)</f>
        <v>0</v>
      </c>
      <c r="G425" s="178">
        <f t="shared" si="72"/>
        <v>0</v>
      </c>
      <c r="H425" s="178">
        <f t="shared" si="72"/>
        <v>355697000</v>
      </c>
      <c r="I425" s="178">
        <f t="shared" si="72"/>
        <v>0</v>
      </c>
      <c r="J425" s="178">
        <f t="shared" si="72"/>
        <v>0</v>
      </c>
      <c r="K425" s="178">
        <f t="shared" si="72"/>
        <v>0</v>
      </c>
      <c r="L425" s="178">
        <f t="shared" si="72"/>
        <v>0</v>
      </c>
      <c r="M425" s="178">
        <f t="shared" si="72"/>
        <v>0</v>
      </c>
      <c r="N425" s="178">
        <f t="shared" si="72"/>
        <v>0</v>
      </c>
      <c r="O425" s="178">
        <f t="shared" si="72"/>
        <v>0</v>
      </c>
      <c r="P425" s="178">
        <f t="shared" si="72"/>
        <v>0</v>
      </c>
      <c r="Q425" s="178">
        <f t="shared" si="72"/>
        <v>0</v>
      </c>
      <c r="R425" s="178">
        <f t="shared" si="72"/>
        <v>0</v>
      </c>
      <c r="S425" s="178">
        <f t="shared" si="72"/>
        <v>0</v>
      </c>
      <c r="T425" s="178">
        <f t="shared" si="72"/>
        <v>0</v>
      </c>
      <c r="U425" s="178">
        <f t="shared" si="72"/>
        <v>0</v>
      </c>
      <c r="V425" s="178">
        <f t="shared" si="72"/>
        <v>0</v>
      </c>
      <c r="W425" s="178">
        <f t="shared" si="72"/>
        <v>0</v>
      </c>
      <c r="X425" s="178">
        <f t="shared" si="72"/>
        <v>0</v>
      </c>
      <c r="Y425" s="178">
        <f t="shared" si="72"/>
        <v>0</v>
      </c>
      <c r="Z425" s="178">
        <f t="shared" si="72"/>
        <v>0</v>
      </c>
      <c r="AA425" s="178">
        <f t="shared" si="72"/>
        <v>0</v>
      </c>
      <c r="AB425" s="178">
        <f t="shared" si="72"/>
        <v>0</v>
      </c>
      <c r="AC425" s="178">
        <f t="shared" si="72"/>
        <v>0</v>
      </c>
      <c r="AD425" s="178">
        <f t="shared" si="72"/>
        <v>0</v>
      </c>
      <c r="AE425" s="178">
        <f t="shared" si="72"/>
        <v>0</v>
      </c>
      <c r="AF425" s="178">
        <f t="shared" si="72"/>
        <v>355697000</v>
      </c>
      <c r="AG425" s="180"/>
      <c r="AH425" s="178">
        <f>SUMIF($B$2:$B$400,"SB.PY.1"&amp;"*",AH$2:AH$400)</f>
        <v>585000000</v>
      </c>
      <c r="AI425" s="180"/>
      <c r="AJ425" s="190">
        <f t="shared" si="24"/>
        <v>229303000</v>
      </c>
    </row>
    <row r="426" spans="1:39" ht="31.2" x14ac:dyDescent="0.3">
      <c r="A426" s="137"/>
      <c r="B426" s="191" t="s">
        <v>257</v>
      </c>
      <c r="C426" s="144"/>
      <c r="D426" s="145"/>
      <c r="E426" s="146"/>
      <c r="F426" s="192">
        <f t="shared" ref="F426:AF426" si="73">SUMIF($B$2:$B$400,"SB.PY.2"&amp;"*",F$2:F$400)</f>
        <v>0</v>
      </c>
      <c r="G426" s="178">
        <f t="shared" si="73"/>
        <v>0</v>
      </c>
      <c r="H426" s="178">
        <f t="shared" si="73"/>
        <v>513168000</v>
      </c>
      <c r="I426" s="178">
        <f t="shared" si="73"/>
        <v>0</v>
      </c>
      <c r="J426" s="178">
        <f t="shared" si="73"/>
        <v>0</v>
      </c>
      <c r="K426" s="178">
        <f t="shared" si="73"/>
        <v>0</v>
      </c>
      <c r="L426" s="178">
        <f t="shared" si="73"/>
        <v>0</v>
      </c>
      <c r="M426" s="178">
        <f t="shared" si="73"/>
        <v>0</v>
      </c>
      <c r="N426" s="178">
        <f t="shared" si="73"/>
        <v>0</v>
      </c>
      <c r="O426" s="178">
        <f t="shared" si="73"/>
        <v>0</v>
      </c>
      <c r="P426" s="178">
        <f t="shared" si="73"/>
        <v>0</v>
      </c>
      <c r="Q426" s="178">
        <f t="shared" si="73"/>
        <v>0</v>
      </c>
      <c r="R426" s="178">
        <f t="shared" si="73"/>
        <v>0</v>
      </c>
      <c r="S426" s="178">
        <f t="shared" si="73"/>
        <v>0</v>
      </c>
      <c r="T426" s="178">
        <f t="shared" si="73"/>
        <v>0</v>
      </c>
      <c r="U426" s="178">
        <f t="shared" si="73"/>
        <v>0</v>
      </c>
      <c r="V426" s="178">
        <f t="shared" si="73"/>
        <v>0</v>
      </c>
      <c r="W426" s="178">
        <f t="shared" si="73"/>
        <v>3000000</v>
      </c>
      <c r="X426" s="178">
        <f t="shared" si="73"/>
        <v>5000000</v>
      </c>
      <c r="Y426" s="178">
        <f t="shared" si="73"/>
        <v>0</v>
      </c>
      <c r="Z426" s="178">
        <f t="shared" si="73"/>
        <v>0</v>
      </c>
      <c r="AA426" s="178">
        <f t="shared" si="73"/>
        <v>0</v>
      </c>
      <c r="AB426" s="178">
        <f t="shared" si="73"/>
        <v>0</v>
      </c>
      <c r="AC426" s="178">
        <f t="shared" si="73"/>
        <v>0</v>
      </c>
      <c r="AD426" s="178">
        <f t="shared" si="73"/>
        <v>0</v>
      </c>
      <c r="AE426" s="178">
        <f t="shared" si="73"/>
        <v>0</v>
      </c>
      <c r="AF426" s="178">
        <f t="shared" si="73"/>
        <v>521168000</v>
      </c>
      <c r="AG426" s="180"/>
      <c r="AH426" s="178">
        <f>SUMIF($B$2:$B$400,"SB.PY.2"&amp;"*",AH$2:AH$400)</f>
        <v>1000000000</v>
      </c>
      <c r="AI426" s="180"/>
      <c r="AJ426" s="190">
        <f t="shared" si="24"/>
        <v>478832000</v>
      </c>
    </row>
    <row r="427" spans="1:39" ht="31.2" x14ac:dyDescent="0.3">
      <c r="A427" s="137"/>
      <c r="B427" s="191" t="s">
        <v>258</v>
      </c>
      <c r="C427" s="144"/>
      <c r="D427" s="145"/>
      <c r="E427" s="146"/>
      <c r="F427" s="192">
        <f t="shared" ref="F427:AF427" si="74">SUMIF($B$2:$B$400,"SB.PY.3"&amp;"*",F$2:F$400)</f>
        <v>0</v>
      </c>
      <c r="G427" s="178">
        <f t="shared" si="74"/>
        <v>0</v>
      </c>
      <c r="H427" s="178">
        <f t="shared" si="74"/>
        <v>393646000</v>
      </c>
      <c r="I427" s="178">
        <f t="shared" si="74"/>
        <v>0</v>
      </c>
      <c r="J427" s="178">
        <f t="shared" si="74"/>
        <v>0</v>
      </c>
      <c r="K427" s="178">
        <f t="shared" si="74"/>
        <v>0</v>
      </c>
      <c r="L427" s="178">
        <f t="shared" si="74"/>
        <v>0</v>
      </c>
      <c r="M427" s="178">
        <f t="shared" si="74"/>
        <v>0</v>
      </c>
      <c r="N427" s="178">
        <f t="shared" si="74"/>
        <v>0</v>
      </c>
      <c r="O427" s="178">
        <f t="shared" si="74"/>
        <v>0</v>
      </c>
      <c r="P427" s="178">
        <f t="shared" si="74"/>
        <v>0</v>
      </c>
      <c r="Q427" s="178">
        <f t="shared" si="74"/>
        <v>0</v>
      </c>
      <c r="R427" s="178">
        <f t="shared" si="74"/>
        <v>0</v>
      </c>
      <c r="S427" s="178">
        <f t="shared" si="74"/>
        <v>0</v>
      </c>
      <c r="T427" s="178">
        <f t="shared" si="74"/>
        <v>0</v>
      </c>
      <c r="U427" s="178">
        <f t="shared" si="74"/>
        <v>0</v>
      </c>
      <c r="V427" s="178">
        <f t="shared" si="74"/>
        <v>0</v>
      </c>
      <c r="W427" s="178">
        <f t="shared" si="74"/>
        <v>0</v>
      </c>
      <c r="X427" s="178">
        <f t="shared" si="74"/>
        <v>0</v>
      </c>
      <c r="Y427" s="178">
        <f t="shared" si="74"/>
        <v>0</v>
      </c>
      <c r="Z427" s="178">
        <f t="shared" si="74"/>
        <v>0</v>
      </c>
      <c r="AA427" s="178">
        <f t="shared" si="74"/>
        <v>0</v>
      </c>
      <c r="AB427" s="178">
        <f t="shared" si="74"/>
        <v>0</v>
      </c>
      <c r="AC427" s="178">
        <f t="shared" si="74"/>
        <v>0</v>
      </c>
      <c r="AD427" s="178">
        <f t="shared" si="74"/>
        <v>0</v>
      </c>
      <c r="AE427" s="178">
        <f t="shared" si="74"/>
        <v>0</v>
      </c>
      <c r="AF427" s="178">
        <f t="shared" si="74"/>
        <v>393646000</v>
      </c>
      <c r="AG427" s="180"/>
      <c r="AH427" s="178">
        <f>SUMIF($B$2:$B$400,"SB.PY.3"&amp;"*",AH$2:AH$400)</f>
        <v>646000000</v>
      </c>
      <c r="AI427" s="180"/>
      <c r="AJ427" s="190">
        <f t="shared" si="24"/>
        <v>252354000</v>
      </c>
    </row>
    <row r="428" spans="1:39" ht="15.6" x14ac:dyDescent="0.3">
      <c r="A428" s="137"/>
      <c r="B428" s="191" t="s">
        <v>259</v>
      </c>
      <c r="C428" s="144"/>
      <c r="D428" s="145"/>
      <c r="E428" s="146"/>
      <c r="F428" s="192">
        <f t="shared" ref="F428:AF428" si="75">SUMIF($B$2:$B$400,"SB.PY.4"&amp;"*",F$2:F$400)</f>
        <v>0</v>
      </c>
      <c r="G428" s="178">
        <f t="shared" si="75"/>
        <v>0</v>
      </c>
      <c r="H428" s="178">
        <f t="shared" si="75"/>
        <v>257144000</v>
      </c>
      <c r="I428" s="178">
        <f t="shared" si="75"/>
        <v>0</v>
      </c>
      <c r="J428" s="178">
        <f t="shared" si="75"/>
        <v>0</v>
      </c>
      <c r="K428" s="178">
        <f t="shared" si="75"/>
        <v>0</v>
      </c>
      <c r="L428" s="178">
        <f t="shared" si="75"/>
        <v>0</v>
      </c>
      <c r="M428" s="178">
        <f t="shared" si="75"/>
        <v>0</v>
      </c>
      <c r="N428" s="178">
        <f t="shared" si="75"/>
        <v>0</v>
      </c>
      <c r="O428" s="178">
        <f t="shared" si="75"/>
        <v>0</v>
      </c>
      <c r="P428" s="178">
        <f t="shared" si="75"/>
        <v>0</v>
      </c>
      <c r="Q428" s="178">
        <f t="shared" si="75"/>
        <v>0</v>
      </c>
      <c r="R428" s="178">
        <f t="shared" si="75"/>
        <v>0</v>
      </c>
      <c r="S428" s="178">
        <f t="shared" si="75"/>
        <v>0</v>
      </c>
      <c r="T428" s="178">
        <f t="shared" si="75"/>
        <v>0</v>
      </c>
      <c r="U428" s="178">
        <f t="shared" si="75"/>
        <v>0</v>
      </c>
      <c r="V428" s="178">
        <f t="shared" si="75"/>
        <v>5000000</v>
      </c>
      <c r="W428" s="178">
        <f t="shared" si="75"/>
        <v>10000000</v>
      </c>
      <c r="X428" s="178">
        <f t="shared" si="75"/>
        <v>15000000</v>
      </c>
      <c r="Y428" s="178">
        <f t="shared" si="75"/>
        <v>0</v>
      </c>
      <c r="Z428" s="178">
        <f t="shared" si="75"/>
        <v>13000000</v>
      </c>
      <c r="AA428" s="178">
        <f t="shared" si="75"/>
        <v>0</v>
      </c>
      <c r="AB428" s="178">
        <f t="shared" si="75"/>
        <v>0</v>
      </c>
      <c r="AC428" s="178">
        <f t="shared" si="75"/>
        <v>0</v>
      </c>
      <c r="AD428" s="178">
        <f t="shared" si="75"/>
        <v>0</v>
      </c>
      <c r="AE428" s="178">
        <f t="shared" si="75"/>
        <v>0</v>
      </c>
      <c r="AF428" s="178">
        <f t="shared" si="75"/>
        <v>300144000</v>
      </c>
      <c r="AG428" s="180"/>
      <c r="AH428" s="178">
        <f>SUMIF($B$2:$B$400,"SB.PY.4"&amp;"*",AH$2:AH$400)</f>
        <v>750187500</v>
      </c>
      <c r="AI428" s="180"/>
      <c r="AJ428" s="190">
        <f t="shared" si="24"/>
        <v>450043500</v>
      </c>
    </row>
    <row r="429" spans="1:39" ht="31.2" x14ac:dyDescent="0.3">
      <c r="A429" s="137"/>
      <c r="B429" s="191" t="s">
        <v>260</v>
      </c>
      <c r="C429" s="147"/>
      <c r="D429" s="148"/>
      <c r="E429" s="149"/>
      <c r="F429" s="192">
        <f t="shared" ref="F429:AF429" si="76">SUMIF($B$2:$B$400,"SB.PY.5"&amp;"*",F$2:F$400)</f>
        <v>0</v>
      </c>
      <c r="G429" s="178">
        <f t="shared" si="76"/>
        <v>0</v>
      </c>
      <c r="H429" s="178">
        <f t="shared" si="76"/>
        <v>1245577391</v>
      </c>
      <c r="I429" s="178">
        <f t="shared" si="76"/>
        <v>0</v>
      </c>
      <c r="J429" s="178">
        <f t="shared" si="76"/>
        <v>500000000</v>
      </c>
      <c r="K429" s="178">
        <f t="shared" si="76"/>
        <v>0</v>
      </c>
      <c r="L429" s="178">
        <f t="shared" si="76"/>
        <v>0</v>
      </c>
      <c r="M429" s="178">
        <f t="shared" si="76"/>
        <v>0</v>
      </c>
      <c r="N429" s="178">
        <f t="shared" si="76"/>
        <v>0</v>
      </c>
      <c r="O429" s="178">
        <f t="shared" si="76"/>
        <v>0</v>
      </c>
      <c r="P429" s="178">
        <f t="shared" si="76"/>
        <v>0</v>
      </c>
      <c r="Q429" s="178">
        <f t="shared" si="76"/>
        <v>0</v>
      </c>
      <c r="R429" s="178">
        <f t="shared" si="76"/>
        <v>0</v>
      </c>
      <c r="S429" s="178">
        <f t="shared" si="76"/>
        <v>0</v>
      </c>
      <c r="T429" s="178">
        <f t="shared" si="76"/>
        <v>0</v>
      </c>
      <c r="U429" s="178">
        <f t="shared" si="76"/>
        <v>0</v>
      </c>
      <c r="V429" s="178">
        <f t="shared" si="76"/>
        <v>0</v>
      </c>
      <c r="W429" s="178">
        <f t="shared" si="76"/>
        <v>0</v>
      </c>
      <c r="X429" s="178">
        <f t="shared" si="76"/>
        <v>0</v>
      </c>
      <c r="Y429" s="178">
        <f t="shared" si="76"/>
        <v>0</v>
      </c>
      <c r="Z429" s="178">
        <f t="shared" si="76"/>
        <v>0</v>
      </c>
      <c r="AA429" s="178">
        <f t="shared" si="76"/>
        <v>0</v>
      </c>
      <c r="AB429" s="178">
        <f t="shared" si="76"/>
        <v>0</v>
      </c>
      <c r="AC429" s="178">
        <f t="shared" si="76"/>
        <v>0</v>
      </c>
      <c r="AD429" s="178">
        <f t="shared" si="76"/>
        <v>0</v>
      </c>
      <c r="AE429" s="178">
        <f t="shared" si="76"/>
        <v>1000000000</v>
      </c>
      <c r="AF429" s="178">
        <f t="shared" si="76"/>
        <v>2745577391</v>
      </c>
      <c r="AG429" s="180"/>
      <c r="AH429" s="178">
        <f>SUMIF($B$2:$B$400,"SB.PY.5"&amp;"*",AH$2:AH$400)</f>
        <v>4522423200</v>
      </c>
      <c r="AI429" s="180"/>
      <c r="AJ429" s="190">
        <f t="shared" si="24"/>
        <v>1776845809</v>
      </c>
    </row>
    <row r="430" spans="1:39" ht="31.2" x14ac:dyDescent="0.3">
      <c r="A430" s="137"/>
      <c r="B430" s="193" t="s">
        <v>261</v>
      </c>
      <c r="C430" s="150"/>
      <c r="D430" s="150"/>
      <c r="E430" s="151"/>
      <c r="F430" s="194">
        <f>SUM(F425:F429)</f>
        <v>0</v>
      </c>
      <c r="G430" s="194">
        <f t="shared" ref="G430:AH430" si="77">SUM(G425:G429)</f>
        <v>0</v>
      </c>
      <c r="H430" s="194">
        <f t="shared" si="77"/>
        <v>2765232391</v>
      </c>
      <c r="I430" s="194">
        <f t="shared" si="77"/>
        <v>0</v>
      </c>
      <c r="J430" s="194">
        <f t="shared" si="77"/>
        <v>500000000</v>
      </c>
      <c r="K430" s="194">
        <f t="shared" si="77"/>
        <v>0</v>
      </c>
      <c r="L430" s="194">
        <f t="shared" si="77"/>
        <v>0</v>
      </c>
      <c r="M430" s="194">
        <f t="shared" si="77"/>
        <v>0</v>
      </c>
      <c r="N430" s="194">
        <f t="shared" si="77"/>
        <v>0</v>
      </c>
      <c r="O430" s="194">
        <f t="shared" si="77"/>
        <v>0</v>
      </c>
      <c r="P430" s="194">
        <f t="shared" si="77"/>
        <v>0</v>
      </c>
      <c r="Q430" s="194">
        <f t="shared" si="77"/>
        <v>0</v>
      </c>
      <c r="R430" s="194">
        <f t="shared" si="77"/>
        <v>0</v>
      </c>
      <c r="S430" s="194">
        <f t="shared" si="77"/>
        <v>0</v>
      </c>
      <c r="T430" s="194">
        <f t="shared" si="77"/>
        <v>0</v>
      </c>
      <c r="U430" s="194">
        <f t="shared" si="77"/>
        <v>0</v>
      </c>
      <c r="V430" s="194">
        <f t="shared" si="77"/>
        <v>5000000</v>
      </c>
      <c r="W430" s="194">
        <f t="shared" si="77"/>
        <v>13000000</v>
      </c>
      <c r="X430" s="194">
        <f t="shared" si="77"/>
        <v>20000000</v>
      </c>
      <c r="Y430" s="194">
        <f t="shared" si="77"/>
        <v>0</v>
      </c>
      <c r="Z430" s="194">
        <f t="shared" si="77"/>
        <v>13000000</v>
      </c>
      <c r="AA430" s="194">
        <f t="shared" si="77"/>
        <v>0</v>
      </c>
      <c r="AB430" s="194">
        <f t="shared" si="77"/>
        <v>0</v>
      </c>
      <c r="AC430" s="194">
        <f t="shared" si="77"/>
        <v>0</v>
      </c>
      <c r="AD430" s="194">
        <f t="shared" si="77"/>
        <v>0</v>
      </c>
      <c r="AE430" s="194">
        <f t="shared" si="77"/>
        <v>1000000000</v>
      </c>
      <c r="AF430" s="194">
        <f t="shared" si="77"/>
        <v>4316232391</v>
      </c>
      <c r="AG430" s="195">
        <f>+AF430/AH430</f>
        <v>0.57522072553684056</v>
      </c>
      <c r="AH430" s="194">
        <f t="shared" si="77"/>
        <v>7503610700</v>
      </c>
      <c r="AI430" s="195"/>
      <c r="AJ430" s="194">
        <f>SUM(AJ425:AJ429)</f>
        <v>3187378309</v>
      </c>
      <c r="AK430" s="10">
        <f>+AJ430+AF430</f>
        <v>7503610700</v>
      </c>
    </row>
    <row r="431" spans="1:39" ht="15.6" x14ac:dyDescent="0.3">
      <c r="A431" s="137"/>
      <c r="B431" s="191" t="s">
        <v>262</v>
      </c>
      <c r="C431" s="141"/>
      <c r="D431" s="142"/>
      <c r="E431" s="143"/>
      <c r="F431" s="192">
        <f t="shared" ref="F431:AF431" si="78">SUMIF($B$2:$B$400,"SA.PY.1"&amp;"*",F$2:F$400)</f>
        <v>0</v>
      </c>
      <c r="G431" s="178">
        <f t="shared" si="78"/>
        <v>0</v>
      </c>
      <c r="H431" s="178">
        <f t="shared" si="78"/>
        <v>0</v>
      </c>
      <c r="I431" s="178">
        <f t="shared" si="78"/>
        <v>0</v>
      </c>
      <c r="J431" s="178">
        <f t="shared" si="78"/>
        <v>200000000</v>
      </c>
      <c r="K431" s="178">
        <f t="shared" si="78"/>
        <v>1500000000</v>
      </c>
      <c r="L431" s="178">
        <f t="shared" si="78"/>
        <v>160000000</v>
      </c>
      <c r="M431" s="178">
        <f t="shared" si="78"/>
        <v>391563457.51999998</v>
      </c>
      <c r="N431" s="178">
        <f t="shared" si="78"/>
        <v>300000000</v>
      </c>
      <c r="O431" s="178">
        <f t="shared" si="78"/>
        <v>266215924</v>
      </c>
      <c r="P431" s="178">
        <f t="shared" si="78"/>
        <v>160643874</v>
      </c>
      <c r="Q431" s="178">
        <f t="shared" si="78"/>
        <v>76000000</v>
      </c>
      <c r="R431" s="178">
        <f t="shared" si="78"/>
        <v>0</v>
      </c>
      <c r="S431" s="178">
        <f t="shared" si="78"/>
        <v>0</v>
      </c>
      <c r="T431" s="178">
        <f t="shared" si="78"/>
        <v>0</v>
      </c>
      <c r="U431" s="178">
        <f t="shared" si="78"/>
        <v>0</v>
      </c>
      <c r="V431" s="178">
        <f t="shared" si="78"/>
        <v>69940400</v>
      </c>
      <c r="W431" s="178">
        <f t="shared" si="78"/>
        <v>0</v>
      </c>
      <c r="X431" s="178">
        <f t="shared" si="78"/>
        <v>0</v>
      </c>
      <c r="Y431" s="178">
        <f t="shared" si="78"/>
        <v>0</v>
      </c>
      <c r="Z431" s="178">
        <f t="shared" si="78"/>
        <v>8000000</v>
      </c>
      <c r="AA431" s="178">
        <f t="shared" si="78"/>
        <v>0</v>
      </c>
      <c r="AB431" s="178">
        <f t="shared" si="78"/>
        <v>0</v>
      </c>
      <c r="AC431" s="178">
        <f t="shared" si="78"/>
        <v>0</v>
      </c>
      <c r="AD431" s="178">
        <f t="shared" si="78"/>
        <v>0</v>
      </c>
      <c r="AE431" s="178">
        <f t="shared" si="78"/>
        <v>0</v>
      </c>
      <c r="AF431" s="178">
        <f t="shared" si="78"/>
        <v>3132363655.52</v>
      </c>
      <c r="AG431" s="180"/>
      <c r="AH431" s="178">
        <f>SUMIF($B$2:$B$400,"SA.PY.1"&amp;"*",AH$2:AH$400)</f>
        <v>20923654317.38623</v>
      </c>
      <c r="AI431" s="180"/>
      <c r="AJ431" s="190">
        <f t="shared" si="24"/>
        <v>17791290661.86623</v>
      </c>
    </row>
    <row r="432" spans="1:39" ht="15.6" x14ac:dyDescent="0.3">
      <c r="A432" s="137"/>
      <c r="B432" s="191" t="s">
        <v>263</v>
      </c>
      <c r="C432" s="144"/>
      <c r="D432" s="145"/>
      <c r="E432" s="146"/>
      <c r="F432" s="192">
        <f t="shared" ref="F432:AF432" si="79">SUMIF($B$2:$B$400,"SA.PY.2"&amp;"*",F$2:F$400)</f>
        <v>0</v>
      </c>
      <c r="G432" s="178">
        <f t="shared" si="79"/>
        <v>363824680</v>
      </c>
      <c r="H432" s="178">
        <f t="shared" si="79"/>
        <v>0</v>
      </c>
      <c r="I432" s="178">
        <f t="shared" si="79"/>
        <v>0</v>
      </c>
      <c r="J432" s="178">
        <f t="shared" si="79"/>
        <v>416215924</v>
      </c>
      <c r="K432" s="178">
        <f t="shared" si="79"/>
        <v>556100604</v>
      </c>
      <c r="L432" s="178">
        <f t="shared" si="79"/>
        <v>539563457</v>
      </c>
      <c r="M432" s="178">
        <f t="shared" si="79"/>
        <v>308000000</v>
      </c>
      <c r="N432" s="178">
        <f t="shared" si="79"/>
        <v>399563457</v>
      </c>
      <c r="O432" s="178">
        <f t="shared" si="79"/>
        <v>0</v>
      </c>
      <c r="P432" s="178">
        <f t="shared" si="79"/>
        <v>0</v>
      </c>
      <c r="Q432" s="178">
        <f t="shared" si="79"/>
        <v>0</v>
      </c>
      <c r="R432" s="178">
        <f t="shared" si="79"/>
        <v>192000000</v>
      </c>
      <c r="S432" s="178">
        <f t="shared" si="79"/>
        <v>0</v>
      </c>
      <c r="T432" s="178">
        <f t="shared" si="79"/>
        <v>0</v>
      </c>
      <c r="U432" s="178">
        <f t="shared" si="79"/>
        <v>0</v>
      </c>
      <c r="V432" s="178">
        <f t="shared" si="79"/>
        <v>46000000</v>
      </c>
      <c r="W432" s="178">
        <f t="shared" si="79"/>
        <v>26248010</v>
      </c>
      <c r="X432" s="178">
        <f t="shared" si="79"/>
        <v>194085415</v>
      </c>
      <c r="Y432" s="178">
        <f t="shared" si="79"/>
        <v>20756250</v>
      </c>
      <c r="Z432" s="178">
        <f t="shared" si="79"/>
        <v>59569979</v>
      </c>
      <c r="AA432" s="178">
        <f t="shared" si="79"/>
        <v>35922137</v>
      </c>
      <c r="AB432" s="178">
        <f t="shared" si="79"/>
        <v>0</v>
      </c>
      <c r="AC432" s="178">
        <f t="shared" si="79"/>
        <v>0</v>
      </c>
      <c r="AD432" s="178">
        <f t="shared" si="79"/>
        <v>0</v>
      </c>
      <c r="AE432" s="178">
        <f t="shared" si="79"/>
        <v>0</v>
      </c>
      <c r="AF432" s="178">
        <f t="shared" si="79"/>
        <v>3157849913</v>
      </c>
      <c r="AG432" s="180"/>
      <c r="AH432" s="178">
        <f>SUMIF($B$2:$B$400,"SA.PY.2"&amp;"*",AH$2:AH$400)</f>
        <v>4957999999</v>
      </c>
      <c r="AI432" s="180"/>
      <c r="AJ432" s="190">
        <f>+AH432-AF432</f>
        <v>1800150086</v>
      </c>
    </row>
    <row r="433" spans="1:37" ht="15.6" x14ac:dyDescent="0.3">
      <c r="A433" s="137"/>
      <c r="B433" s="191" t="s">
        <v>264</v>
      </c>
      <c r="C433" s="144"/>
      <c r="D433" s="145"/>
      <c r="E433" s="146"/>
      <c r="F433" s="192">
        <f t="shared" ref="F433:AF433" si="80">SUMIF($B$2:$B$400,"SA.PY.3"&amp;"*",F$2:F$400)</f>
        <v>0</v>
      </c>
      <c r="G433" s="178">
        <f t="shared" si="80"/>
        <v>0</v>
      </c>
      <c r="H433" s="178">
        <f t="shared" si="80"/>
        <v>0</v>
      </c>
      <c r="I433" s="178">
        <f t="shared" si="80"/>
        <v>0</v>
      </c>
      <c r="J433" s="178">
        <f t="shared" si="80"/>
        <v>600000000</v>
      </c>
      <c r="K433" s="178">
        <f t="shared" si="80"/>
        <v>0</v>
      </c>
      <c r="L433" s="178">
        <f t="shared" si="80"/>
        <v>0</v>
      </c>
      <c r="M433" s="178">
        <f t="shared" si="80"/>
        <v>0</v>
      </c>
      <c r="N433" s="178">
        <f t="shared" si="80"/>
        <v>0</v>
      </c>
      <c r="O433" s="178">
        <f t="shared" si="80"/>
        <v>0</v>
      </c>
      <c r="P433" s="178">
        <f t="shared" si="80"/>
        <v>0</v>
      </c>
      <c r="Q433" s="178">
        <f t="shared" si="80"/>
        <v>0</v>
      </c>
      <c r="R433" s="178">
        <f t="shared" si="80"/>
        <v>0</v>
      </c>
      <c r="S433" s="178">
        <f t="shared" si="80"/>
        <v>0</v>
      </c>
      <c r="T433" s="178">
        <f t="shared" si="80"/>
        <v>400000000</v>
      </c>
      <c r="U433" s="178">
        <f t="shared" si="80"/>
        <v>0</v>
      </c>
      <c r="V433" s="178">
        <f t="shared" si="80"/>
        <v>0</v>
      </c>
      <c r="W433" s="178">
        <f t="shared" si="80"/>
        <v>0</v>
      </c>
      <c r="X433" s="178">
        <f t="shared" si="80"/>
        <v>0</v>
      </c>
      <c r="Y433" s="178">
        <f t="shared" si="80"/>
        <v>0</v>
      </c>
      <c r="Z433" s="178">
        <f t="shared" si="80"/>
        <v>0</v>
      </c>
      <c r="AA433" s="178">
        <f t="shared" si="80"/>
        <v>0</v>
      </c>
      <c r="AB433" s="178">
        <f t="shared" si="80"/>
        <v>0</v>
      </c>
      <c r="AC433" s="178">
        <f t="shared" si="80"/>
        <v>0</v>
      </c>
      <c r="AD433" s="178">
        <f t="shared" si="80"/>
        <v>0</v>
      </c>
      <c r="AE433" s="178">
        <f t="shared" si="80"/>
        <v>685296412</v>
      </c>
      <c r="AF433" s="178">
        <f t="shared" si="80"/>
        <v>1685296412</v>
      </c>
      <c r="AG433" s="180"/>
      <c r="AH433" s="178">
        <f>SUMIF($B$2:$B$400,"SA.PY.3."&amp;"*",AH$2:AH$400)</f>
        <v>4804004000</v>
      </c>
      <c r="AI433" s="180"/>
      <c r="AJ433" s="190">
        <f t="shared" si="24"/>
        <v>3118707588</v>
      </c>
    </row>
    <row r="434" spans="1:37" ht="31.2" x14ac:dyDescent="0.3">
      <c r="A434" s="137"/>
      <c r="B434" s="191" t="s">
        <v>265</v>
      </c>
      <c r="C434" s="144"/>
      <c r="D434" s="145"/>
      <c r="E434" s="146"/>
      <c r="F434" s="192">
        <f t="shared" ref="F434:AF434" si="81">SUMIF($B$2:$B$400,"SA.PY.4"&amp;"*",F$2:F$400)</f>
        <v>0</v>
      </c>
      <c r="G434" s="178">
        <f t="shared" si="81"/>
        <v>0</v>
      </c>
      <c r="H434" s="178">
        <f t="shared" si="81"/>
        <v>0</v>
      </c>
      <c r="I434" s="178">
        <f t="shared" si="81"/>
        <v>400668001</v>
      </c>
      <c r="J434" s="178">
        <f t="shared" si="81"/>
        <v>0</v>
      </c>
      <c r="K434" s="178">
        <f t="shared" si="81"/>
        <v>0</v>
      </c>
      <c r="L434" s="178">
        <f t="shared" si="81"/>
        <v>0</v>
      </c>
      <c r="M434" s="178">
        <f t="shared" si="81"/>
        <v>0</v>
      </c>
      <c r="N434" s="178">
        <f t="shared" si="81"/>
        <v>0</v>
      </c>
      <c r="O434" s="178">
        <f t="shared" si="81"/>
        <v>0</v>
      </c>
      <c r="P434" s="178">
        <f t="shared" si="81"/>
        <v>0</v>
      </c>
      <c r="Q434" s="178">
        <f t="shared" si="81"/>
        <v>0</v>
      </c>
      <c r="R434" s="178">
        <f t="shared" si="81"/>
        <v>0</v>
      </c>
      <c r="S434" s="178">
        <f t="shared" si="81"/>
        <v>0</v>
      </c>
      <c r="T434" s="178">
        <f t="shared" si="81"/>
        <v>819213924</v>
      </c>
      <c r="U434" s="178">
        <f t="shared" si="81"/>
        <v>0</v>
      </c>
      <c r="V434" s="178">
        <f t="shared" si="81"/>
        <v>0</v>
      </c>
      <c r="W434" s="178">
        <f t="shared" si="81"/>
        <v>11000000</v>
      </c>
      <c r="X434" s="178">
        <f t="shared" si="81"/>
        <v>0</v>
      </c>
      <c r="Y434" s="178">
        <f t="shared" si="81"/>
        <v>15325027</v>
      </c>
      <c r="Z434" s="178">
        <f t="shared" si="81"/>
        <v>10000000</v>
      </c>
      <c r="AA434" s="178">
        <f t="shared" si="81"/>
        <v>0</v>
      </c>
      <c r="AB434" s="178">
        <f t="shared" si="81"/>
        <v>0</v>
      </c>
      <c r="AC434" s="178">
        <f t="shared" si="81"/>
        <v>0</v>
      </c>
      <c r="AD434" s="178">
        <f t="shared" si="81"/>
        <v>0</v>
      </c>
      <c r="AE434" s="178">
        <f t="shared" si="81"/>
        <v>0</v>
      </c>
      <c r="AF434" s="178">
        <f t="shared" si="81"/>
        <v>1256206952</v>
      </c>
      <c r="AG434" s="180"/>
      <c r="AH434" s="178">
        <f>SUMIF($B$2:$B$400,"SA.PY.4"&amp;"*",AH$2:AH$400)</f>
        <v>1771040058.3590341</v>
      </c>
      <c r="AI434" s="180"/>
      <c r="AJ434" s="190">
        <f t="shared" si="24"/>
        <v>514833106.35903406</v>
      </c>
    </row>
    <row r="435" spans="1:37" ht="31.2" x14ac:dyDescent="0.3">
      <c r="A435" s="137"/>
      <c r="B435" s="191" t="s">
        <v>266</v>
      </c>
      <c r="C435" s="147"/>
      <c r="D435" s="148"/>
      <c r="E435" s="149"/>
      <c r="F435" s="192">
        <f t="shared" ref="F435:AF435" si="82">SUMIF($B$2:$B$400,"SA.PY.5"&amp;"*",F$2:F$400)</f>
        <v>0</v>
      </c>
      <c r="G435" s="178">
        <f t="shared" si="82"/>
        <v>0</v>
      </c>
      <c r="H435" s="178">
        <f t="shared" si="82"/>
        <v>0</v>
      </c>
      <c r="I435" s="178">
        <f t="shared" si="82"/>
        <v>0</v>
      </c>
      <c r="J435" s="178">
        <f t="shared" si="82"/>
        <v>0</v>
      </c>
      <c r="K435" s="178">
        <f t="shared" si="82"/>
        <v>0</v>
      </c>
      <c r="L435" s="178">
        <f t="shared" si="82"/>
        <v>0</v>
      </c>
      <c r="M435" s="178">
        <f t="shared" si="82"/>
        <v>0</v>
      </c>
      <c r="N435" s="178">
        <f t="shared" si="82"/>
        <v>0</v>
      </c>
      <c r="O435" s="178">
        <f t="shared" si="82"/>
        <v>0</v>
      </c>
      <c r="P435" s="178">
        <f t="shared" si="82"/>
        <v>0</v>
      </c>
      <c r="Q435" s="178">
        <f t="shared" si="82"/>
        <v>0</v>
      </c>
      <c r="R435" s="178">
        <f t="shared" si="82"/>
        <v>0</v>
      </c>
      <c r="S435" s="178">
        <f t="shared" si="82"/>
        <v>0</v>
      </c>
      <c r="T435" s="178">
        <f t="shared" si="82"/>
        <v>150000000</v>
      </c>
      <c r="U435" s="178">
        <f t="shared" si="82"/>
        <v>0</v>
      </c>
      <c r="V435" s="178">
        <f t="shared" si="82"/>
        <v>0</v>
      </c>
      <c r="W435" s="178">
        <f t="shared" si="82"/>
        <v>0</v>
      </c>
      <c r="X435" s="178">
        <f t="shared" si="82"/>
        <v>0</v>
      </c>
      <c r="Y435" s="178">
        <f t="shared" si="82"/>
        <v>0</v>
      </c>
      <c r="Z435" s="178">
        <f t="shared" si="82"/>
        <v>0</v>
      </c>
      <c r="AA435" s="178">
        <f t="shared" si="82"/>
        <v>0</v>
      </c>
      <c r="AB435" s="178">
        <f t="shared" si="82"/>
        <v>0</v>
      </c>
      <c r="AC435" s="178">
        <f t="shared" si="82"/>
        <v>0</v>
      </c>
      <c r="AD435" s="178">
        <f t="shared" si="82"/>
        <v>0</v>
      </c>
      <c r="AE435" s="178">
        <f t="shared" si="82"/>
        <v>0</v>
      </c>
      <c r="AF435" s="178">
        <f t="shared" si="82"/>
        <v>150000000</v>
      </c>
      <c r="AG435" s="180"/>
      <c r="AH435" s="178">
        <f>SUMIF($B$2:$B$400,"SA.PY.5"&amp;"*",AH$2:AH$400)</f>
        <v>308199000</v>
      </c>
      <c r="AI435" s="180"/>
      <c r="AJ435" s="190">
        <f t="shared" si="24"/>
        <v>158199000</v>
      </c>
    </row>
    <row r="436" spans="1:37" ht="15.6" x14ac:dyDescent="0.3">
      <c r="A436" s="137"/>
      <c r="B436" s="193" t="s">
        <v>267</v>
      </c>
      <c r="C436" s="152"/>
      <c r="D436" s="152"/>
      <c r="E436" s="153"/>
      <c r="F436" s="194">
        <f t="shared" ref="F436:AH436" si="83">SUBTOTAL(9,F431:F435)</f>
        <v>0</v>
      </c>
      <c r="G436" s="194">
        <f t="shared" si="83"/>
        <v>363824680</v>
      </c>
      <c r="H436" s="194">
        <f t="shared" si="83"/>
        <v>0</v>
      </c>
      <c r="I436" s="194">
        <f t="shared" si="83"/>
        <v>400668001</v>
      </c>
      <c r="J436" s="194">
        <f t="shared" si="83"/>
        <v>1216215924</v>
      </c>
      <c r="K436" s="194">
        <f t="shared" si="83"/>
        <v>2056100604</v>
      </c>
      <c r="L436" s="194">
        <f t="shared" si="83"/>
        <v>699563457</v>
      </c>
      <c r="M436" s="194">
        <f t="shared" si="83"/>
        <v>699563457.51999998</v>
      </c>
      <c r="N436" s="194">
        <f t="shared" si="83"/>
        <v>699563457</v>
      </c>
      <c r="O436" s="194">
        <f t="shared" si="83"/>
        <v>266215924</v>
      </c>
      <c r="P436" s="194">
        <f t="shared" si="83"/>
        <v>160643874</v>
      </c>
      <c r="Q436" s="194">
        <f t="shared" si="83"/>
        <v>76000000</v>
      </c>
      <c r="R436" s="194">
        <f t="shared" si="83"/>
        <v>192000000</v>
      </c>
      <c r="S436" s="194">
        <f t="shared" si="83"/>
        <v>0</v>
      </c>
      <c r="T436" s="194">
        <f t="shared" si="83"/>
        <v>1369213924</v>
      </c>
      <c r="U436" s="194">
        <f t="shared" si="83"/>
        <v>0</v>
      </c>
      <c r="V436" s="194">
        <f t="shared" si="83"/>
        <v>115940400</v>
      </c>
      <c r="W436" s="194">
        <f t="shared" si="83"/>
        <v>37248010</v>
      </c>
      <c r="X436" s="194">
        <f t="shared" si="83"/>
        <v>194085415</v>
      </c>
      <c r="Y436" s="194">
        <f t="shared" si="83"/>
        <v>36081277</v>
      </c>
      <c r="Z436" s="194">
        <f t="shared" si="83"/>
        <v>77569979</v>
      </c>
      <c r="AA436" s="194">
        <f t="shared" si="83"/>
        <v>35922137</v>
      </c>
      <c r="AB436" s="194">
        <f t="shared" si="83"/>
        <v>0</v>
      </c>
      <c r="AC436" s="194">
        <f t="shared" si="83"/>
        <v>0</v>
      </c>
      <c r="AD436" s="194">
        <f t="shared" si="83"/>
        <v>0</v>
      </c>
      <c r="AE436" s="194">
        <f t="shared" si="83"/>
        <v>685296412</v>
      </c>
      <c r="AF436" s="194">
        <f t="shared" si="83"/>
        <v>9381716932.5200005</v>
      </c>
      <c r="AG436" s="195"/>
      <c r="AH436" s="194">
        <f t="shared" si="83"/>
        <v>32764897374.745266</v>
      </c>
      <c r="AI436" s="195"/>
      <c r="AJ436" s="194">
        <f>SUM(AJ431:AJ435)</f>
        <v>23383180442.225266</v>
      </c>
      <c r="AK436" s="10">
        <f>+AJ436+AF436</f>
        <v>32764897374.745266</v>
      </c>
    </row>
    <row r="437" spans="1:37" ht="15.6" x14ac:dyDescent="0.3">
      <c r="A437" s="137"/>
      <c r="B437" s="196" t="s">
        <v>236</v>
      </c>
      <c r="C437" s="154"/>
      <c r="D437" s="154"/>
      <c r="E437" s="155"/>
      <c r="F437" s="178">
        <f t="shared" ref="F437:AH437" si="84">+F436+F430+F424+F418+F411</f>
        <v>4600000000</v>
      </c>
      <c r="G437" s="178">
        <f t="shared" si="84"/>
        <v>363824680</v>
      </c>
      <c r="H437" s="178">
        <f t="shared" si="84"/>
        <v>2765232391</v>
      </c>
      <c r="I437" s="178">
        <f t="shared" si="84"/>
        <v>400668001</v>
      </c>
      <c r="J437" s="178">
        <f t="shared" si="84"/>
        <v>2216215924</v>
      </c>
      <c r="K437" s="178">
        <f t="shared" si="84"/>
        <v>4272316528</v>
      </c>
      <c r="L437" s="178">
        <f t="shared" si="84"/>
        <v>729563457</v>
      </c>
      <c r="M437" s="178">
        <f t="shared" si="84"/>
        <v>729563457.51999998</v>
      </c>
      <c r="N437" s="178">
        <f t="shared" si="84"/>
        <v>729563457</v>
      </c>
      <c r="O437" s="178">
        <f t="shared" si="84"/>
        <v>960000000</v>
      </c>
      <c r="P437" s="178">
        <f t="shared" si="84"/>
        <v>160643874</v>
      </c>
      <c r="Q437" s="178">
        <f t="shared" si="84"/>
        <v>76000000</v>
      </c>
      <c r="R437" s="178">
        <f t="shared" si="84"/>
        <v>192000000</v>
      </c>
      <c r="S437" s="178">
        <f t="shared" si="84"/>
        <v>1215482662</v>
      </c>
      <c r="T437" s="178">
        <f t="shared" si="84"/>
        <v>1369213924</v>
      </c>
      <c r="U437" s="178">
        <f t="shared" si="84"/>
        <v>799933467</v>
      </c>
      <c r="V437" s="178">
        <f t="shared" si="84"/>
        <v>335005742</v>
      </c>
      <c r="W437" s="178">
        <f t="shared" si="84"/>
        <v>91248010</v>
      </c>
      <c r="X437" s="178">
        <f t="shared" si="84"/>
        <v>569887807</v>
      </c>
      <c r="Y437" s="178">
        <f t="shared" si="84"/>
        <v>114739644.33333333</v>
      </c>
      <c r="Z437" s="178">
        <f t="shared" si="84"/>
        <v>117957113</v>
      </c>
      <c r="AA437" s="178">
        <f t="shared" si="84"/>
        <v>161059420</v>
      </c>
      <c r="AB437" s="178">
        <f t="shared" si="84"/>
        <v>95229551</v>
      </c>
      <c r="AC437" s="178">
        <f t="shared" si="84"/>
        <v>0</v>
      </c>
      <c r="AD437" s="178">
        <f t="shared" si="84"/>
        <v>0</v>
      </c>
      <c r="AE437" s="178">
        <f t="shared" si="84"/>
        <v>4285296412</v>
      </c>
      <c r="AF437" s="178">
        <f t="shared" si="84"/>
        <v>27350645521.853333</v>
      </c>
      <c r="AG437" s="178"/>
      <c r="AH437" s="178">
        <f t="shared" si="84"/>
        <v>67318153971.145271</v>
      </c>
      <c r="AI437" s="178"/>
      <c r="AJ437" s="197">
        <f>+AJ436+AJ430+AJ424+AJ418+AJ411</f>
        <v>39967508449.291931</v>
      </c>
      <c r="AK437" s="10">
        <f>SUM(AK405:AK436)</f>
        <v>67318153971.145264</v>
      </c>
    </row>
    <row r="438" spans="1:37" ht="16.8" customHeight="1" x14ac:dyDescent="0.3">
      <c r="A438" s="137"/>
      <c r="B438" s="208"/>
      <c r="C438" s="138"/>
      <c r="D438" s="137"/>
      <c r="E438" s="138"/>
      <c r="F438" s="140">
        <f>+F401-F437</f>
        <v>0</v>
      </c>
      <c r="G438" s="140">
        <f t="shared" ref="G438:I438" si="85">+G401-G437</f>
        <v>0</v>
      </c>
      <c r="H438" s="140">
        <f t="shared" si="85"/>
        <v>0</v>
      </c>
      <c r="I438" s="140">
        <f t="shared" si="85"/>
        <v>0</v>
      </c>
      <c r="J438" s="140">
        <f>+J401-J437</f>
        <v>0</v>
      </c>
      <c r="K438" s="140">
        <f t="shared" ref="K438" si="86">+K401-K437</f>
        <v>0</v>
      </c>
      <c r="L438" s="140">
        <f t="shared" ref="L438" si="87">+L401-L437</f>
        <v>0</v>
      </c>
      <c r="M438" s="140">
        <f>+M401-M437</f>
        <v>0</v>
      </c>
      <c r="N438" s="140">
        <f t="shared" ref="N438" si="88">+N401-N437</f>
        <v>0</v>
      </c>
      <c r="O438" s="140">
        <f t="shared" ref="O438" si="89">+O401-O437</f>
        <v>0</v>
      </c>
      <c r="P438" s="140">
        <f>+P401-P437</f>
        <v>0</v>
      </c>
      <c r="Q438" s="140">
        <f t="shared" ref="Q438" si="90">+Q401-Q437</f>
        <v>0</v>
      </c>
      <c r="R438" s="140">
        <f t="shared" ref="R438" si="91">+R401-R437</f>
        <v>0</v>
      </c>
      <c r="S438" s="140">
        <f>+S401-S437</f>
        <v>0</v>
      </c>
      <c r="T438" s="140">
        <f t="shared" ref="T438" si="92">+T401-T437</f>
        <v>0</v>
      </c>
      <c r="U438" s="140">
        <f t="shared" ref="U438" si="93">+U401-U437</f>
        <v>0</v>
      </c>
      <c r="V438" s="140">
        <f>+V401-V437</f>
        <v>0</v>
      </c>
      <c r="W438" s="140">
        <f>+W437-FUENTES!B29</f>
        <v>0</v>
      </c>
      <c r="X438" s="140">
        <f t="shared" ref="X438" si="94">+X401-X437</f>
        <v>0</v>
      </c>
      <c r="Y438" s="140">
        <f>+Y437-FUENTES!B31</f>
        <v>0.3333333283662796</v>
      </c>
      <c r="Z438" s="140">
        <f t="shared" ref="Z438" si="95">+Z401-Z437</f>
        <v>0</v>
      </c>
      <c r="AA438" s="140">
        <f t="shared" ref="AA438" si="96">+AA401-AA437</f>
        <v>0</v>
      </c>
      <c r="AB438" s="140">
        <f>+AB401-AB437</f>
        <v>0</v>
      </c>
      <c r="AC438" s="140">
        <f t="shared" ref="AC438" si="97">+AC401-AC437</f>
        <v>0</v>
      </c>
      <c r="AD438" s="140">
        <f t="shared" ref="AD438" si="98">+AD401-AD437</f>
        <v>0</v>
      </c>
      <c r="AE438" s="140">
        <f t="shared" ref="AE438" si="99">+AE401-AE437</f>
        <v>0</v>
      </c>
      <c r="AF438" s="156">
        <f>+AF437/AH437</f>
        <v>0.40628929803358393</v>
      </c>
      <c r="AG438" s="156"/>
      <c r="AH438" s="156">
        <v>1</v>
      </c>
      <c r="AI438" s="156"/>
      <c r="AJ438" s="156">
        <f>-AJ439/AH437</f>
        <v>3.3207215436807075E-2</v>
      </c>
    </row>
    <row r="439" spans="1:37" ht="15.6" x14ac:dyDescent="0.3">
      <c r="A439" s="137"/>
      <c r="B439" s="209"/>
      <c r="C439" s="138"/>
      <c r="D439" s="137"/>
      <c r="E439" s="138"/>
      <c r="F439" s="137"/>
      <c r="G439" s="137"/>
      <c r="H439" s="137"/>
      <c r="I439" s="137"/>
      <c r="J439" s="140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40"/>
      <c r="AF439" s="156"/>
      <c r="AG439" s="157"/>
      <c r="AH439" s="197">
        <f>SUMIF(AJ2:AJ400,"&gt; 0",AJ2:AJ400)</f>
        <v>42202956891.019897</v>
      </c>
      <c r="AI439" s="158"/>
      <c r="AJ439" s="197">
        <f>SUMIF(AJ2:AJ400,"&lt;0",AJ2:AJ400)</f>
        <v>-2235448441.7279706</v>
      </c>
    </row>
    <row r="440" spans="1:37" ht="15.6" x14ac:dyDescent="0.3">
      <c r="A440" s="137"/>
      <c r="B440" s="209"/>
      <c r="C440" s="138"/>
      <c r="D440" s="137"/>
      <c r="E440" s="138"/>
      <c r="F440" s="137"/>
      <c r="G440" s="137"/>
      <c r="H440" s="137"/>
      <c r="I440" s="137"/>
      <c r="J440" s="140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  <c r="AF440" s="139"/>
      <c r="AG440" s="139"/>
      <c r="AH440" s="159"/>
      <c r="AI440" s="159"/>
      <c r="AJ440" s="140"/>
    </row>
    <row r="441" spans="1:37" ht="15.6" x14ac:dyDescent="0.3">
      <c r="A441" s="137"/>
      <c r="B441" s="209"/>
      <c r="C441" s="138"/>
      <c r="D441" s="137"/>
      <c r="E441" s="138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9"/>
      <c r="AG441" s="139"/>
      <c r="AH441" s="139"/>
      <c r="AI441" s="139"/>
      <c r="AJ441" s="140"/>
    </row>
    <row r="442" spans="1:37" x14ac:dyDescent="0.3">
      <c r="A442" s="166"/>
      <c r="B442" s="162"/>
      <c r="C442" s="167"/>
      <c r="D442" s="166"/>
      <c r="E442" s="167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166"/>
      <c r="AE442" s="166"/>
      <c r="AF442" s="166"/>
      <c r="AG442" s="166"/>
      <c r="AH442" s="168"/>
      <c r="AI442" s="168"/>
      <c r="AJ442" s="169"/>
    </row>
    <row r="443" spans="1:37" x14ac:dyDescent="0.3">
      <c r="A443" s="166"/>
      <c r="B443" s="162"/>
      <c r="C443" s="167"/>
      <c r="D443" s="166"/>
      <c r="E443" s="167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  <c r="AA443" s="166"/>
      <c r="AB443" s="166"/>
      <c r="AC443" s="166"/>
      <c r="AD443" s="166"/>
      <c r="AE443" s="166"/>
      <c r="AF443" s="166"/>
      <c r="AG443" s="166"/>
      <c r="AH443" s="168"/>
      <c r="AI443" s="168"/>
      <c r="AJ443" s="169"/>
    </row>
    <row r="444" spans="1:37" x14ac:dyDescent="0.3">
      <c r="A444" s="166"/>
      <c r="B444" s="162"/>
      <c r="C444" s="167"/>
      <c r="D444" s="166"/>
      <c r="E444" s="167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  <c r="AA444" s="166"/>
      <c r="AB444" s="166"/>
      <c r="AC444" s="166"/>
      <c r="AD444" s="166"/>
      <c r="AE444" s="166"/>
      <c r="AF444" s="166"/>
      <c r="AG444" s="166"/>
      <c r="AH444" s="168"/>
      <c r="AI444" s="168"/>
      <c r="AJ444" s="169"/>
    </row>
    <row r="445" spans="1:37" x14ac:dyDescent="0.3">
      <c r="A445" s="166"/>
      <c r="B445" s="162"/>
      <c r="C445" s="167"/>
      <c r="D445" s="166"/>
      <c r="E445" s="167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166"/>
      <c r="AE445" s="166"/>
      <c r="AF445" s="166"/>
      <c r="AG445" s="166"/>
      <c r="AH445" s="168"/>
      <c r="AI445" s="168"/>
      <c r="AJ445" s="169"/>
    </row>
    <row r="446" spans="1:37" x14ac:dyDescent="0.3">
      <c r="A446" s="166"/>
      <c r="B446" s="162"/>
      <c r="C446" s="167"/>
      <c r="D446" s="166"/>
      <c r="E446" s="167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  <c r="AA446" s="166"/>
      <c r="AB446" s="166"/>
      <c r="AC446" s="166"/>
      <c r="AD446" s="166"/>
      <c r="AE446" s="166"/>
      <c r="AF446" s="166"/>
      <c r="AG446" s="166"/>
      <c r="AH446" s="166"/>
      <c r="AI446" s="166"/>
      <c r="AJ446" s="169"/>
    </row>
    <row r="447" spans="1:37" x14ac:dyDescent="0.3">
      <c r="A447" s="166"/>
      <c r="B447" s="162"/>
      <c r="C447" s="167"/>
      <c r="D447" s="166"/>
      <c r="E447" s="167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  <c r="AA447" s="166"/>
      <c r="AB447" s="166"/>
      <c r="AC447" s="166"/>
      <c r="AD447" s="166"/>
      <c r="AE447" s="166"/>
      <c r="AF447" s="166"/>
      <c r="AG447" s="166"/>
      <c r="AH447" s="166"/>
      <c r="AI447" s="166"/>
      <c r="AJ447" s="169"/>
    </row>
    <row r="448" spans="1:37" x14ac:dyDescent="0.3">
      <c r="A448" s="166"/>
      <c r="B448" s="162"/>
      <c r="C448" s="167"/>
      <c r="D448" s="166"/>
      <c r="E448" s="167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  <c r="AA448" s="166"/>
      <c r="AB448" s="166"/>
      <c r="AC448" s="166"/>
      <c r="AD448" s="166"/>
      <c r="AE448" s="166"/>
      <c r="AF448" s="166"/>
      <c r="AG448" s="166"/>
      <c r="AH448" s="166"/>
      <c r="AI448" s="166"/>
      <c r="AJ448" s="169"/>
    </row>
    <row r="449" spans="1:36" x14ac:dyDescent="0.3">
      <c r="A449" s="166"/>
      <c r="B449" s="162"/>
      <c r="C449" s="167"/>
      <c r="D449" s="166"/>
      <c r="E449" s="167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  <c r="AA449" s="166"/>
      <c r="AB449" s="166"/>
      <c r="AC449" s="166"/>
      <c r="AD449" s="166"/>
      <c r="AE449" s="166"/>
      <c r="AF449" s="166"/>
      <c r="AG449" s="166"/>
      <c r="AH449" s="166"/>
      <c r="AI449" s="166"/>
      <c r="AJ449" s="169"/>
    </row>
    <row r="450" spans="1:36" x14ac:dyDescent="0.3">
      <c r="A450" s="166"/>
      <c r="B450" s="162"/>
      <c r="C450" s="167"/>
      <c r="D450" s="166"/>
      <c r="E450" s="167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  <c r="AA450" s="166"/>
      <c r="AB450" s="166"/>
      <c r="AC450" s="166"/>
      <c r="AD450" s="166"/>
      <c r="AE450" s="166"/>
      <c r="AF450" s="166"/>
      <c r="AG450" s="166"/>
      <c r="AH450" s="166"/>
      <c r="AI450" s="166"/>
      <c r="AJ450" s="169"/>
    </row>
    <row r="451" spans="1:36" x14ac:dyDescent="0.3">
      <c r="A451" s="166"/>
      <c r="B451" s="162"/>
      <c r="C451" s="167"/>
      <c r="D451" s="166"/>
      <c r="E451" s="167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  <c r="AA451" s="166"/>
      <c r="AB451" s="166"/>
      <c r="AC451" s="166"/>
      <c r="AD451" s="166"/>
      <c r="AE451" s="166"/>
      <c r="AF451" s="166"/>
      <c r="AG451" s="166"/>
      <c r="AH451" s="166"/>
      <c r="AI451" s="166"/>
      <c r="AJ451" s="169"/>
    </row>
    <row r="452" spans="1:36" x14ac:dyDescent="0.3">
      <c r="A452" s="166"/>
      <c r="B452" s="162"/>
      <c r="C452" s="167"/>
      <c r="D452" s="166"/>
      <c r="E452" s="167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166"/>
      <c r="AG452" s="166"/>
      <c r="AH452" s="166"/>
      <c r="AI452" s="166"/>
      <c r="AJ452" s="169"/>
    </row>
    <row r="453" spans="1:36" x14ac:dyDescent="0.3">
      <c r="A453" s="166"/>
      <c r="B453" s="162"/>
      <c r="C453" s="167"/>
      <c r="D453" s="166"/>
      <c r="E453" s="167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  <c r="AA453" s="166"/>
      <c r="AB453" s="166"/>
      <c r="AC453" s="166"/>
      <c r="AD453" s="166"/>
      <c r="AE453" s="166"/>
      <c r="AF453" s="166"/>
      <c r="AG453" s="166"/>
      <c r="AH453" s="166"/>
      <c r="AI453" s="166"/>
      <c r="AJ453" s="169"/>
    </row>
    <row r="454" spans="1:36" x14ac:dyDescent="0.3">
      <c r="A454" s="166"/>
      <c r="B454" s="162"/>
      <c r="C454" s="167"/>
      <c r="D454" s="166"/>
      <c r="E454" s="167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  <c r="AA454" s="166"/>
      <c r="AB454" s="166"/>
      <c r="AC454" s="166"/>
      <c r="AD454" s="166"/>
      <c r="AE454" s="166"/>
      <c r="AF454" s="166"/>
      <c r="AG454" s="166"/>
      <c r="AH454" s="166"/>
      <c r="AI454" s="166"/>
      <c r="AJ454" s="169"/>
    </row>
    <row r="455" spans="1:36" x14ac:dyDescent="0.3">
      <c r="A455" s="166"/>
      <c r="B455" s="162"/>
      <c r="C455" s="167"/>
      <c r="D455" s="166"/>
      <c r="E455" s="167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  <c r="AA455" s="166"/>
      <c r="AB455" s="166"/>
      <c r="AC455" s="166"/>
      <c r="AD455" s="166"/>
      <c r="AE455" s="166"/>
      <c r="AF455" s="166"/>
      <c r="AG455" s="166"/>
      <c r="AH455" s="166"/>
      <c r="AI455" s="166"/>
      <c r="AJ455" s="169"/>
    </row>
    <row r="456" spans="1:36" x14ac:dyDescent="0.3">
      <c r="A456" s="166"/>
      <c r="B456" s="162"/>
      <c r="C456" s="167"/>
      <c r="D456" s="166"/>
      <c r="E456" s="167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166"/>
      <c r="AG456" s="166"/>
      <c r="AH456" s="166"/>
      <c r="AI456" s="166"/>
      <c r="AJ456" s="169"/>
    </row>
    <row r="457" spans="1:36" x14ac:dyDescent="0.3">
      <c r="A457" s="166"/>
      <c r="B457" s="162"/>
      <c r="C457" s="167"/>
      <c r="D457" s="166"/>
      <c r="E457" s="167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9"/>
    </row>
    <row r="458" spans="1:36" x14ac:dyDescent="0.3">
      <c r="A458" s="166"/>
      <c r="B458" s="162"/>
      <c r="C458" s="167"/>
      <c r="D458" s="166"/>
      <c r="E458" s="167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9"/>
    </row>
    <row r="459" spans="1:36" x14ac:dyDescent="0.3">
      <c r="A459" s="166"/>
      <c r="B459" s="162"/>
      <c r="C459" s="167"/>
      <c r="D459" s="166"/>
      <c r="E459" s="167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9"/>
    </row>
    <row r="460" spans="1:36" x14ac:dyDescent="0.3">
      <c r="A460" s="166"/>
      <c r="B460" s="162"/>
      <c r="C460" s="167"/>
      <c r="D460" s="166"/>
      <c r="E460" s="167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9"/>
    </row>
    <row r="461" spans="1:36" x14ac:dyDescent="0.3">
      <c r="A461" s="166"/>
      <c r="B461" s="162"/>
      <c r="C461" s="167"/>
      <c r="D461" s="166"/>
      <c r="E461" s="167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9"/>
    </row>
    <row r="462" spans="1:36" x14ac:dyDescent="0.3">
      <c r="A462" s="166"/>
      <c r="B462" s="162"/>
      <c r="C462" s="167"/>
      <c r="D462" s="166"/>
      <c r="E462" s="167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9"/>
    </row>
    <row r="463" spans="1:36" x14ac:dyDescent="0.3">
      <c r="A463" s="166"/>
      <c r="B463" s="162"/>
      <c r="C463" s="167"/>
      <c r="D463" s="166"/>
      <c r="E463" s="167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9"/>
    </row>
    <row r="464" spans="1:36" x14ac:dyDescent="0.3">
      <c r="A464" s="166"/>
      <c r="B464" s="162"/>
      <c r="C464" s="167"/>
      <c r="D464" s="166"/>
      <c r="E464" s="167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6"/>
      <c r="AG464" s="166"/>
      <c r="AH464" s="166"/>
      <c r="AI464" s="166"/>
      <c r="AJ464" s="169"/>
    </row>
    <row r="465" spans="1:36" x14ac:dyDescent="0.3">
      <c r="A465" s="166"/>
      <c r="B465" s="162"/>
      <c r="C465" s="167"/>
      <c r="D465" s="166"/>
      <c r="E465" s="167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  <c r="AB465" s="166"/>
      <c r="AC465" s="166"/>
      <c r="AD465" s="166"/>
      <c r="AE465" s="166"/>
      <c r="AF465" s="166"/>
      <c r="AG465" s="166"/>
      <c r="AH465" s="166"/>
      <c r="AI465" s="166"/>
      <c r="AJ465" s="169"/>
    </row>
    <row r="466" spans="1:36" x14ac:dyDescent="0.3">
      <c r="A466" s="166"/>
      <c r="B466" s="162"/>
      <c r="C466" s="167"/>
      <c r="D466" s="166"/>
      <c r="E466" s="167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  <c r="AB466" s="166"/>
      <c r="AC466" s="166"/>
      <c r="AD466" s="166"/>
      <c r="AE466" s="166"/>
      <c r="AF466" s="166"/>
      <c r="AG466" s="166"/>
      <c r="AH466" s="166"/>
      <c r="AI466" s="166"/>
      <c r="AJ466" s="169"/>
    </row>
    <row r="467" spans="1:36" x14ac:dyDescent="0.3">
      <c r="A467" s="166"/>
      <c r="B467" s="162"/>
      <c r="C467" s="167"/>
      <c r="D467" s="166"/>
      <c r="E467" s="167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  <c r="AA467" s="166"/>
      <c r="AB467" s="166"/>
      <c r="AC467" s="166"/>
      <c r="AD467" s="166"/>
      <c r="AE467" s="166"/>
      <c r="AF467" s="166"/>
      <c r="AG467" s="166"/>
      <c r="AH467" s="166"/>
      <c r="AI467" s="166"/>
      <c r="AJ467" s="169"/>
    </row>
    <row r="468" spans="1:36" x14ac:dyDescent="0.3">
      <c r="A468" s="166"/>
      <c r="B468" s="162"/>
      <c r="C468" s="167"/>
      <c r="D468" s="166"/>
      <c r="E468" s="167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166"/>
      <c r="AE468" s="166"/>
      <c r="AF468" s="166"/>
      <c r="AG468" s="166"/>
      <c r="AH468" s="166"/>
      <c r="AI468" s="166"/>
      <c r="AJ468" s="169"/>
    </row>
    <row r="469" spans="1:36" x14ac:dyDescent="0.3">
      <c r="A469" s="166"/>
      <c r="B469" s="162"/>
      <c r="C469" s="167"/>
      <c r="D469" s="166"/>
      <c r="E469" s="167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  <c r="AA469" s="166"/>
      <c r="AB469" s="166"/>
      <c r="AC469" s="166"/>
      <c r="AD469" s="166"/>
      <c r="AE469" s="166"/>
      <c r="AF469" s="166"/>
      <c r="AG469" s="166"/>
      <c r="AH469" s="166"/>
      <c r="AI469" s="166"/>
      <c r="AJ469" s="169"/>
    </row>
    <row r="470" spans="1:36" x14ac:dyDescent="0.3">
      <c r="A470" s="166"/>
      <c r="B470" s="162"/>
      <c r="C470" s="167"/>
      <c r="D470" s="166"/>
      <c r="E470" s="167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  <c r="AA470" s="166"/>
      <c r="AB470" s="166"/>
      <c r="AC470" s="166"/>
      <c r="AD470" s="166"/>
      <c r="AE470" s="166"/>
      <c r="AF470" s="166"/>
      <c r="AG470" s="166"/>
      <c r="AH470" s="166"/>
      <c r="AI470" s="166"/>
      <c r="AJ470" s="169"/>
    </row>
    <row r="471" spans="1:36" x14ac:dyDescent="0.3">
      <c r="A471" s="166"/>
      <c r="B471" s="162"/>
      <c r="C471" s="167"/>
      <c r="D471" s="166"/>
      <c r="E471" s="167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  <c r="AA471" s="166"/>
      <c r="AB471" s="166"/>
      <c r="AC471" s="166"/>
      <c r="AD471" s="166"/>
      <c r="AE471" s="166"/>
      <c r="AF471" s="166"/>
      <c r="AG471" s="166"/>
      <c r="AH471" s="166"/>
      <c r="AI471" s="166"/>
      <c r="AJ471" s="169"/>
    </row>
    <row r="472" spans="1:36" x14ac:dyDescent="0.3">
      <c r="A472" s="166"/>
      <c r="B472" s="162"/>
      <c r="C472" s="167"/>
      <c r="D472" s="166"/>
      <c r="E472" s="167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  <c r="AA472" s="166"/>
      <c r="AB472" s="166"/>
      <c r="AC472" s="166"/>
      <c r="AD472" s="166"/>
      <c r="AE472" s="166"/>
      <c r="AF472" s="166"/>
      <c r="AG472" s="166"/>
      <c r="AH472" s="166"/>
      <c r="AI472" s="166"/>
      <c r="AJ472" s="169"/>
    </row>
    <row r="473" spans="1:36" x14ac:dyDescent="0.3">
      <c r="A473" s="166"/>
      <c r="B473" s="162"/>
      <c r="C473" s="167"/>
      <c r="D473" s="166"/>
      <c r="E473" s="167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  <c r="AB473" s="166"/>
      <c r="AC473" s="166"/>
      <c r="AD473" s="166"/>
      <c r="AE473" s="166"/>
      <c r="AF473" s="166"/>
      <c r="AG473" s="166"/>
      <c r="AH473" s="166"/>
      <c r="AI473" s="166"/>
      <c r="AJ473" s="169"/>
    </row>
    <row r="474" spans="1:36" x14ac:dyDescent="0.3">
      <c r="A474" s="166"/>
      <c r="B474" s="162"/>
      <c r="C474" s="167"/>
      <c r="D474" s="166"/>
      <c r="E474" s="167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6"/>
      <c r="AG474" s="166"/>
      <c r="AH474" s="166"/>
      <c r="AI474" s="166"/>
      <c r="AJ474" s="169"/>
    </row>
    <row r="475" spans="1:36" x14ac:dyDescent="0.3">
      <c r="A475" s="166"/>
      <c r="B475" s="162"/>
      <c r="C475" s="167"/>
      <c r="D475" s="166"/>
      <c r="E475" s="167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  <c r="AH475" s="166"/>
      <c r="AI475" s="166"/>
      <c r="AJ475" s="169"/>
    </row>
    <row r="476" spans="1:36" x14ac:dyDescent="0.3">
      <c r="A476" s="166"/>
      <c r="B476" s="162"/>
      <c r="C476" s="167"/>
      <c r="D476" s="166"/>
      <c r="E476" s="167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  <c r="AH476" s="166"/>
      <c r="AI476" s="166"/>
      <c r="AJ476" s="169"/>
    </row>
    <row r="477" spans="1:36" x14ac:dyDescent="0.3">
      <c r="A477" s="166"/>
      <c r="B477" s="162"/>
      <c r="C477" s="167"/>
      <c r="D477" s="166"/>
      <c r="E477" s="167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6"/>
      <c r="AG477" s="166"/>
      <c r="AH477" s="166"/>
      <c r="AI477" s="166"/>
      <c r="AJ477" s="169"/>
    </row>
    <row r="478" spans="1:36" x14ac:dyDescent="0.3">
      <c r="A478" s="166"/>
      <c r="B478" s="162"/>
      <c r="C478" s="167"/>
      <c r="D478" s="166"/>
      <c r="E478" s="167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6"/>
      <c r="AG478" s="166"/>
      <c r="AH478" s="166"/>
      <c r="AI478" s="166"/>
      <c r="AJ478" s="169"/>
    </row>
    <row r="479" spans="1:36" x14ac:dyDescent="0.3">
      <c r="A479" s="166"/>
      <c r="B479" s="162"/>
      <c r="C479" s="167"/>
      <c r="D479" s="166"/>
      <c r="E479" s="167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6"/>
      <c r="AG479" s="166"/>
      <c r="AH479" s="166"/>
      <c r="AI479" s="166"/>
      <c r="AJ479" s="169"/>
    </row>
    <row r="480" spans="1:36" x14ac:dyDescent="0.3">
      <c r="A480" s="166"/>
      <c r="B480" s="162"/>
      <c r="C480" s="167"/>
      <c r="D480" s="166"/>
      <c r="E480" s="167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6"/>
      <c r="AG480" s="166"/>
      <c r="AH480" s="166"/>
      <c r="AI480" s="166"/>
      <c r="AJ480" s="169"/>
    </row>
    <row r="481" spans="1:36" x14ac:dyDescent="0.3">
      <c r="A481" s="166"/>
      <c r="B481" s="162"/>
      <c r="C481" s="167"/>
      <c r="D481" s="166"/>
      <c r="E481" s="167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  <c r="AH481" s="166"/>
      <c r="AI481" s="166"/>
      <c r="AJ481" s="169"/>
    </row>
    <row r="482" spans="1:36" x14ac:dyDescent="0.3">
      <c r="A482" s="166"/>
      <c r="B482" s="162"/>
      <c r="C482" s="167"/>
      <c r="D482" s="166"/>
      <c r="E482" s="167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6"/>
      <c r="AG482" s="166"/>
      <c r="AH482" s="166"/>
      <c r="AI482" s="166"/>
      <c r="AJ482" s="169"/>
    </row>
    <row r="483" spans="1:36" x14ac:dyDescent="0.3">
      <c r="A483" s="166"/>
      <c r="B483" s="162"/>
      <c r="C483" s="167"/>
      <c r="D483" s="166"/>
      <c r="E483" s="167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  <c r="AB483" s="166"/>
      <c r="AC483" s="166"/>
      <c r="AD483" s="166"/>
      <c r="AE483" s="166"/>
      <c r="AF483" s="166"/>
      <c r="AG483" s="166"/>
      <c r="AH483" s="166"/>
      <c r="AI483" s="166"/>
      <c r="AJ483" s="169"/>
    </row>
    <row r="484" spans="1:36" x14ac:dyDescent="0.3">
      <c r="A484" s="166"/>
      <c r="B484" s="162"/>
      <c r="C484" s="167"/>
      <c r="D484" s="166"/>
      <c r="E484" s="167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  <c r="AA484" s="166"/>
      <c r="AB484" s="166"/>
      <c r="AC484" s="166"/>
      <c r="AD484" s="166"/>
      <c r="AE484" s="166"/>
      <c r="AF484" s="166"/>
      <c r="AG484" s="166"/>
      <c r="AH484" s="166"/>
      <c r="AI484" s="166"/>
      <c r="AJ484" s="169"/>
    </row>
    <row r="485" spans="1:36" x14ac:dyDescent="0.3">
      <c r="A485" s="166"/>
      <c r="B485" s="162"/>
      <c r="C485" s="167"/>
      <c r="D485" s="166"/>
      <c r="E485" s="167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  <c r="AB485" s="166"/>
      <c r="AC485" s="166"/>
      <c r="AD485" s="166"/>
      <c r="AE485" s="166"/>
      <c r="AF485" s="166"/>
      <c r="AG485" s="166"/>
      <c r="AH485" s="166"/>
      <c r="AI485" s="166"/>
      <c r="AJ485" s="169"/>
    </row>
    <row r="486" spans="1:36" x14ac:dyDescent="0.3">
      <c r="A486" s="166"/>
      <c r="B486" s="162"/>
      <c r="C486" s="167"/>
      <c r="D486" s="166"/>
      <c r="E486" s="167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66"/>
      <c r="AC486" s="166"/>
      <c r="AD486" s="166"/>
      <c r="AE486" s="166"/>
      <c r="AF486" s="166"/>
      <c r="AG486" s="166"/>
      <c r="AH486" s="166"/>
      <c r="AI486" s="166"/>
      <c r="AJ486" s="169"/>
    </row>
    <row r="487" spans="1:36" x14ac:dyDescent="0.3">
      <c r="A487" s="166"/>
      <c r="B487" s="162"/>
      <c r="C487" s="167"/>
      <c r="D487" s="166"/>
      <c r="E487" s="167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  <c r="AA487" s="166"/>
      <c r="AB487" s="166"/>
      <c r="AC487" s="166"/>
      <c r="AD487" s="166"/>
      <c r="AE487" s="166"/>
      <c r="AF487" s="166"/>
      <c r="AG487" s="166"/>
      <c r="AH487" s="166"/>
      <c r="AI487" s="166"/>
      <c r="AJ487" s="169"/>
    </row>
    <row r="488" spans="1:36" x14ac:dyDescent="0.3">
      <c r="A488" s="166"/>
      <c r="B488" s="162"/>
      <c r="C488" s="167"/>
      <c r="D488" s="166"/>
      <c r="E488" s="167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  <c r="AA488" s="166"/>
      <c r="AB488" s="166"/>
      <c r="AC488" s="166"/>
      <c r="AD488" s="166"/>
      <c r="AE488" s="166"/>
      <c r="AF488" s="166"/>
      <c r="AG488" s="166"/>
      <c r="AH488" s="166"/>
      <c r="AI488" s="166"/>
      <c r="AJ488" s="169"/>
    </row>
    <row r="489" spans="1:36" x14ac:dyDescent="0.3">
      <c r="A489" s="166"/>
      <c r="B489" s="162"/>
      <c r="C489" s="167"/>
      <c r="D489" s="166"/>
      <c r="E489" s="167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66"/>
      <c r="AC489" s="166"/>
      <c r="AD489" s="166"/>
      <c r="AE489" s="166"/>
      <c r="AF489" s="166"/>
      <c r="AG489" s="166"/>
      <c r="AH489" s="166"/>
      <c r="AI489" s="166"/>
      <c r="AJ489" s="169"/>
    </row>
    <row r="490" spans="1:36" x14ac:dyDescent="0.3">
      <c r="A490" s="166"/>
      <c r="B490" s="162"/>
      <c r="C490" s="167"/>
      <c r="D490" s="166"/>
      <c r="E490" s="167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  <c r="AA490" s="166"/>
      <c r="AB490" s="166"/>
      <c r="AC490" s="166"/>
      <c r="AD490" s="166"/>
      <c r="AE490" s="166"/>
      <c r="AF490" s="166"/>
      <c r="AG490" s="166"/>
      <c r="AH490" s="166"/>
      <c r="AI490" s="166"/>
      <c r="AJ490" s="169"/>
    </row>
    <row r="491" spans="1:36" x14ac:dyDescent="0.3">
      <c r="A491" s="166"/>
      <c r="B491" s="162"/>
      <c r="C491" s="167"/>
      <c r="D491" s="166"/>
      <c r="E491" s="167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  <c r="AA491" s="166"/>
      <c r="AB491" s="166"/>
      <c r="AC491" s="166"/>
      <c r="AD491" s="166"/>
      <c r="AE491" s="166"/>
      <c r="AF491" s="166"/>
      <c r="AG491" s="166"/>
      <c r="AH491" s="166"/>
      <c r="AI491" s="166"/>
      <c r="AJ491" s="169"/>
    </row>
    <row r="492" spans="1:36" x14ac:dyDescent="0.3">
      <c r="A492" s="166"/>
      <c r="B492" s="162"/>
      <c r="C492" s="167"/>
      <c r="D492" s="166"/>
      <c r="E492" s="167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  <c r="AG492" s="166"/>
      <c r="AH492" s="166"/>
      <c r="AI492" s="166"/>
      <c r="AJ492" s="169"/>
    </row>
    <row r="493" spans="1:36" x14ac:dyDescent="0.3">
      <c r="A493" s="166"/>
      <c r="B493" s="162"/>
      <c r="C493" s="167"/>
      <c r="D493" s="166"/>
      <c r="E493" s="167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9"/>
    </row>
    <row r="494" spans="1:36" x14ac:dyDescent="0.3">
      <c r="A494" s="166"/>
      <c r="B494" s="162"/>
      <c r="C494" s="167"/>
      <c r="D494" s="166"/>
      <c r="E494" s="167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9"/>
    </row>
    <row r="495" spans="1:36" x14ac:dyDescent="0.3">
      <c r="A495" s="166"/>
      <c r="B495" s="162"/>
      <c r="C495" s="167"/>
      <c r="D495" s="166"/>
      <c r="E495" s="167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9"/>
    </row>
    <row r="496" spans="1:36" x14ac:dyDescent="0.3">
      <c r="A496" s="166"/>
      <c r="B496" s="162"/>
      <c r="C496" s="167"/>
      <c r="D496" s="166"/>
      <c r="E496" s="167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9"/>
    </row>
    <row r="497" spans="1:36" x14ac:dyDescent="0.3">
      <c r="A497" s="166"/>
      <c r="B497" s="162"/>
      <c r="C497" s="167"/>
      <c r="D497" s="166"/>
      <c r="E497" s="167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9"/>
    </row>
    <row r="498" spans="1:36" x14ac:dyDescent="0.3">
      <c r="A498" s="166"/>
      <c r="B498" s="162"/>
      <c r="C498" s="167"/>
      <c r="D498" s="166"/>
      <c r="E498" s="167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9"/>
    </row>
    <row r="499" spans="1:36" x14ac:dyDescent="0.3">
      <c r="A499" s="166"/>
      <c r="B499" s="162"/>
      <c r="C499" s="167"/>
      <c r="D499" s="166"/>
      <c r="E499" s="167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9"/>
    </row>
    <row r="500" spans="1:36" x14ac:dyDescent="0.3">
      <c r="A500" s="166"/>
      <c r="B500" s="162"/>
      <c r="C500" s="167"/>
      <c r="D500" s="166"/>
      <c r="E500" s="167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9"/>
    </row>
    <row r="501" spans="1:36" x14ac:dyDescent="0.3">
      <c r="A501" s="166"/>
      <c r="B501" s="162"/>
      <c r="C501" s="167"/>
      <c r="D501" s="166"/>
      <c r="E501" s="167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  <c r="AA501" s="166"/>
      <c r="AB501" s="166"/>
      <c r="AC501" s="166"/>
      <c r="AD501" s="166"/>
      <c r="AE501" s="166"/>
      <c r="AF501" s="166"/>
      <c r="AG501" s="166"/>
      <c r="AH501" s="166"/>
      <c r="AI501" s="166"/>
      <c r="AJ501" s="169"/>
    </row>
    <row r="502" spans="1:36" x14ac:dyDescent="0.3">
      <c r="A502" s="166"/>
      <c r="B502" s="162"/>
      <c r="C502" s="167"/>
      <c r="D502" s="166"/>
      <c r="E502" s="167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9"/>
    </row>
    <row r="503" spans="1:36" x14ac:dyDescent="0.3">
      <c r="A503" s="166"/>
      <c r="B503" s="162"/>
      <c r="C503" s="167"/>
      <c r="D503" s="166"/>
      <c r="E503" s="167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  <c r="AA503" s="166"/>
      <c r="AB503" s="166"/>
      <c r="AC503" s="166"/>
      <c r="AD503" s="166"/>
      <c r="AE503" s="166"/>
      <c r="AF503" s="166"/>
      <c r="AG503" s="166"/>
      <c r="AH503" s="166"/>
      <c r="AI503" s="166"/>
      <c r="AJ503" s="169"/>
    </row>
    <row r="504" spans="1:36" x14ac:dyDescent="0.3">
      <c r="A504" s="166"/>
      <c r="B504" s="162"/>
      <c r="C504" s="167"/>
      <c r="D504" s="166"/>
      <c r="E504" s="167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  <c r="AA504" s="166"/>
      <c r="AB504" s="166"/>
      <c r="AC504" s="166"/>
      <c r="AD504" s="166"/>
      <c r="AE504" s="166"/>
      <c r="AF504" s="166"/>
      <c r="AG504" s="166"/>
      <c r="AH504" s="166"/>
      <c r="AI504" s="166"/>
      <c r="AJ504" s="169"/>
    </row>
    <row r="505" spans="1:36" x14ac:dyDescent="0.3">
      <c r="A505" s="166"/>
      <c r="B505" s="162"/>
      <c r="C505" s="167"/>
      <c r="D505" s="166"/>
      <c r="E505" s="167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  <c r="AA505" s="166"/>
      <c r="AB505" s="166"/>
      <c r="AC505" s="166"/>
      <c r="AD505" s="166"/>
      <c r="AE505" s="166"/>
      <c r="AF505" s="166"/>
      <c r="AG505" s="166"/>
      <c r="AH505" s="166"/>
      <c r="AI505" s="166"/>
      <c r="AJ505" s="169"/>
    </row>
    <row r="506" spans="1:36" x14ac:dyDescent="0.3">
      <c r="A506" s="166"/>
      <c r="B506" s="162"/>
      <c r="C506" s="167"/>
      <c r="D506" s="166"/>
      <c r="E506" s="167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  <c r="AA506" s="166"/>
      <c r="AB506" s="166"/>
      <c r="AC506" s="166"/>
      <c r="AD506" s="166"/>
      <c r="AE506" s="166"/>
      <c r="AF506" s="166"/>
      <c r="AG506" s="166"/>
      <c r="AH506" s="166"/>
      <c r="AI506" s="166"/>
      <c r="AJ506" s="169"/>
    </row>
    <row r="507" spans="1:36" x14ac:dyDescent="0.3">
      <c r="A507" s="166"/>
      <c r="B507" s="162"/>
      <c r="C507" s="167"/>
      <c r="D507" s="166"/>
      <c r="E507" s="167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  <c r="AA507" s="166"/>
      <c r="AB507" s="166"/>
      <c r="AC507" s="166"/>
      <c r="AD507" s="166"/>
      <c r="AE507" s="166"/>
      <c r="AF507" s="166"/>
      <c r="AG507" s="166"/>
      <c r="AH507" s="166"/>
      <c r="AI507" s="166"/>
      <c r="AJ507" s="169"/>
    </row>
    <row r="508" spans="1:36" ht="14.4" customHeight="1" x14ac:dyDescent="0.3">
      <c r="A508" s="166"/>
      <c r="B508" s="162"/>
      <c r="C508" s="167"/>
      <c r="D508" s="166"/>
      <c r="E508" s="167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9"/>
    </row>
    <row r="509" spans="1:36" ht="14.4" customHeight="1" x14ac:dyDescent="0.3">
      <c r="A509" s="166"/>
      <c r="B509" s="162"/>
      <c r="C509" s="167"/>
      <c r="D509" s="166"/>
      <c r="E509" s="167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  <c r="AA509" s="166"/>
      <c r="AB509" s="166"/>
      <c r="AC509" s="166"/>
      <c r="AD509" s="166"/>
      <c r="AE509" s="166"/>
      <c r="AF509" s="166"/>
      <c r="AG509" s="166"/>
      <c r="AH509" s="166"/>
      <c r="AI509" s="166"/>
      <c r="AJ509" s="169"/>
    </row>
    <row r="510" spans="1:36" ht="14.4" customHeight="1" x14ac:dyDescent="0.3">
      <c r="A510" s="166"/>
      <c r="B510" s="162"/>
      <c r="C510" s="167"/>
      <c r="D510" s="166"/>
      <c r="E510" s="167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  <c r="AA510" s="166"/>
      <c r="AB510" s="166"/>
      <c r="AC510" s="166"/>
      <c r="AD510" s="166"/>
      <c r="AE510" s="166"/>
      <c r="AF510" s="166"/>
      <c r="AG510" s="166"/>
      <c r="AH510" s="166"/>
      <c r="AI510" s="166"/>
      <c r="AJ510" s="169"/>
    </row>
    <row r="511" spans="1:36" ht="14.4" customHeight="1" x14ac:dyDescent="0.3">
      <c r="A511" s="166"/>
      <c r="B511" s="162"/>
      <c r="C511" s="167"/>
      <c r="D511" s="166"/>
      <c r="E511" s="167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  <c r="AA511" s="166"/>
      <c r="AB511" s="166"/>
      <c r="AC511" s="166"/>
      <c r="AD511" s="166"/>
      <c r="AE511" s="166"/>
      <c r="AF511" s="166"/>
      <c r="AG511" s="166"/>
      <c r="AH511" s="166"/>
      <c r="AI511" s="166"/>
      <c r="AJ511" s="169"/>
    </row>
    <row r="512" spans="1:36" ht="14.4" customHeight="1" x14ac:dyDescent="0.3">
      <c r="A512" s="166"/>
      <c r="B512" s="162"/>
      <c r="C512" s="167"/>
      <c r="D512" s="166"/>
      <c r="E512" s="167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  <c r="AA512" s="166"/>
      <c r="AB512" s="166"/>
      <c r="AC512" s="166"/>
      <c r="AD512" s="166"/>
      <c r="AE512" s="166"/>
      <c r="AF512" s="166"/>
      <c r="AG512" s="166"/>
      <c r="AH512" s="166"/>
      <c r="AI512" s="166"/>
      <c r="AJ512" s="169"/>
    </row>
    <row r="513" spans="1:36" ht="14.4" customHeight="1" x14ac:dyDescent="0.3">
      <c r="A513" s="166"/>
      <c r="B513" s="162"/>
      <c r="C513" s="167"/>
      <c r="D513" s="166"/>
      <c r="E513" s="167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  <c r="AA513" s="166"/>
      <c r="AB513" s="166"/>
      <c r="AC513" s="166"/>
      <c r="AD513" s="166"/>
      <c r="AE513" s="166"/>
      <c r="AF513" s="166"/>
      <c r="AG513" s="166"/>
      <c r="AH513" s="166"/>
      <c r="AI513" s="166"/>
      <c r="AJ513" s="169"/>
    </row>
    <row r="514" spans="1:36" ht="14.4" customHeight="1" x14ac:dyDescent="0.3">
      <c r="A514" s="166"/>
      <c r="B514" s="162"/>
      <c r="C514" s="167"/>
      <c r="D514" s="166"/>
      <c r="E514" s="167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  <c r="AA514" s="166"/>
      <c r="AB514" s="166"/>
      <c r="AC514" s="166"/>
      <c r="AD514" s="166"/>
      <c r="AE514" s="166"/>
      <c r="AF514" s="166"/>
      <c r="AG514" s="166"/>
      <c r="AH514" s="166"/>
      <c r="AI514" s="166"/>
      <c r="AJ514" s="169"/>
    </row>
    <row r="515" spans="1:36" ht="14.4" customHeight="1" x14ac:dyDescent="0.3">
      <c r="A515" s="166"/>
      <c r="B515" s="162"/>
      <c r="C515" s="167"/>
      <c r="D515" s="166"/>
      <c r="E515" s="167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  <c r="AA515" s="166"/>
      <c r="AB515" s="166"/>
      <c r="AC515" s="166"/>
      <c r="AD515" s="166"/>
      <c r="AE515" s="166"/>
      <c r="AF515" s="166"/>
      <c r="AG515" s="166"/>
      <c r="AH515" s="166"/>
      <c r="AI515" s="166"/>
      <c r="AJ515" s="169"/>
    </row>
    <row r="516" spans="1:36" ht="14.4" customHeight="1" x14ac:dyDescent="0.3">
      <c r="A516" s="166"/>
      <c r="B516" s="162"/>
      <c r="C516" s="167"/>
      <c r="D516" s="166"/>
      <c r="E516" s="167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  <c r="AA516" s="166"/>
      <c r="AB516" s="166"/>
      <c r="AC516" s="166"/>
      <c r="AD516" s="166"/>
      <c r="AE516" s="166"/>
      <c r="AF516" s="166"/>
      <c r="AG516" s="166"/>
      <c r="AH516" s="166"/>
      <c r="AI516" s="166"/>
      <c r="AJ516" s="169"/>
    </row>
    <row r="517" spans="1:36" ht="14.4" customHeight="1" x14ac:dyDescent="0.3">
      <c r="A517" s="166"/>
      <c r="B517" s="162"/>
      <c r="C517" s="167"/>
      <c r="D517" s="166"/>
      <c r="E517" s="167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  <c r="AA517" s="166"/>
      <c r="AB517" s="166"/>
      <c r="AC517" s="166"/>
      <c r="AD517" s="166"/>
      <c r="AE517" s="166"/>
      <c r="AF517" s="166"/>
      <c r="AG517" s="166"/>
      <c r="AH517" s="166"/>
      <c r="AI517" s="166"/>
      <c r="AJ517" s="169"/>
    </row>
    <row r="518" spans="1:36" ht="14.4" customHeight="1" x14ac:dyDescent="0.3">
      <c r="A518" s="166"/>
      <c r="B518" s="162"/>
      <c r="C518" s="167"/>
      <c r="D518" s="166"/>
      <c r="E518" s="167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  <c r="AB518" s="166"/>
      <c r="AC518" s="166"/>
      <c r="AD518" s="166"/>
      <c r="AE518" s="166"/>
      <c r="AF518" s="166"/>
      <c r="AG518" s="166"/>
      <c r="AH518" s="166"/>
      <c r="AI518" s="166"/>
      <c r="AJ518" s="169"/>
    </row>
    <row r="519" spans="1:36" ht="14.4" customHeight="1" x14ac:dyDescent="0.3">
      <c r="A519" s="166"/>
      <c r="B519" s="162"/>
      <c r="C519" s="167"/>
      <c r="D519" s="166"/>
      <c r="E519" s="167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  <c r="AA519" s="166"/>
      <c r="AB519" s="166"/>
      <c r="AC519" s="166"/>
      <c r="AD519" s="166"/>
      <c r="AE519" s="166"/>
      <c r="AF519" s="166"/>
      <c r="AG519" s="166"/>
      <c r="AH519" s="166"/>
      <c r="AI519" s="166"/>
      <c r="AJ519" s="169"/>
    </row>
    <row r="520" spans="1:36" ht="14.4" customHeight="1" x14ac:dyDescent="0.3">
      <c r="A520" s="166"/>
      <c r="B520" s="162"/>
      <c r="C520" s="167"/>
      <c r="D520" s="166"/>
      <c r="E520" s="167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  <c r="AA520" s="166"/>
      <c r="AB520" s="166"/>
      <c r="AC520" s="166"/>
      <c r="AD520" s="166"/>
      <c r="AE520" s="166"/>
      <c r="AF520" s="166"/>
      <c r="AG520" s="166"/>
      <c r="AH520" s="166"/>
      <c r="AI520" s="166"/>
      <c r="AJ520" s="169"/>
    </row>
    <row r="521" spans="1:36" ht="14.4" customHeight="1" x14ac:dyDescent="0.3">
      <c r="A521" s="166"/>
      <c r="B521" s="162"/>
      <c r="C521" s="167"/>
      <c r="D521" s="166"/>
      <c r="E521" s="167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  <c r="AA521" s="166"/>
      <c r="AB521" s="166"/>
      <c r="AC521" s="166"/>
      <c r="AD521" s="166"/>
      <c r="AE521" s="166"/>
      <c r="AF521" s="166"/>
      <c r="AG521" s="166"/>
      <c r="AH521" s="166"/>
      <c r="AI521" s="166"/>
      <c r="AJ521" s="169"/>
    </row>
    <row r="522" spans="1:36" ht="14.4" customHeight="1" x14ac:dyDescent="0.3">
      <c r="A522" s="166"/>
      <c r="B522" s="162"/>
      <c r="C522" s="167"/>
      <c r="D522" s="166"/>
      <c r="E522" s="167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  <c r="AA522" s="166"/>
      <c r="AB522" s="166"/>
      <c r="AC522" s="166"/>
      <c r="AD522" s="166"/>
      <c r="AE522" s="166"/>
      <c r="AF522" s="166"/>
      <c r="AG522" s="166"/>
      <c r="AH522" s="166"/>
      <c r="AI522" s="166"/>
      <c r="AJ522" s="169"/>
    </row>
    <row r="523" spans="1:36" ht="14.4" customHeight="1" x14ac:dyDescent="0.3">
      <c r="A523" s="166"/>
      <c r="B523" s="162"/>
      <c r="C523" s="167"/>
      <c r="D523" s="166"/>
      <c r="E523" s="167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  <c r="AA523" s="166"/>
      <c r="AB523" s="166"/>
      <c r="AC523" s="166"/>
      <c r="AD523" s="166"/>
      <c r="AE523" s="166"/>
      <c r="AF523" s="166"/>
      <c r="AG523" s="166"/>
      <c r="AH523" s="166"/>
      <c r="AI523" s="166"/>
      <c r="AJ523" s="169"/>
    </row>
    <row r="524" spans="1:36" ht="14.4" customHeight="1" x14ac:dyDescent="0.3">
      <c r="A524" s="166"/>
      <c r="B524" s="162"/>
      <c r="C524" s="167"/>
      <c r="D524" s="166"/>
      <c r="E524" s="167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  <c r="AA524" s="166"/>
      <c r="AB524" s="166"/>
      <c r="AC524" s="166"/>
      <c r="AD524" s="166"/>
      <c r="AE524" s="166"/>
      <c r="AF524" s="166"/>
      <c r="AG524" s="166"/>
      <c r="AH524" s="166"/>
      <c r="AI524" s="166"/>
      <c r="AJ524" s="169"/>
    </row>
    <row r="525" spans="1:36" ht="14.4" customHeight="1" x14ac:dyDescent="0.3">
      <c r="A525" s="166"/>
      <c r="B525" s="162"/>
      <c r="C525" s="167"/>
      <c r="D525" s="166"/>
      <c r="E525" s="167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  <c r="AA525" s="166"/>
      <c r="AB525" s="166"/>
      <c r="AC525" s="166"/>
      <c r="AD525" s="166"/>
      <c r="AE525" s="166"/>
      <c r="AF525" s="166"/>
      <c r="AG525" s="166"/>
      <c r="AH525" s="166"/>
      <c r="AI525" s="166"/>
      <c r="AJ525" s="169"/>
    </row>
    <row r="526" spans="1:36" ht="14.4" customHeight="1" x14ac:dyDescent="0.3">
      <c r="A526" s="166"/>
      <c r="B526" s="162"/>
      <c r="C526" s="167"/>
      <c r="D526" s="166"/>
      <c r="E526" s="167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  <c r="AA526" s="166"/>
      <c r="AB526" s="166"/>
      <c r="AC526" s="166"/>
      <c r="AD526" s="166"/>
      <c r="AE526" s="166"/>
      <c r="AF526" s="166"/>
      <c r="AG526" s="166"/>
      <c r="AH526" s="166"/>
      <c r="AI526" s="166"/>
      <c r="AJ526" s="169"/>
    </row>
    <row r="527" spans="1:36" ht="14.4" customHeight="1" x14ac:dyDescent="0.3">
      <c r="A527" s="166"/>
      <c r="B527" s="162"/>
      <c r="C527" s="167"/>
      <c r="D527" s="166"/>
      <c r="E527" s="167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  <c r="AA527" s="166"/>
      <c r="AB527" s="166"/>
      <c r="AC527" s="166"/>
      <c r="AD527" s="166"/>
      <c r="AE527" s="166"/>
      <c r="AF527" s="166"/>
      <c r="AG527" s="166"/>
      <c r="AH527" s="166"/>
      <c r="AI527" s="166"/>
      <c r="AJ527" s="169"/>
    </row>
    <row r="528" spans="1:36" ht="14.4" customHeight="1" x14ac:dyDescent="0.3">
      <c r="A528" s="166"/>
      <c r="B528" s="162"/>
      <c r="C528" s="167"/>
      <c r="D528" s="166"/>
      <c r="E528" s="167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  <c r="AB528" s="166"/>
      <c r="AC528" s="166"/>
      <c r="AD528" s="166"/>
      <c r="AE528" s="166"/>
      <c r="AF528" s="166"/>
      <c r="AG528" s="166"/>
      <c r="AH528" s="166"/>
      <c r="AI528" s="166"/>
      <c r="AJ528" s="169"/>
    </row>
    <row r="529" spans="1:36" ht="14.4" customHeight="1" x14ac:dyDescent="0.3">
      <c r="A529" s="166"/>
      <c r="B529" s="162"/>
      <c r="C529" s="167"/>
      <c r="D529" s="166"/>
      <c r="E529" s="167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9"/>
    </row>
    <row r="530" spans="1:36" ht="14.4" customHeight="1" x14ac:dyDescent="0.3">
      <c r="A530" s="166"/>
      <c r="B530" s="162"/>
      <c r="C530" s="167"/>
      <c r="D530" s="166"/>
      <c r="E530" s="167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  <c r="AA530" s="166"/>
      <c r="AB530" s="166"/>
      <c r="AC530" s="166"/>
      <c r="AD530" s="166"/>
      <c r="AE530" s="166"/>
      <c r="AF530" s="166"/>
      <c r="AG530" s="166"/>
      <c r="AH530" s="166"/>
      <c r="AI530" s="166"/>
      <c r="AJ530" s="169"/>
    </row>
    <row r="531" spans="1:36" ht="14.4" customHeight="1" x14ac:dyDescent="0.3">
      <c r="A531" s="166"/>
      <c r="B531" s="162"/>
      <c r="C531" s="167"/>
      <c r="D531" s="166"/>
      <c r="E531" s="167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  <c r="AA531" s="166"/>
      <c r="AB531" s="166"/>
      <c r="AC531" s="166"/>
      <c r="AD531" s="166"/>
      <c r="AE531" s="166"/>
      <c r="AF531" s="166"/>
      <c r="AG531" s="166"/>
      <c r="AH531" s="166"/>
      <c r="AI531" s="166"/>
      <c r="AJ531" s="169"/>
    </row>
    <row r="532" spans="1:36" ht="14.4" customHeight="1" x14ac:dyDescent="0.3">
      <c r="A532" s="166"/>
      <c r="B532" s="162"/>
      <c r="C532" s="167"/>
      <c r="D532" s="166"/>
      <c r="E532" s="167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  <c r="AA532" s="166"/>
      <c r="AB532" s="166"/>
      <c r="AC532" s="166"/>
      <c r="AD532" s="166"/>
      <c r="AE532" s="166"/>
      <c r="AF532" s="166"/>
      <c r="AG532" s="166"/>
      <c r="AH532" s="166"/>
      <c r="AI532" s="166"/>
      <c r="AJ532" s="169"/>
    </row>
    <row r="533" spans="1:36" ht="14.4" customHeight="1" x14ac:dyDescent="0.3">
      <c r="A533" s="166"/>
      <c r="B533" s="162"/>
      <c r="C533" s="167"/>
      <c r="D533" s="166"/>
      <c r="E533" s="167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  <c r="AB533" s="166"/>
      <c r="AC533" s="166"/>
      <c r="AD533" s="166"/>
      <c r="AE533" s="166"/>
      <c r="AF533" s="166"/>
      <c r="AG533" s="166"/>
      <c r="AH533" s="166"/>
      <c r="AI533" s="166"/>
      <c r="AJ533" s="169"/>
    </row>
    <row r="534" spans="1:36" ht="14.4" customHeight="1" x14ac:dyDescent="0.3">
      <c r="A534" s="166"/>
      <c r="B534" s="162"/>
      <c r="C534" s="167"/>
      <c r="D534" s="166"/>
      <c r="E534" s="167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  <c r="AB534" s="166"/>
      <c r="AC534" s="166"/>
      <c r="AD534" s="166"/>
      <c r="AE534" s="166"/>
      <c r="AF534" s="166"/>
      <c r="AG534" s="166"/>
      <c r="AH534" s="166"/>
      <c r="AI534" s="166"/>
      <c r="AJ534" s="169"/>
    </row>
    <row r="535" spans="1:36" ht="14.4" customHeight="1" x14ac:dyDescent="0.3">
      <c r="A535" s="166"/>
      <c r="B535" s="162"/>
      <c r="C535" s="167"/>
      <c r="D535" s="166"/>
      <c r="E535" s="167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  <c r="AB535" s="166"/>
      <c r="AC535" s="166"/>
      <c r="AD535" s="166"/>
      <c r="AE535" s="166"/>
      <c r="AF535" s="166"/>
      <c r="AG535" s="166"/>
      <c r="AH535" s="166"/>
      <c r="AI535" s="166"/>
      <c r="AJ535" s="169"/>
    </row>
    <row r="536" spans="1:36" ht="14.4" customHeight="1" x14ac:dyDescent="0.3">
      <c r="A536" s="166"/>
      <c r="B536" s="162"/>
      <c r="C536" s="167"/>
      <c r="D536" s="166"/>
      <c r="E536" s="167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  <c r="AB536" s="166"/>
      <c r="AC536" s="166"/>
      <c r="AD536" s="166"/>
      <c r="AE536" s="166"/>
      <c r="AF536" s="166"/>
      <c r="AG536" s="166"/>
      <c r="AH536" s="166"/>
      <c r="AI536" s="166"/>
      <c r="AJ536" s="169"/>
    </row>
    <row r="537" spans="1:36" ht="14.4" customHeight="1" x14ac:dyDescent="0.3">
      <c r="A537" s="166"/>
      <c r="B537" s="162"/>
      <c r="C537" s="167"/>
      <c r="D537" s="166"/>
      <c r="E537" s="167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  <c r="AB537" s="166"/>
      <c r="AC537" s="166"/>
      <c r="AD537" s="166"/>
      <c r="AE537" s="166"/>
      <c r="AF537" s="166"/>
      <c r="AG537" s="166"/>
      <c r="AH537" s="166"/>
      <c r="AI537" s="166"/>
      <c r="AJ537" s="169"/>
    </row>
    <row r="538" spans="1:36" ht="14.4" customHeight="1" x14ac:dyDescent="0.3">
      <c r="A538" s="166"/>
      <c r="B538" s="162"/>
      <c r="C538" s="167"/>
      <c r="D538" s="166"/>
      <c r="E538" s="167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  <c r="AB538" s="166"/>
      <c r="AC538" s="166"/>
      <c r="AD538" s="166"/>
      <c r="AE538" s="166"/>
      <c r="AF538" s="166"/>
      <c r="AG538" s="166"/>
      <c r="AH538" s="166"/>
      <c r="AI538" s="166"/>
      <c r="AJ538" s="169"/>
    </row>
    <row r="539" spans="1:36" ht="14.4" customHeight="1" x14ac:dyDescent="0.3">
      <c r="A539" s="166"/>
      <c r="B539" s="162"/>
      <c r="C539" s="167"/>
      <c r="D539" s="166"/>
      <c r="E539" s="167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  <c r="AA539" s="166"/>
      <c r="AB539" s="166"/>
      <c r="AC539" s="166"/>
      <c r="AD539" s="166"/>
      <c r="AE539" s="166"/>
      <c r="AF539" s="166"/>
      <c r="AG539" s="166"/>
      <c r="AH539" s="166"/>
      <c r="AI539" s="166"/>
      <c r="AJ539" s="169"/>
    </row>
    <row r="540" spans="1:36" ht="14.4" customHeight="1" x14ac:dyDescent="0.3">
      <c r="A540" s="166"/>
      <c r="B540" s="162"/>
      <c r="C540" s="167"/>
      <c r="D540" s="166"/>
      <c r="E540" s="167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  <c r="AB540" s="166"/>
      <c r="AC540" s="166"/>
      <c r="AD540" s="166"/>
      <c r="AE540" s="166"/>
      <c r="AF540" s="166"/>
      <c r="AG540" s="166"/>
      <c r="AH540" s="166"/>
      <c r="AI540" s="166"/>
      <c r="AJ540" s="169"/>
    </row>
    <row r="541" spans="1:36" ht="14.4" customHeight="1" x14ac:dyDescent="0.3">
      <c r="A541" s="166"/>
      <c r="B541" s="162"/>
      <c r="C541" s="167"/>
      <c r="D541" s="166"/>
      <c r="E541" s="167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  <c r="AB541" s="166"/>
      <c r="AC541" s="166"/>
      <c r="AD541" s="166"/>
      <c r="AE541" s="166"/>
      <c r="AF541" s="166"/>
      <c r="AG541" s="166"/>
      <c r="AH541" s="166"/>
      <c r="AI541" s="166"/>
      <c r="AJ541" s="169"/>
    </row>
    <row r="542" spans="1:36" ht="14.4" customHeight="1" x14ac:dyDescent="0.3">
      <c r="A542" s="166"/>
      <c r="B542" s="162"/>
      <c r="C542" s="167"/>
      <c r="D542" s="166"/>
      <c r="E542" s="167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  <c r="AB542" s="166"/>
      <c r="AC542" s="166"/>
      <c r="AD542" s="166"/>
      <c r="AE542" s="166"/>
      <c r="AF542" s="166"/>
      <c r="AG542" s="166"/>
      <c r="AH542" s="166"/>
      <c r="AI542" s="166"/>
      <c r="AJ542" s="169"/>
    </row>
    <row r="543" spans="1:36" ht="14.4" customHeight="1" x14ac:dyDescent="0.3">
      <c r="A543" s="166"/>
      <c r="B543" s="162"/>
      <c r="C543" s="167"/>
      <c r="D543" s="166"/>
      <c r="E543" s="167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  <c r="AB543" s="166"/>
      <c r="AC543" s="166"/>
      <c r="AD543" s="166"/>
      <c r="AE543" s="166"/>
      <c r="AF543" s="166"/>
      <c r="AG543" s="166"/>
      <c r="AH543" s="166"/>
      <c r="AI543" s="166"/>
      <c r="AJ543" s="169"/>
    </row>
    <row r="544" spans="1:36" ht="14.4" customHeight="1" x14ac:dyDescent="0.3">
      <c r="A544" s="166"/>
      <c r="B544" s="162"/>
      <c r="C544" s="167"/>
      <c r="D544" s="166"/>
      <c r="E544" s="167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  <c r="AB544" s="166"/>
      <c r="AC544" s="166"/>
      <c r="AD544" s="166"/>
      <c r="AE544" s="166"/>
      <c r="AF544" s="166"/>
      <c r="AG544" s="166"/>
      <c r="AH544" s="166"/>
      <c r="AI544" s="166"/>
      <c r="AJ544" s="169"/>
    </row>
    <row r="545" spans="1:36" ht="14.4" customHeight="1" x14ac:dyDescent="0.3">
      <c r="A545" s="166"/>
      <c r="B545" s="162"/>
      <c r="C545" s="167"/>
      <c r="D545" s="166"/>
      <c r="E545" s="167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  <c r="AB545" s="166"/>
      <c r="AC545" s="166"/>
      <c r="AD545" s="166"/>
      <c r="AE545" s="166"/>
      <c r="AF545" s="166"/>
      <c r="AG545" s="166"/>
      <c r="AH545" s="166"/>
      <c r="AI545" s="166"/>
      <c r="AJ545" s="169"/>
    </row>
    <row r="546" spans="1:36" ht="14.4" customHeight="1" x14ac:dyDescent="0.3">
      <c r="A546" s="166"/>
      <c r="B546" s="162"/>
      <c r="C546" s="167"/>
      <c r="D546" s="166"/>
      <c r="E546" s="167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  <c r="AB546" s="166"/>
      <c r="AC546" s="166"/>
      <c r="AD546" s="166"/>
      <c r="AE546" s="166"/>
      <c r="AF546" s="166"/>
      <c r="AG546" s="166"/>
      <c r="AH546" s="166"/>
      <c r="AI546" s="166"/>
      <c r="AJ546" s="169"/>
    </row>
    <row r="547" spans="1:36" ht="14.4" customHeight="1" x14ac:dyDescent="0.3">
      <c r="A547" s="166"/>
      <c r="B547" s="162"/>
      <c r="C547" s="167"/>
      <c r="D547" s="166"/>
      <c r="E547" s="167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  <c r="AB547" s="166"/>
      <c r="AC547" s="166"/>
      <c r="AD547" s="166"/>
      <c r="AE547" s="166"/>
      <c r="AF547" s="166"/>
      <c r="AG547" s="166"/>
      <c r="AH547" s="166"/>
      <c r="AI547" s="166"/>
      <c r="AJ547" s="169"/>
    </row>
    <row r="548" spans="1:36" ht="14.4" customHeight="1" x14ac:dyDescent="0.3">
      <c r="A548" s="166"/>
      <c r="B548" s="162"/>
      <c r="C548" s="167"/>
      <c r="D548" s="166"/>
      <c r="E548" s="167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9"/>
    </row>
    <row r="549" spans="1:36" ht="14.4" customHeight="1" x14ac:dyDescent="0.3">
      <c r="A549" s="166"/>
      <c r="B549" s="162"/>
      <c r="C549" s="167"/>
      <c r="D549" s="166"/>
      <c r="E549" s="167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9"/>
    </row>
    <row r="550" spans="1:36" ht="14.4" customHeight="1" x14ac:dyDescent="0.3">
      <c r="A550" s="166"/>
      <c r="B550" s="162"/>
      <c r="C550" s="167"/>
      <c r="D550" s="166"/>
      <c r="E550" s="167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9"/>
    </row>
    <row r="551" spans="1:36" ht="14.4" customHeight="1" x14ac:dyDescent="0.3">
      <c r="A551" s="166"/>
      <c r="B551" s="162"/>
      <c r="C551" s="167"/>
      <c r="D551" s="166"/>
      <c r="E551" s="167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9"/>
    </row>
    <row r="552" spans="1:36" ht="14.4" customHeight="1" x14ac:dyDescent="0.3">
      <c r="A552" s="166"/>
      <c r="B552" s="162"/>
      <c r="C552" s="167"/>
      <c r="D552" s="166"/>
      <c r="E552" s="167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9"/>
    </row>
    <row r="553" spans="1:36" ht="14.4" customHeight="1" x14ac:dyDescent="0.3">
      <c r="A553" s="166"/>
      <c r="B553" s="162"/>
      <c r="C553" s="167"/>
      <c r="D553" s="166"/>
      <c r="E553" s="167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9"/>
    </row>
    <row r="554" spans="1:36" ht="14.4" customHeight="1" x14ac:dyDescent="0.3">
      <c r="A554" s="166"/>
      <c r="B554" s="162"/>
      <c r="C554" s="167"/>
      <c r="D554" s="166"/>
      <c r="E554" s="167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9"/>
    </row>
    <row r="555" spans="1:36" ht="14.4" customHeight="1" x14ac:dyDescent="0.3">
      <c r="A555" s="166"/>
      <c r="B555" s="162"/>
      <c r="C555" s="167"/>
      <c r="D555" s="166"/>
      <c r="E555" s="167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6"/>
      <c r="AH555" s="166"/>
      <c r="AI555" s="166"/>
      <c r="AJ555" s="169"/>
    </row>
    <row r="556" spans="1:36" ht="14.4" customHeight="1" x14ac:dyDescent="0.3">
      <c r="A556" s="166"/>
      <c r="B556" s="162"/>
      <c r="C556" s="167"/>
      <c r="D556" s="166"/>
      <c r="E556" s="167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  <c r="AB556" s="166"/>
      <c r="AC556" s="166"/>
      <c r="AD556" s="166"/>
      <c r="AE556" s="166"/>
      <c r="AF556" s="166"/>
      <c r="AG556" s="166"/>
      <c r="AH556" s="166"/>
      <c r="AI556" s="166"/>
      <c r="AJ556" s="169"/>
    </row>
    <row r="557" spans="1:36" ht="14.4" customHeight="1" x14ac:dyDescent="0.3">
      <c r="A557" s="166"/>
      <c r="B557" s="162"/>
      <c r="C557" s="167"/>
      <c r="D557" s="166"/>
      <c r="E557" s="167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  <c r="AB557" s="166"/>
      <c r="AC557" s="166"/>
      <c r="AD557" s="166"/>
      <c r="AE557" s="166"/>
      <c r="AF557" s="166"/>
      <c r="AG557" s="166"/>
      <c r="AH557" s="166"/>
      <c r="AI557" s="166"/>
      <c r="AJ557" s="169"/>
    </row>
    <row r="558" spans="1:36" ht="14.4" customHeight="1" x14ac:dyDescent="0.3">
      <c r="A558" s="166"/>
      <c r="B558" s="162"/>
      <c r="C558" s="167"/>
      <c r="D558" s="166"/>
      <c r="E558" s="167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  <c r="AB558" s="166"/>
      <c r="AC558" s="166"/>
      <c r="AD558" s="166"/>
      <c r="AE558" s="166"/>
      <c r="AF558" s="166"/>
      <c r="AG558" s="166"/>
      <c r="AH558" s="166"/>
      <c r="AI558" s="166"/>
      <c r="AJ558" s="169"/>
    </row>
    <row r="559" spans="1:36" ht="14.4" customHeight="1" x14ac:dyDescent="0.3">
      <c r="A559" s="166"/>
      <c r="B559" s="162"/>
      <c r="C559" s="167"/>
      <c r="D559" s="166"/>
      <c r="E559" s="167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  <c r="AB559" s="166"/>
      <c r="AC559" s="166"/>
      <c r="AD559" s="166"/>
      <c r="AE559" s="166"/>
      <c r="AF559" s="166"/>
      <c r="AG559" s="166"/>
      <c r="AH559" s="166"/>
      <c r="AI559" s="166"/>
      <c r="AJ559" s="169"/>
    </row>
    <row r="560" spans="1:36" ht="14.4" customHeight="1" x14ac:dyDescent="0.3">
      <c r="A560" s="166"/>
      <c r="B560" s="162"/>
      <c r="C560" s="167"/>
      <c r="D560" s="166"/>
      <c r="E560" s="167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  <c r="AB560" s="166"/>
      <c r="AC560" s="166"/>
      <c r="AD560" s="166"/>
      <c r="AE560" s="166"/>
      <c r="AF560" s="166"/>
      <c r="AG560" s="166"/>
      <c r="AH560" s="166"/>
      <c r="AI560" s="166"/>
      <c r="AJ560" s="169"/>
    </row>
    <row r="561" spans="1:36" ht="14.4" customHeight="1" x14ac:dyDescent="0.3">
      <c r="A561" s="166"/>
      <c r="B561" s="162"/>
      <c r="C561" s="167"/>
      <c r="D561" s="166"/>
      <c r="E561" s="167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  <c r="AB561" s="166"/>
      <c r="AC561" s="166"/>
      <c r="AD561" s="166"/>
      <c r="AE561" s="166"/>
      <c r="AF561" s="166"/>
      <c r="AG561" s="166"/>
      <c r="AH561" s="166"/>
      <c r="AI561" s="166"/>
      <c r="AJ561" s="169"/>
    </row>
    <row r="562" spans="1:36" ht="14.4" customHeight="1" x14ac:dyDescent="0.3">
      <c r="A562" s="166"/>
      <c r="B562" s="162"/>
      <c r="C562" s="167"/>
      <c r="D562" s="166"/>
      <c r="E562" s="167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  <c r="AB562" s="166"/>
      <c r="AC562" s="166"/>
      <c r="AD562" s="166"/>
      <c r="AE562" s="166"/>
      <c r="AF562" s="166"/>
      <c r="AG562" s="166"/>
      <c r="AH562" s="166"/>
      <c r="AI562" s="166"/>
      <c r="AJ562" s="169"/>
    </row>
    <row r="563" spans="1:36" ht="14.4" customHeight="1" x14ac:dyDescent="0.3">
      <c r="A563" s="166"/>
      <c r="B563" s="162"/>
      <c r="C563" s="167"/>
      <c r="D563" s="166"/>
      <c r="E563" s="167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  <c r="AB563" s="166"/>
      <c r="AC563" s="166"/>
      <c r="AD563" s="166"/>
      <c r="AE563" s="166"/>
      <c r="AF563" s="166"/>
      <c r="AG563" s="166"/>
      <c r="AH563" s="166"/>
      <c r="AI563" s="166"/>
      <c r="AJ563" s="169"/>
    </row>
    <row r="564" spans="1:36" ht="14.4" customHeight="1" x14ac:dyDescent="0.3">
      <c r="A564" s="166"/>
      <c r="B564" s="162"/>
      <c r="C564" s="167"/>
      <c r="D564" s="166"/>
      <c r="E564" s="167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9"/>
    </row>
    <row r="565" spans="1:36" ht="14.4" customHeight="1" x14ac:dyDescent="0.3">
      <c r="A565" s="166"/>
      <c r="B565" s="162"/>
      <c r="C565" s="167"/>
      <c r="D565" s="166"/>
      <c r="E565" s="167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9"/>
    </row>
    <row r="566" spans="1:36" ht="14.4" customHeight="1" x14ac:dyDescent="0.3">
      <c r="A566" s="166"/>
      <c r="B566" s="162"/>
      <c r="C566" s="167"/>
      <c r="D566" s="166"/>
      <c r="E566" s="167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9"/>
    </row>
    <row r="567" spans="1:36" ht="14.4" customHeight="1" x14ac:dyDescent="0.3">
      <c r="A567" s="166"/>
      <c r="B567" s="162"/>
      <c r="C567" s="167"/>
      <c r="D567" s="166"/>
      <c r="E567" s="167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9"/>
    </row>
    <row r="568" spans="1:36" ht="14.4" customHeight="1" x14ac:dyDescent="0.3">
      <c r="A568" s="166"/>
      <c r="B568" s="162"/>
      <c r="C568" s="167"/>
      <c r="D568" s="166"/>
      <c r="E568" s="167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9"/>
    </row>
    <row r="569" spans="1:36" ht="14.4" customHeight="1" x14ac:dyDescent="0.3">
      <c r="A569" s="166"/>
      <c r="B569" s="162"/>
      <c r="C569" s="167"/>
      <c r="D569" s="166"/>
      <c r="E569" s="167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9"/>
    </row>
    <row r="570" spans="1:36" ht="14.4" customHeight="1" x14ac:dyDescent="0.3">
      <c r="A570" s="166"/>
      <c r="B570" s="162"/>
      <c r="C570" s="167"/>
      <c r="D570" s="166"/>
      <c r="E570" s="167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9"/>
    </row>
    <row r="571" spans="1:36" ht="14.4" customHeight="1" x14ac:dyDescent="0.3">
      <c r="A571" s="166"/>
      <c r="B571" s="162"/>
      <c r="C571" s="167"/>
      <c r="D571" s="166"/>
      <c r="E571" s="167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9"/>
    </row>
    <row r="572" spans="1:36" ht="14.4" customHeight="1" x14ac:dyDescent="0.3">
      <c r="A572" s="166"/>
      <c r="B572" s="162"/>
      <c r="C572" s="167"/>
      <c r="D572" s="166"/>
      <c r="E572" s="167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9"/>
    </row>
    <row r="573" spans="1:36" ht="14.4" customHeight="1" x14ac:dyDescent="0.3">
      <c r="A573" s="166"/>
      <c r="B573" s="162"/>
      <c r="C573" s="167"/>
      <c r="D573" s="166"/>
      <c r="E573" s="167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  <c r="AB573" s="166"/>
      <c r="AC573" s="166"/>
      <c r="AD573" s="166"/>
      <c r="AE573" s="166"/>
      <c r="AF573" s="166"/>
      <c r="AG573" s="166"/>
      <c r="AH573" s="166"/>
      <c r="AI573" s="166"/>
      <c r="AJ573" s="169"/>
    </row>
    <row r="574" spans="1:36" ht="14.4" customHeight="1" x14ac:dyDescent="0.3">
      <c r="A574" s="166"/>
      <c r="B574" s="162"/>
      <c r="C574" s="167"/>
      <c r="D574" s="166"/>
      <c r="E574" s="167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  <c r="AB574" s="166"/>
      <c r="AC574" s="166"/>
      <c r="AD574" s="166"/>
      <c r="AE574" s="166"/>
      <c r="AF574" s="166"/>
      <c r="AG574" s="166"/>
      <c r="AH574" s="166"/>
      <c r="AI574" s="166"/>
      <c r="AJ574" s="169"/>
    </row>
    <row r="575" spans="1:36" ht="14.4" customHeight="1" x14ac:dyDescent="0.3">
      <c r="A575" s="166"/>
      <c r="B575" s="162"/>
      <c r="C575" s="167"/>
      <c r="D575" s="166"/>
      <c r="E575" s="167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  <c r="AB575" s="166"/>
      <c r="AC575" s="166"/>
      <c r="AD575" s="166"/>
      <c r="AE575" s="166"/>
      <c r="AF575" s="166"/>
      <c r="AG575" s="166"/>
      <c r="AH575" s="166"/>
      <c r="AI575" s="166"/>
      <c r="AJ575" s="169"/>
    </row>
    <row r="576" spans="1:36" ht="14.4" customHeight="1" x14ac:dyDescent="0.3">
      <c r="A576" s="166"/>
      <c r="B576" s="162"/>
      <c r="C576" s="167"/>
      <c r="D576" s="166"/>
      <c r="E576" s="167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  <c r="AB576" s="166"/>
      <c r="AC576" s="166"/>
      <c r="AD576" s="166"/>
      <c r="AE576" s="166"/>
      <c r="AF576" s="166"/>
      <c r="AG576" s="166"/>
      <c r="AH576" s="166"/>
      <c r="AI576" s="166"/>
      <c r="AJ576" s="169"/>
    </row>
    <row r="577" spans="1:36" ht="14.4" customHeight="1" x14ac:dyDescent="0.3">
      <c r="A577" s="166"/>
      <c r="B577" s="162"/>
      <c r="C577" s="167"/>
      <c r="D577" s="166"/>
      <c r="E577" s="167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  <c r="AB577" s="166"/>
      <c r="AC577" s="166"/>
      <c r="AD577" s="166"/>
      <c r="AE577" s="166"/>
      <c r="AF577" s="166"/>
      <c r="AG577" s="166"/>
      <c r="AH577" s="166"/>
      <c r="AI577" s="166"/>
      <c r="AJ577" s="169"/>
    </row>
    <row r="578" spans="1:36" ht="14.4" customHeight="1" x14ac:dyDescent="0.3">
      <c r="A578" s="166"/>
      <c r="B578" s="162"/>
      <c r="C578" s="167"/>
      <c r="D578" s="166"/>
      <c r="E578" s="167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  <c r="AA578" s="166"/>
      <c r="AB578" s="166"/>
      <c r="AC578" s="166"/>
      <c r="AD578" s="166"/>
      <c r="AE578" s="166"/>
      <c r="AF578" s="166"/>
      <c r="AG578" s="166"/>
      <c r="AH578" s="166"/>
      <c r="AI578" s="166"/>
      <c r="AJ578" s="169"/>
    </row>
    <row r="579" spans="1:36" ht="14.4" customHeight="1" x14ac:dyDescent="0.3">
      <c r="A579" s="166"/>
      <c r="B579" s="162"/>
      <c r="C579" s="167"/>
      <c r="D579" s="166"/>
      <c r="E579" s="167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  <c r="AB579" s="166"/>
      <c r="AC579" s="166"/>
      <c r="AD579" s="166"/>
      <c r="AE579" s="166"/>
      <c r="AF579" s="166"/>
      <c r="AG579" s="166"/>
      <c r="AH579" s="166"/>
      <c r="AI579" s="166"/>
      <c r="AJ579" s="169"/>
    </row>
    <row r="580" spans="1:36" ht="14.4" customHeight="1" x14ac:dyDescent="0.3">
      <c r="A580" s="166"/>
      <c r="B580" s="162"/>
      <c r="C580" s="167"/>
      <c r="D580" s="166"/>
      <c r="E580" s="167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  <c r="AB580" s="166"/>
      <c r="AC580" s="166"/>
      <c r="AD580" s="166"/>
      <c r="AE580" s="166"/>
      <c r="AF580" s="166"/>
      <c r="AG580" s="166"/>
      <c r="AH580" s="166"/>
      <c r="AI580" s="166"/>
      <c r="AJ580" s="169"/>
    </row>
    <row r="581" spans="1:36" ht="14.4" customHeight="1" x14ac:dyDescent="0.3">
      <c r="A581" s="166"/>
      <c r="B581" s="162"/>
      <c r="C581" s="167"/>
      <c r="D581" s="166"/>
      <c r="E581" s="167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  <c r="AB581" s="166"/>
      <c r="AC581" s="166"/>
      <c r="AD581" s="166"/>
      <c r="AE581" s="166"/>
      <c r="AF581" s="166"/>
      <c r="AG581" s="166"/>
      <c r="AH581" s="166"/>
      <c r="AI581" s="166"/>
      <c r="AJ581" s="169"/>
    </row>
    <row r="582" spans="1:36" ht="14.4" customHeight="1" x14ac:dyDescent="0.3">
      <c r="A582" s="166"/>
      <c r="B582" s="162"/>
      <c r="C582" s="167"/>
      <c r="D582" s="166"/>
      <c r="E582" s="167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  <c r="AB582" s="166"/>
      <c r="AC582" s="166"/>
      <c r="AD582" s="166"/>
      <c r="AE582" s="166"/>
      <c r="AF582" s="166"/>
      <c r="AG582" s="166"/>
      <c r="AH582" s="166"/>
      <c r="AI582" s="166"/>
      <c r="AJ582" s="169"/>
    </row>
    <row r="583" spans="1:36" ht="14.4" customHeight="1" x14ac:dyDescent="0.3">
      <c r="A583" s="166"/>
      <c r="B583" s="162"/>
      <c r="C583" s="167"/>
      <c r="D583" s="166"/>
      <c r="E583" s="167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9"/>
    </row>
    <row r="584" spans="1:36" ht="14.4" customHeight="1" x14ac:dyDescent="0.3">
      <c r="A584" s="166"/>
      <c r="B584" s="162"/>
      <c r="C584" s="167"/>
      <c r="D584" s="166"/>
      <c r="E584" s="167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9"/>
    </row>
    <row r="585" spans="1:36" ht="14.4" customHeight="1" x14ac:dyDescent="0.3">
      <c r="A585" s="161"/>
      <c r="B585" s="165"/>
      <c r="C585" s="163"/>
      <c r="D585" s="161"/>
      <c r="E585" s="163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4"/>
    </row>
    <row r="586" spans="1:36" ht="14.4" customHeight="1" x14ac:dyDescent="0.3">
      <c r="A586" s="161"/>
      <c r="B586" s="165"/>
      <c r="C586" s="163"/>
      <c r="D586" s="161"/>
      <c r="E586" s="163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4"/>
    </row>
    <row r="587" spans="1:36" ht="14.4" customHeight="1" x14ac:dyDescent="0.3">
      <c r="A587" s="161"/>
      <c r="B587" s="165"/>
      <c r="C587" s="163"/>
      <c r="D587" s="161"/>
      <c r="E587" s="163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4"/>
    </row>
    <row r="588" spans="1:36" ht="14.4" customHeight="1" x14ac:dyDescent="0.3">
      <c r="A588" s="161"/>
      <c r="B588" s="165"/>
      <c r="C588" s="163"/>
      <c r="D588" s="161"/>
      <c r="E588" s="163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4"/>
    </row>
    <row r="589" spans="1:36" ht="14.4" customHeight="1" x14ac:dyDescent="0.3">
      <c r="A589" s="161"/>
      <c r="B589" s="165"/>
      <c r="C589" s="163"/>
      <c r="D589" s="161"/>
      <c r="E589" s="163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4"/>
    </row>
    <row r="590" spans="1:36" ht="14.4" customHeight="1" x14ac:dyDescent="0.3">
      <c r="A590" s="161"/>
      <c r="B590" s="165"/>
      <c r="C590" s="163"/>
      <c r="D590" s="161"/>
      <c r="E590" s="163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4"/>
    </row>
    <row r="591" spans="1:36" ht="14.4" customHeight="1" x14ac:dyDescent="0.3">
      <c r="A591" s="161"/>
      <c r="B591" s="165"/>
      <c r="C591" s="163"/>
      <c r="D591" s="161"/>
      <c r="E591" s="163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4"/>
    </row>
    <row r="592" spans="1:36" ht="14.4" customHeight="1" x14ac:dyDescent="0.3">
      <c r="A592" s="161"/>
      <c r="B592" s="165"/>
      <c r="C592" s="163"/>
      <c r="D592" s="161"/>
      <c r="E592" s="163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4"/>
    </row>
    <row r="593" spans="1:36" ht="14.4" customHeight="1" x14ac:dyDescent="0.3">
      <c r="A593" s="161"/>
      <c r="B593" s="165"/>
      <c r="C593" s="163"/>
      <c r="D593" s="161"/>
      <c r="E593" s="163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4"/>
    </row>
    <row r="594" spans="1:36" ht="14.4" customHeight="1" x14ac:dyDescent="0.3">
      <c r="A594" s="161"/>
      <c r="B594" s="165"/>
      <c r="C594" s="163"/>
      <c r="D594" s="161"/>
      <c r="E594" s="163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4"/>
    </row>
    <row r="595" spans="1:36" ht="14.4" customHeight="1" x14ac:dyDescent="0.3">
      <c r="A595" s="161"/>
      <c r="B595" s="165"/>
      <c r="C595" s="163"/>
      <c r="D595" s="161"/>
      <c r="E595" s="163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4"/>
    </row>
    <row r="596" spans="1:36" ht="14.4" customHeight="1" x14ac:dyDescent="0.3">
      <c r="A596" s="161"/>
      <c r="B596" s="165"/>
      <c r="C596" s="163"/>
      <c r="D596" s="161"/>
      <c r="E596" s="163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4"/>
    </row>
    <row r="597" spans="1:36" ht="14.4" customHeight="1" x14ac:dyDescent="0.3">
      <c r="A597" s="161"/>
      <c r="B597" s="165"/>
      <c r="C597" s="163"/>
      <c r="D597" s="161"/>
      <c r="E597" s="163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4"/>
    </row>
    <row r="598" spans="1:36" ht="14.4" customHeight="1" x14ac:dyDescent="0.3">
      <c r="A598" s="161"/>
      <c r="B598" s="165"/>
      <c r="C598" s="163"/>
      <c r="D598" s="161"/>
      <c r="E598" s="163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4"/>
    </row>
    <row r="599" spans="1:36" ht="14.4" customHeight="1" x14ac:dyDescent="0.3">
      <c r="A599" s="161"/>
      <c r="B599" s="165"/>
      <c r="C599" s="163"/>
      <c r="D599" s="161"/>
      <c r="E599" s="163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4"/>
    </row>
    <row r="600" spans="1:36" ht="14.4" customHeight="1" x14ac:dyDescent="0.3">
      <c r="A600" s="161"/>
      <c r="B600" s="165"/>
      <c r="C600" s="163"/>
      <c r="D600" s="161"/>
      <c r="E600" s="163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4"/>
    </row>
    <row r="601" spans="1:36" ht="14.4" customHeight="1" x14ac:dyDescent="0.3">
      <c r="A601" s="161"/>
      <c r="B601" s="165"/>
      <c r="C601" s="163"/>
      <c r="D601" s="161"/>
      <c r="E601" s="163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4"/>
    </row>
    <row r="602" spans="1:36" ht="14.4" customHeight="1" x14ac:dyDescent="0.3">
      <c r="A602" s="161"/>
      <c r="B602" s="165"/>
      <c r="C602" s="163"/>
      <c r="D602" s="161"/>
      <c r="E602" s="163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4"/>
    </row>
    <row r="603" spans="1:36" ht="14.4" customHeight="1" x14ac:dyDescent="0.3">
      <c r="A603" s="161"/>
      <c r="B603" s="165"/>
      <c r="C603" s="163"/>
      <c r="D603" s="161"/>
      <c r="E603" s="163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4"/>
    </row>
    <row r="604" spans="1:36" ht="14.4" customHeight="1" x14ac:dyDescent="0.3">
      <c r="A604" s="161"/>
      <c r="B604" s="165"/>
      <c r="C604" s="163"/>
      <c r="D604" s="161"/>
      <c r="E604" s="163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4"/>
    </row>
    <row r="605" spans="1:36" ht="14.4" customHeight="1" x14ac:dyDescent="0.3">
      <c r="A605" s="161"/>
      <c r="B605" s="165"/>
      <c r="C605" s="163"/>
      <c r="D605" s="161"/>
      <c r="E605" s="163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4"/>
    </row>
    <row r="606" spans="1:36" ht="14.4" customHeight="1" x14ac:dyDescent="0.3">
      <c r="A606" s="161"/>
      <c r="B606" s="165"/>
      <c r="C606" s="163"/>
      <c r="D606" s="161"/>
      <c r="E606" s="163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4"/>
    </row>
    <row r="607" spans="1:36" ht="14.4" customHeight="1" x14ac:dyDescent="0.3">
      <c r="A607" s="161"/>
      <c r="B607" s="165"/>
      <c r="C607" s="163"/>
      <c r="D607" s="161"/>
      <c r="E607" s="163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4"/>
    </row>
    <row r="608" spans="1:36" ht="14.4" customHeight="1" x14ac:dyDescent="0.3">
      <c r="A608" s="161"/>
      <c r="B608" s="165"/>
      <c r="C608" s="163"/>
      <c r="D608" s="161"/>
      <c r="E608" s="163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4"/>
    </row>
    <row r="609" spans="1:36" ht="14.4" customHeight="1" x14ac:dyDescent="0.3">
      <c r="A609" s="161"/>
      <c r="B609" s="165"/>
      <c r="C609" s="163"/>
      <c r="D609" s="161"/>
      <c r="E609" s="163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4"/>
    </row>
    <row r="610" spans="1:36" ht="14.4" customHeight="1" x14ac:dyDescent="0.3">
      <c r="A610" s="161"/>
      <c r="B610" s="165"/>
      <c r="C610" s="163"/>
      <c r="D610" s="161"/>
      <c r="E610" s="163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4"/>
    </row>
    <row r="611" spans="1:36" ht="14.4" customHeight="1" x14ac:dyDescent="0.3">
      <c r="A611" s="161"/>
      <c r="B611" s="165"/>
      <c r="C611" s="163"/>
      <c r="D611" s="161"/>
      <c r="E611" s="163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4"/>
    </row>
    <row r="612" spans="1:36" ht="14.4" customHeight="1" x14ac:dyDescent="0.3">
      <c r="A612" s="161"/>
      <c r="B612" s="165"/>
      <c r="C612" s="163"/>
      <c r="D612" s="161"/>
      <c r="E612" s="163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4"/>
    </row>
    <row r="613" spans="1:36" ht="14.4" customHeight="1" x14ac:dyDescent="0.3">
      <c r="A613" s="161"/>
      <c r="B613" s="165"/>
      <c r="C613" s="163"/>
      <c r="D613" s="161"/>
      <c r="E613" s="163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4"/>
    </row>
    <row r="614" spans="1:36" ht="14.4" customHeight="1" x14ac:dyDescent="0.3">
      <c r="A614" s="161"/>
      <c r="B614" s="165"/>
      <c r="C614" s="163"/>
      <c r="D614" s="161"/>
      <c r="E614" s="163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4"/>
    </row>
    <row r="615" spans="1:36" ht="14.4" customHeight="1" x14ac:dyDescent="0.3">
      <c r="A615" s="161"/>
      <c r="B615" s="165"/>
      <c r="C615" s="163"/>
      <c r="D615" s="161"/>
      <c r="E615" s="163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4"/>
    </row>
    <row r="616" spans="1:36" ht="14.4" customHeight="1" x14ac:dyDescent="0.3">
      <c r="A616" s="161"/>
      <c r="B616" s="165"/>
      <c r="C616" s="163"/>
      <c r="D616" s="161"/>
      <c r="E616" s="163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4"/>
    </row>
    <row r="617" spans="1:36" ht="14.4" customHeight="1" x14ac:dyDescent="0.3">
      <c r="A617" s="161"/>
      <c r="B617" s="165"/>
      <c r="C617" s="163"/>
      <c r="D617" s="161"/>
      <c r="E617" s="163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4"/>
    </row>
    <row r="618" spans="1:36" ht="14.4" customHeight="1" x14ac:dyDescent="0.3">
      <c r="A618" s="161"/>
      <c r="B618" s="165"/>
      <c r="C618" s="163"/>
      <c r="D618" s="161"/>
      <c r="E618" s="163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4"/>
    </row>
    <row r="619" spans="1:36" ht="14.4" customHeight="1" x14ac:dyDescent="0.3">
      <c r="A619" s="161"/>
      <c r="B619" s="165"/>
      <c r="C619" s="163"/>
      <c r="D619" s="161"/>
      <c r="E619" s="163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4"/>
    </row>
    <row r="620" spans="1:36" ht="14.4" customHeight="1" x14ac:dyDescent="0.3">
      <c r="A620" s="161"/>
      <c r="B620" s="165"/>
      <c r="C620" s="163"/>
      <c r="D620" s="161"/>
      <c r="E620" s="163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4"/>
    </row>
    <row r="621" spans="1:36" ht="14.4" customHeight="1" x14ac:dyDescent="0.3">
      <c r="A621" s="161"/>
      <c r="B621" s="165"/>
      <c r="C621" s="163"/>
      <c r="D621" s="161"/>
      <c r="E621" s="163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4"/>
    </row>
    <row r="622" spans="1:36" ht="14.4" customHeight="1" x14ac:dyDescent="0.3">
      <c r="A622" s="161"/>
      <c r="B622" s="165"/>
      <c r="C622" s="163"/>
      <c r="D622" s="161"/>
      <c r="E622" s="163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4"/>
    </row>
    <row r="623" spans="1:36" ht="14.4" customHeight="1" x14ac:dyDescent="0.3">
      <c r="A623" s="161"/>
      <c r="B623" s="165"/>
      <c r="C623" s="163"/>
      <c r="D623" s="161"/>
      <c r="E623" s="163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4"/>
    </row>
    <row r="624" spans="1:36" ht="14.4" customHeight="1" x14ac:dyDescent="0.3">
      <c r="A624" s="161"/>
      <c r="B624" s="165"/>
      <c r="C624" s="163"/>
      <c r="D624" s="161"/>
      <c r="E624" s="163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4"/>
    </row>
    <row r="625" spans="1:36" ht="14.4" customHeight="1" x14ac:dyDescent="0.3">
      <c r="A625" s="161"/>
      <c r="B625" s="165"/>
      <c r="C625" s="163"/>
      <c r="D625" s="161"/>
      <c r="E625" s="163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4"/>
    </row>
    <row r="626" spans="1:36" ht="14.4" customHeight="1" x14ac:dyDescent="0.3">
      <c r="A626" s="161"/>
      <c r="B626" s="165"/>
      <c r="C626" s="163"/>
      <c r="D626" s="161"/>
      <c r="E626" s="163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4"/>
    </row>
    <row r="627" spans="1:36" ht="14.4" customHeight="1" x14ac:dyDescent="0.3">
      <c r="A627" s="161"/>
      <c r="B627" s="165"/>
      <c r="C627" s="163"/>
      <c r="D627" s="161"/>
      <c r="E627" s="163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4"/>
    </row>
    <row r="628" spans="1:36" ht="14.4" customHeight="1" x14ac:dyDescent="0.3">
      <c r="A628" s="161"/>
      <c r="B628" s="165"/>
      <c r="C628" s="163"/>
      <c r="D628" s="161"/>
      <c r="E628" s="163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4"/>
    </row>
    <row r="629" spans="1:36" ht="14.4" customHeight="1" x14ac:dyDescent="0.3">
      <c r="A629" s="161"/>
      <c r="B629" s="165"/>
      <c r="C629" s="163"/>
      <c r="D629" s="161"/>
      <c r="E629" s="163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4"/>
    </row>
    <row r="630" spans="1:36" ht="14.4" customHeight="1" x14ac:dyDescent="0.3">
      <c r="A630" s="161"/>
      <c r="B630" s="165"/>
      <c r="C630" s="163"/>
      <c r="D630" s="161"/>
      <c r="E630" s="163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4"/>
    </row>
    <row r="631" spans="1:36" ht="14.4" customHeight="1" x14ac:dyDescent="0.3">
      <c r="A631" s="161"/>
      <c r="B631" s="165"/>
      <c r="C631" s="163"/>
      <c r="D631" s="161"/>
      <c r="E631" s="163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4"/>
    </row>
    <row r="632" spans="1:36" ht="14.4" customHeight="1" x14ac:dyDescent="0.3">
      <c r="A632" s="161"/>
      <c r="B632" s="165"/>
      <c r="C632" s="163"/>
      <c r="D632" s="161"/>
      <c r="E632" s="163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4"/>
    </row>
    <row r="633" spans="1:36" ht="14.4" customHeight="1" x14ac:dyDescent="0.3">
      <c r="A633" s="161"/>
      <c r="B633" s="165"/>
      <c r="C633" s="163"/>
      <c r="D633" s="161"/>
      <c r="E633" s="163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4"/>
    </row>
    <row r="634" spans="1:36" ht="14.4" customHeight="1" x14ac:dyDescent="0.3">
      <c r="A634" s="161"/>
      <c r="B634" s="165"/>
      <c r="C634" s="163"/>
      <c r="D634" s="161"/>
      <c r="E634" s="163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4"/>
    </row>
    <row r="635" spans="1:36" ht="14.4" customHeight="1" x14ac:dyDescent="0.3">
      <c r="A635" s="161"/>
      <c r="B635" s="165"/>
      <c r="C635" s="163"/>
      <c r="D635" s="161"/>
      <c r="E635" s="163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4"/>
    </row>
    <row r="636" spans="1:36" ht="14.4" customHeight="1" x14ac:dyDescent="0.3">
      <c r="A636" s="161"/>
      <c r="B636" s="165"/>
      <c r="C636" s="163"/>
      <c r="D636" s="161"/>
      <c r="E636" s="163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4"/>
    </row>
    <row r="637" spans="1:36" ht="14.4" customHeight="1" x14ac:dyDescent="0.3">
      <c r="A637" s="161"/>
      <c r="B637" s="165"/>
      <c r="C637" s="163"/>
      <c r="D637" s="161"/>
      <c r="E637" s="163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4"/>
    </row>
    <row r="638" spans="1:36" ht="14.4" customHeight="1" x14ac:dyDescent="0.3">
      <c r="A638" s="161"/>
      <c r="B638" s="165"/>
      <c r="C638" s="163"/>
      <c r="D638" s="161"/>
      <c r="E638" s="163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4"/>
    </row>
    <row r="639" spans="1:36" ht="14.4" customHeight="1" x14ac:dyDescent="0.3">
      <c r="A639" s="161"/>
      <c r="B639" s="165"/>
      <c r="C639" s="163"/>
      <c r="D639" s="161"/>
      <c r="E639" s="163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4"/>
    </row>
    <row r="640" spans="1:36" ht="14.4" customHeight="1" x14ac:dyDescent="0.3">
      <c r="A640" s="161"/>
      <c r="B640" s="165"/>
      <c r="C640" s="163"/>
      <c r="D640" s="161"/>
      <c r="E640" s="163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4"/>
    </row>
    <row r="641" spans="1:36" ht="14.4" customHeight="1" x14ac:dyDescent="0.3">
      <c r="A641" s="161"/>
      <c r="B641" s="165"/>
      <c r="C641" s="163"/>
      <c r="D641" s="161"/>
      <c r="E641" s="163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4"/>
    </row>
    <row r="642" spans="1:36" ht="14.4" customHeight="1" x14ac:dyDescent="0.3">
      <c r="A642" s="161"/>
      <c r="B642" s="165"/>
      <c r="C642" s="163"/>
      <c r="D642" s="161"/>
      <c r="E642" s="163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4"/>
    </row>
    <row r="643" spans="1:36" ht="14.4" customHeight="1" x14ac:dyDescent="0.3">
      <c r="A643" s="161"/>
      <c r="B643" s="165"/>
      <c r="C643" s="163"/>
      <c r="D643" s="161"/>
      <c r="E643" s="163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4"/>
    </row>
    <row r="644" spans="1:36" ht="14.4" customHeight="1" x14ac:dyDescent="0.3">
      <c r="A644" s="161"/>
      <c r="B644" s="165"/>
      <c r="C644" s="163"/>
      <c r="D644" s="161"/>
      <c r="E644" s="163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4"/>
    </row>
    <row r="645" spans="1:36" ht="14.4" customHeight="1" x14ac:dyDescent="0.3"/>
    <row r="646" spans="1:36" ht="14.4" customHeight="1" x14ac:dyDescent="0.3"/>
    <row r="647" spans="1:36" ht="14.4" customHeight="1" x14ac:dyDescent="0.3"/>
    <row r="648" spans="1:36" ht="14.4" customHeight="1" x14ac:dyDescent="0.3"/>
    <row r="649" spans="1:36" ht="14.4" customHeight="1" x14ac:dyDescent="0.3"/>
    <row r="650" spans="1:36" ht="14.4" customHeight="1" x14ac:dyDescent="0.3"/>
    <row r="651" spans="1:36" ht="14.4" customHeight="1" x14ac:dyDescent="0.3"/>
    <row r="652" spans="1:36" ht="14.4" customHeight="1" x14ac:dyDescent="0.3"/>
    <row r="653" spans="1:36" ht="14.4" customHeight="1" x14ac:dyDescent="0.3"/>
    <row r="654" spans="1:36" ht="14.4" customHeight="1" x14ac:dyDescent="0.3"/>
    <row r="655" spans="1:36" ht="14.4" customHeight="1" x14ac:dyDescent="0.3"/>
    <row r="656" spans="1:3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  <row r="690" ht="14.4" customHeight="1" x14ac:dyDescent="0.3"/>
    <row r="691" ht="14.4" customHeight="1" x14ac:dyDescent="0.3"/>
    <row r="692" ht="14.4" customHeight="1" x14ac:dyDescent="0.3"/>
    <row r="693" ht="14.4" customHeight="1" x14ac:dyDescent="0.3"/>
  </sheetData>
  <autoFilter ref="A1:AK403"/>
  <mergeCells count="1">
    <mergeCell ref="B438:B441"/>
  </mergeCells>
  <pageMargins left="0.7" right="0.7" top="0.75" bottom="0.75" header="0.3" footer="0.3"/>
  <pageSetup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693"/>
  <sheetViews>
    <sheetView showGridLines="0" zoomScale="110" zoomScaleNormal="11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V438" sqref="V438:Y438"/>
    </sheetView>
  </sheetViews>
  <sheetFormatPr baseColWidth="10" defaultColWidth="11.5546875" defaultRowHeight="14.4" customHeight="1" zeroHeight="1" x14ac:dyDescent="0.3"/>
  <cols>
    <col min="1" max="1" width="3.109375" customWidth="1"/>
    <col min="2" max="2" width="38.6640625" style="23" customWidth="1"/>
    <col min="3" max="3" width="11.5546875" style="8" customWidth="1"/>
    <col min="4" max="4" width="10.6640625" customWidth="1"/>
    <col min="5" max="5" width="12.21875" style="15" customWidth="1"/>
    <col min="6" max="6" width="19.109375" customWidth="1"/>
    <col min="7" max="7" width="16.44140625" customWidth="1"/>
    <col min="8" max="8" width="18.33203125" customWidth="1"/>
    <col min="9" max="9" width="17.109375" customWidth="1"/>
    <col min="10" max="10" width="18" customWidth="1"/>
    <col min="11" max="11" width="17.77734375" customWidth="1"/>
    <col min="12" max="12" width="16.5546875" customWidth="1"/>
    <col min="13" max="13" width="16.109375" customWidth="1"/>
    <col min="14" max="14" width="16.44140625" customWidth="1"/>
    <col min="15" max="15" width="15.88671875" customWidth="1"/>
    <col min="16" max="16" width="15.44140625" customWidth="1"/>
    <col min="17" max="17" width="14.6640625" customWidth="1"/>
    <col min="18" max="18" width="16.21875" customWidth="1"/>
    <col min="19" max="19" width="17.88671875" customWidth="1"/>
    <col min="20" max="20" width="17.44140625" customWidth="1"/>
    <col min="21" max="21" width="16.6640625" customWidth="1"/>
    <col min="22" max="22" width="15.44140625" customWidth="1"/>
    <col min="23" max="23" width="16.5546875" customWidth="1"/>
    <col min="24" max="24" width="16.6640625" customWidth="1"/>
    <col min="25" max="29" width="15.44140625" customWidth="1"/>
    <col min="30" max="30" width="18" customWidth="1"/>
    <col min="31" max="31" width="19.21875" customWidth="1"/>
    <col min="32" max="32" width="19.33203125" customWidth="1"/>
    <col min="33" max="33" width="12.109375" customWidth="1"/>
    <col min="34" max="34" width="20" customWidth="1"/>
    <col min="35" max="35" width="9.5546875" customWidth="1"/>
    <col min="36" max="36" width="21.109375" style="10" customWidth="1"/>
    <col min="37" max="37" width="1.33203125" customWidth="1"/>
    <col min="38" max="38" width="12.109375" bestFit="1" customWidth="1"/>
    <col min="39" max="39" width="13.6640625" bestFit="1" customWidth="1"/>
  </cols>
  <sheetData>
    <row r="1" spans="1:37" ht="40.200000000000003" customHeight="1" x14ac:dyDescent="0.3">
      <c r="A1" s="137"/>
      <c r="B1" s="170" t="s">
        <v>0</v>
      </c>
      <c r="C1" s="171" t="s">
        <v>1</v>
      </c>
      <c r="D1" s="171" t="s">
        <v>2</v>
      </c>
      <c r="E1" s="172" t="s">
        <v>3</v>
      </c>
      <c r="F1" s="170" t="s">
        <v>271</v>
      </c>
      <c r="G1" s="170" t="s">
        <v>272</v>
      </c>
      <c r="H1" s="170" t="s">
        <v>273</v>
      </c>
      <c r="I1" s="170" t="s">
        <v>274</v>
      </c>
      <c r="J1" s="170" t="s">
        <v>275</v>
      </c>
      <c r="K1" s="170" t="s">
        <v>276</v>
      </c>
      <c r="L1" s="170" t="s">
        <v>277</v>
      </c>
      <c r="M1" s="170" t="s">
        <v>278</v>
      </c>
      <c r="N1" s="170" t="s">
        <v>279</v>
      </c>
      <c r="O1" s="170" t="s">
        <v>280</v>
      </c>
      <c r="P1" s="170" t="s">
        <v>281</v>
      </c>
      <c r="Q1" s="170" t="s">
        <v>282</v>
      </c>
      <c r="R1" s="170" t="s">
        <v>283</v>
      </c>
      <c r="S1" s="170" t="s">
        <v>284</v>
      </c>
      <c r="T1" s="170" t="s">
        <v>285</v>
      </c>
      <c r="U1" s="170" t="s">
        <v>286</v>
      </c>
      <c r="V1" s="170" t="s">
        <v>287</v>
      </c>
      <c r="W1" s="170" t="s">
        <v>288</v>
      </c>
      <c r="X1" s="170" t="s">
        <v>289</v>
      </c>
      <c r="Y1" s="170" t="s">
        <v>290</v>
      </c>
      <c r="Z1" s="170" t="s">
        <v>291</v>
      </c>
      <c r="AA1" s="170" t="s">
        <v>292</v>
      </c>
      <c r="AB1" s="170" t="s">
        <v>293</v>
      </c>
      <c r="AC1" s="170" t="s">
        <v>4</v>
      </c>
      <c r="AD1" s="170" t="s">
        <v>5</v>
      </c>
      <c r="AE1" s="170" t="s">
        <v>294</v>
      </c>
      <c r="AF1" s="170" t="s">
        <v>342</v>
      </c>
      <c r="AG1" s="170" t="s">
        <v>6</v>
      </c>
      <c r="AH1" s="173" t="s">
        <v>341</v>
      </c>
      <c r="AI1" s="173" t="s">
        <v>7</v>
      </c>
      <c r="AJ1" s="174" t="s">
        <v>8</v>
      </c>
    </row>
    <row r="2" spans="1:37" s="6" customFormat="1" ht="62.4" x14ac:dyDescent="0.3">
      <c r="A2" s="175" t="str">
        <f t="shared" ref="A2:A68" si="0">LEFT(B2,7)</f>
        <v>SF.PY.1</v>
      </c>
      <c r="B2" s="176" t="s">
        <v>96</v>
      </c>
      <c r="C2" s="135" t="s">
        <v>10</v>
      </c>
      <c r="D2" s="177" t="s">
        <v>269</v>
      </c>
      <c r="E2" s="136">
        <v>2327</v>
      </c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9"/>
      <c r="Y2" s="178"/>
      <c r="Z2" s="178"/>
      <c r="AA2" s="178"/>
      <c r="AB2" s="178"/>
      <c r="AC2" s="178"/>
      <c r="AD2" s="178"/>
      <c r="AE2" s="178"/>
      <c r="AF2" s="178">
        <f t="shared" ref="AF2:AF68" si="1">SUM(F2:AE2)</f>
        <v>0</v>
      </c>
      <c r="AG2" s="180">
        <f t="shared" ref="AG2:AG6" si="2">+AF2/AH2</f>
        <v>0</v>
      </c>
      <c r="AH2" s="178">
        <v>65000000</v>
      </c>
      <c r="AI2" s="181">
        <f t="shared" ref="AI2:AI6" si="3">+AJ2/AH2</f>
        <v>1</v>
      </c>
      <c r="AJ2" s="178">
        <f t="shared" ref="AJ2:AJ65" si="4">+AH2-AF2</f>
        <v>65000000</v>
      </c>
    </row>
    <row r="3" spans="1:37" s="6" customFormat="1" ht="62.4" x14ac:dyDescent="0.3">
      <c r="A3" s="175" t="str">
        <f t="shared" si="0"/>
        <v>SF.PY.1</v>
      </c>
      <c r="B3" s="176" t="s">
        <v>96</v>
      </c>
      <c r="C3" s="135" t="s">
        <v>13</v>
      </c>
      <c r="D3" s="177" t="s">
        <v>269</v>
      </c>
      <c r="E3" s="136">
        <v>300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>
        <f t="shared" si="1"/>
        <v>0</v>
      </c>
      <c r="AG3" s="180">
        <f t="shared" si="2"/>
        <v>0</v>
      </c>
      <c r="AH3" s="178">
        <v>10000000</v>
      </c>
      <c r="AI3" s="181">
        <f t="shared" si="3"/>
        <v>1</v>
      </c>
      <c r="AJ3" s="178">
        <f t="shared" si="4"/>
        <v>10000000</v>
      </c>
    </row>
    <row r="4" spans="1:37" s="6" customFormat="1" ht="62.4" x14ac:dyDescent="0.3">
      <c r="A4" s="175" t="str">
        <f t="shared" si="0"/>
        <v>SF.PY.1</v>
      </c>
      <c r="B4" s="176" t="s">
        <v>96</v>
      </c>
      <c r="C4" s="135" t="s">
        <v>14</v>
      </c>
      <c r="D4" s="177" t="s">
        <v>269</v>
      </c>
      <c r="E4" s="136">
        <v>300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>
        <f t="shared" si="1"/>
        <v>0</v>
      </c>
      <c r="AG4" s="180">
        <f t="shared" si="2"/>
        <v>0</v>
      </c>
      <c r="AH4" s="178">
        <v>10000000</v>
      </c>
      <c r="AI4" s="181">
        <f t="shared" si="3"/>
        <v>1</v>
      </c>
      <c r="AJ4" s="178">
        <f t="shared" si="4"/>
        <v>10000000</v>
      </c>
    </row>
    <row r="5" spans="1:37" s="6" customFormat="1" ht="62.4" x14ac:dyDescent="0.3">
      <c r="A5" s="175" t="str">
        <f t="shared" si="0"/>
        <v>SF.PY.1</v>
      </c>
      <c r="B5" s="176" t="s">
        <v>96</v>
      </c>
      <c r="C5" s="135" t="s">
        <v>12</v>
      </c>
      <c r="D5" s="177" t="s">
        <v>269</v>
      </c>
      <c r="E5" s="136">
        <v>400</v>
      </c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>
        <f t="shared" si="1"/>
        <v>0</v>
      </c>
      <c r="AG5" s="180">
        <f t="shared" si="2"/>
        <v>0</v>
      </c>
      <c r="AH5" s="178">
        <v>15000000</v>
      </c>
      <c r="AI5" s="181">
        <f t="shared" si="3"/>
        <v>1</v>
      </c>
      <c r="AJ5" s="178">
        <f t="shared" si="4"/>
        <v>15000000</v>
      </c>
    </row>
    <row r="6" spans="1:37" s="6" customFormat="1" ht="57" customHeight="1" x14ac:dyDescent="0.3">
      <c r="A6" s="175" t="str">
        <f t="shared" si="0"/>
        <v>SF.PY.1</v>
      </c>
      <c r="B6" s="176" t="s">
        <v>268</v>
      </c>
      <c r="C6" s="135" t="s">
        <v>40</v>
      </c>
      <c r="D6" s="177" t="s">
        <v>270</v>
      </c>
      <c r="E6" s="136">
        <v>0.3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>
        <f t="shared" si="1"/>
        <v>0</v>
      </c>
      <c r="AG6" s="180">
        <f t="shared" si="2"/>
        <v>0</v>
      </c>
      <c r="AH6" s="178">
        <v>30000000</v>
      </c>
      <c r="AI6" s="181">
        <f t="shared" si="3"/>
        <v>1</v>
      </c>
      <c r="AJ6" s="178">
        <f t="shared" si="4"/>
        <v>30000000</v>
      </c>
    </row>
    <row r="7" spans="1:37" s="6" customFormat="1" ht="15.6" x14ac:dyDescent="0.3">
      <c r="A7" s="175" t="str">
        <f t="shared" si="0"/>
        <v>SF.PY.1</v>
      </c>
      <c r="B7" s="176" t="s">
        <v>516</v>
      </c>
      <c r="C7" s="135" t="s">
        <v>13</v>
      </c>
      <c r="D7" s="182">
        <v>5</v>
      </c>
      <c r="E7" s="136" t="s">
        <v>517</v>
      </c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>
        <f t="shared" si="1"/>
        <v>0</v>
      </c>
      <c r="AG7" s="180"/>
      <c r="AH7" s="178"/>
      <c r="AI7" s="181"/>
      <c r="AJ7" s="178">
        <f t="shared" si="4"/>
        <v>0</v>
      </c>
      <c r="AK7" s="134"/>
    </row>
    <row r="8" spans="1:37" s="6" customFormat="1" ht="15.6" x14ac:dyDescent="0.3">
      <c r="A8" s="175" t="str">
        <f t="shared" si="0"/>
        <v>SF.PY.1</v>
      </c>
      <c r="B8" s="176" t="s">
        <v>516</v>
      </c>
      <c r="C8" s="135" t="s">
        <v>14</v>
      </c>
      <c r="D8" s="182">
        <v>5</v>
      </c>
      <c r="E8" s="136" t="s">
        <v>517</v>
      </c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>
        <f t="shared" si="1"/>
        <v>0</v>
      </c>
      <c r="AG8" s="180"/>
      <c r="AH8" s="178"/>
      <c r="AI8" s="181"/>
      <c r="AJ8" s="178">
        <f t="shared" si="4"/>
        <v>0</v>
      </c>
      <c r="AK8" s="134"/>
    </row>
    <row r="9" spans="1:37" s="6" customFormat="1" ht="15.6" x14ac:dyDescent="0.3">
      <c r="A9" s="175" t="str">
        <f t="shared" si="0"/>
        <v>SF.PY.1</v>
      </c>
      <c r="B9" s="176" t="s">
        <v>516</v>
      </c>
      <c r="C9" s="135" t="s">
        <v>12</v>
      </c>
      <c r="D9" s="182">
        <v>5</v>
      </c>
      <c r="E9" s="136" t="s">
        <v>517</v>
      </c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>
        <f t="shared" si="1"/>
        <v>0</v>
      </c>
      <c r="AG9" s="180"/>
      <c r="AH9" s="178"/>
      <c r="AI9" s="181"/>
      <c r="AJ9" s="178">
        <f t="shared" si="4"/>
        <v>0</v>
      </c>
      <c r="AK9" s="134"/>
    </row>
    <row r="10" spans="1:37" s="6" customFormat="1" ht="46.8" x14ac:dyDescent="0.3">
      <c r="A10" s="175" t="str">
        <f t="shared" si="0"/>
        <v>SF.PY.2</v>
      </c>
      <c r="B10" s="176" t="s">
        <v>97</v>
      </c>
      <c r="C10" s="135" t="s">
        <v>40</v>
      </c>
      <c r="D10" s="177" t="s">
        <v>295</v>
      </c>
      <c r="E10" s="136">
        <v>2</v>
      </c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>
        <f t="shared" si="1"/>
        <v>0</v>
      </c>
      <c r="AG10" s="180"/>
      <c r="AH10" s="178">
        <v>10000000</v>
      </c>
      <c r="AI10" s="181"/>
      <c r="AJ10" s="178">
        <f t="shared" si="4"/>
        <v>10000000</v>
      </c>
    </row>
    <row r="11" spans="1:37" s="6" customFormat="1" ht="78" x14ac:dyDescent="0.3">
      <c r="A11" s="175" t="str">
        <f t="shared" si="0"/>
        <v>SF.PY.2</v>
      </c>
      <c r="B11" s="176" t="s">
        <v>97</v>
      </c>
      <c r="C11" s="135" t="s">
        <v>13</v>
      </c>
      <c r="D11" s="177" t="s">
        <v>296</v>
      </c>
      <c r="E11" s="136">
        <v>1</v>
      </c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>
        <f t="shared" si="1"/>
        <v>0</v>
      </c>
      <c r="AG11" s="180"/>
      <c r="AH11" s="178">
        <v>0</v>
      </c>
      <c r="AI11" s="181"/>
      <c r="AJ11" s="178">
        <f t="shared" si="4"/>
        <v>0</v>
      </c>
    </row>
    <row r="12" spans="1:37" s="6" customFormat="1" ht="78" x14ac:dyDescent="0.3">
      <c r="A12" s="175" t="str">
        <f t="shared" si="0"/>
        <v>SF.PY.2</v>
      </c>
      <c r="B12" s="176" t="s">
        <v>97</v>
      </c>
      <c r="C12" s="135" t="s">
        <v>14</v>
      </c>
      <c r="D12" s="177" t="s">
        <v>296</v>
      </c>
      <c r="E12" s="136">
        <v>1</v>
      </c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>
        <f t="shared" si="1"/>
        <v>0</v>
      </c>
      <c r="AG12" s="180"/>
      <c r="AH12" s="178">
        <v>0</v>
      </c>
      <c r="AI12" s="181"/>
      <c r="AJ12" s="178">
        <f t="shared" si="4"/>
        <v>0</v>
      </c>
    </row>
    <row r="13" spans="1:37" s="6" customFormat="1" ht="78" x14ac:dyDescent="0.3">
      <c r="A13" s="175" t="str">
        <f t="shared" si="0"/>
        <v>SF.PY.2</v>
      </c>
      <c r="B13" s="176" t="s">
        <v>97</v>
      </c>
      <c r="C13" s="135" t="s">
        <v>12</v>
      </c>
      <c r="D13" s="177" t="s">
        <v>296</v>
      </c>
      <c r="E13" s="136">
        <v>1</v>
      </c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>
        <f t="shared" si="1"/>
        <v>0</v>
      </c>
      <c r="AG13" s="180"/>
      <c r="AH13" s="178">
        <v>0</v>
      </c>
      <c r="AI13" s="181"/>
      <c r="AJ13" s="178">
        <f t="shared" si="4"/>
        <v>0</v>
      </c>
    </row>
    <row r="14" spans="1:37" s="6" customFormat="1" ht="46.8" x14ac:dyDescent="0.3">
      <c r="A14" s="175" t="str">
        <f t="shared" si="0"/>
        <v>SF.PY.2</v>
      </c>
      <c r="B14" s="176" t="s">
        <v>98</v>
      </c>
      <c r="C14" s="135" t="s">
        <v>10</v>
      </c>
      <c r="D14" s="177" t="s">
        <v>295</v>
      </c>
      <c r="E14" s="136">
        <v>1</v>
      </c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>
        <f t="shared" si="1"/>
        <v>0</v>
      </c>
      <c r="AG14" s="180">
        <f t="shared" ref="AG14:AG77" si="5">+AF14/AH14</f>
        <v>0</v>
      </c>
      <c r="AH14" s="178">
        <v>5000000</v>
      </c>
      <c r="AI14" s="181">
        <f t="shared" ref="AI14:AI77" si="6">+AJ14/AH14</f>
        <v>1</v>
      </c>
      <c r="AJ14" s="178">
        <f t="shared" si="4"/>
        <v>5000000</v>
      </c>
    </row>
    <row r="15" spans="1:37" s="6" customFormat="1" ht="78" x14ac:dyDescent="0.3">
      <c r="A15" s="175" t="str">
        <f t="shared" si="0"/>
        <v>SF.PY.2</v>
      </c>
      <c r="B15" s="176" t="s">
        <v>98</v>
      </c>
      <c r="C15" s="135" t="s">
        <v>13</v>
      </c>
      <c r="D15" s="177" t="s">
        <v>296</v>
      </c>
      <c r="E15" s="136">
        <v>1</v>
      </c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>
        <f t="shared" si="1"/>
        <v>0</v>
      </c>
      <c r="AG15" s="180"/>
      <c r="AH15" s="178">
        <v>5000000</v>
      </c>
      <c r="AI15" s="181"/>
      <c r="AJ15" s="178">
        <f t="shared" si="4"/>
        <v>5000000</v>
      </c>
    </row>
    <row r="16" spans="1:37" s="6" customFormat="1" ht="78" x14ac:dyDescent="0.3">
      <c r="A16" s="175" t="str">
        <f t="shared" si="0"/>
        <v>SF.PY.2</v>
      </c>
      <c r="B16" s="176" t="s">
        <v>98</v>
      </c>
      <c r="C16" s="135" t="s">
        <v>14</v>
      </c>
      <c r="D16" s="177" t="s">
        <v>296</v>
      </c>
      <c r="E16" s="136">
        <v>1</v>
      </c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>
        <f t="shared" si="1"/>
        <v>0</v>
      </c>
      <c r="AG16" s="180"/>
      <c r="AH16" s="178">
        <v>5000000</v>
      </c>
      <c r="AI16" s="181"/>
      <c r="AJ16" s="178">
        <f t="shared" si="4"/>
        <v>5000000</v>
      </c>
    </row>
    <row r="17" spans="1:37" s="6" customFormat="1" ht="78" x14ac:dyDescent="0.3">
      <c r="A17" s="175" t="str">
        <f t="shared" si="0"/>
        <v>SF.PY.2</v>
      </c>
      <c r="B17" s="176" t="s">
        <v>98</v>
      </c>
      <c r="C17" s="135" t="s">
        <v>12</v>
      </c>
      <c r="D17" s="177" t="s">
        <v>296</v>
      </c>
      <c r="E17" s="136">
        <v>1</v>
      </c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>
        <f t="shared" si="1"/>
        <v>0</v>
      </c>
      <c r="AG17" s="180"/>
      <c r="AH17" s="178">
        <v>5000000</v>
      </c>
      <c r="AI17" s="181"/>
      <c r="AJ17" s="178">
        <f t="shared" si="4"/>
        <v>5000000</v>
      </c>
      <c r="AK17" s="6">
        <f>6+6+15</f>
        <v>27</v>
      </c>
    </row>
    <row r="18" spans="1:37" s="6" customFormat="1" ht="46.8" x14ac:dyDescent="0.3">
      <c r="A18" s="175" t="str">
        <f t="shared" si="0"/>
        <v>SF.PY.2</v>
      </c>
      <c r="B18" s="176" t="s">
        <v>99</v>
      </c>
      <c r="C18" s="135" t="s">
        <v>10</v>
      </c>
      <c r="D18" s="177" t="s">
        <v>295</v>
      </c>
      <c r="E18" s="136">
        <v>4</v>
      </c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>
        <f t="shared" si="1"/>
        <v>0</v>
      </c>
      <c r="AG18" s="180"/>
      <c r="AH18" s="178">
        <v>0</v>
      </c>
      <c r="AI18" s="181"/>
      <c r="AJ18" s="178">
        <f t="shared" si="4"/>
        <v>0</v>
      </c>
    </row>
    <row r="19" spans="1:37" s="6" customFormat="1" ht="46.8" x14ac:dyDescent="0.3">
      <c r="A19" s="175" t="str">
        <f t="shared" si="0"/>
        <v>SF.PY.2</v>
      </c>
      <c r="B19" s="176" t="s">
        <v>100</v>
      </c>
      <c r="C19" s="135" t="s">
        <v>10</v>
      </c>
      <c r="D19" s="177" t="s">
        <v>295</v>
      </c>
      <c r="E19" s="136">
        <v>2</v>
      </c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>
        <f t="shared" si="1"/>
        <v>0</v>
      </c>
      <c r="AG19" s="180"/>
      <c r="AH19" s="178"/>
      <c r="AI19" s="181"/>
      <c r="AJ19" s="178">
        <f t="shared" si="4"/>
        <v>0</v>
      </c>
    </row>
    <row r="20" spans="1:37" s="6" customFormat="1" ht="62.4" x14ac:dyDescent="0.3">
      <c r="A20" s="175" t="str">
        <f t="shared" si="0"/>
        <v>SF.PY.2</v>
      </c>
      <c r="B20" s="176" t="s">
        <v>101</v>
      </c>
      <c r="C20" s="135" t="s">
        <v>40</v>
      </c>
      <c r="D20" s="177" t="s">
        <v>297</v>
      </c>
      <c r="E20" s="136">
        <v>1</v>
      </c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>
        <f t="shared" si="1"/>
        <v>0</v>
      </c>
      <c r="AG20" s="180">
        <f t="shared" si="5"/>
        <v>0</v>
      </c>
      <c r="AH20" s="178">
        <v>140000000</v>
      </c>
      <c r="AI20" s="181">
        <f t="shared" si="6"/>
        <v>1</v>
      </c>
      <c r="AJ20" s="178">
        <f t="shared" si="4"/>
        <v>140000000</v>
      </c>
    </row>
    <row r="21" spans="1:37" s="6" customFormat="1" ht="31.2" x14ac:dyDescent="0.3">
      <c r="A21" s="175" t="str">
        <f t="shared" si="0"/>
        <v>SF.PY.2</v>
      </c>
      <c r="B21" s="176" t="s">
        <v>102</v>
      </c>
      <c r="C21" s="135" t="s">
        <v>40</v>
      </c>
      <c r="D21" s="177" t="s">
        <v>298</v>
      </c>
      <c r="E21" s="136">
        <v>0</v>
      </c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>
        <f t="shared" si="1"/>
        <v>0</v>
      </c>
      <c r="AG21" s="180"/>
      <c r="AH21" s="178">
        <v>0</v>
      </c>
      <c r="AI21" s="181"/>
      <c r="AJ21" s="178">
        <f t="shared" si="4"/>
        <v>0</v>
      </c>
    </row>
    <row r="22" spans="1:37" s="6" customFormat="1" ht="31.2" x14ac:dyDescent="0.3">
      <c r="A22" s="175" t="str">
        <f t="shared" si="0"/>
        <v>SF.PY.2</v>
      </c>
      <c r="B22" s="176" t="s">
        <v>103</v>
      </c>
      <c r="C22" s="135" t="s">
        <v>10</v>
      </c>
      <c r="D22" s="177" t="s">
        <v>299</v>
      </c>
      <c r="E22" s="136">
        <v>1846</v>
      </c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>
        <f t="shared" si="1"/>
        <v>0</v>
      </c>
      <c r="AG22" s="180">
        <f t="shared" si="5"/>
        <v>0</v>
      </c>
      <c r="AH22" s="178">
        <v>40000000</v>
      </c>
      <c r="AI22" s="181">
        <f t="shared" si="6"/>
        <v>1</v>
      </c>
      <c r="AJ22" s="178">
        <f t="shared" si="4"/>
        <v>40000000</v>
      </c>
    </row>
    <row r="23" spans="1:37" s="6" customFormat="1" ht="31.2" x14ac:dyDescent="0.3">
      <c r="A23" s="175" t="str">
        <f t="shared" si="0"/>
        <v>SF.PY.2</v>
      </c>
      <c r="B23" s="176" t="s">
        <v>103</v>
      </c>
      <c r="C23" s="135" t="s">
        <v>12</v>
      </c>
      <c r="D23" s="177" t="s">
        <v>299</v>
      </c>
      <c r="E23" s="136">
        <v>300</v>
      </c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>
        <f t="shared" si="1"/>
        <v>0</v>
      </c>
      <c r="AG23" s="180">
        <f t="shared" si="5"/>
        <v>0</v>
      </c>
      <c r="AH23" s="178">
        <v>25000000</v>
      </c>
      <c r="AI23" s="181">
        <f t="shared" si="6"/>
        <v>1</v>
      </c>
      <c r="AJ23" s="178">
        <f t="shared" si="4"/>
        <v>25000000</v>
      </c>
    </row>
    <row r="24" spans="1:37" s="6" customFormat="1" ht="31.2" x14ac:dyDescent="0.3">
      <c r="A24" s="175" t="str">
        <f t="shared" si="0"/>
        <v>SF.PY.2</v>
      </c>
      <c r="B24" s="176" t="s">
        <v>103</v>
      </c>
      <c r="C24" s="135" t="s">
        <v>13</v>
      </c>
      <c r="D24" s="177" t="s">
        <v>299</v>
      </c>
      <c r="E24" s="136">
        <v>200</v>
      </c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>
        <f t="shared" si="1"/>
        <v>0</v>
      </c>
      <c r="AG24" s="180">
        <f t="shared" si="5"/>
        <v>0</v>
      </c>
      <c r="AH24" s="178">
        <v>15000000</v>
      </c>
      <c r="AI24" s="181">
        <f t="shared" si="6"/>
        <v>1</v>
      </c>
      <c r="AJ24" s="178">
        <f t="shared" si="4"/>
        <v>15000000</v>
      </c>
    </row>
    <row r="25" spans="1:37" s="6" customFormat="1" ht="31.2" x14ac:dyDescent="0.3">
      <c r="A25" s="175" t="str">
        <f t="shared" si="0"/>
        <v>SF.PY.2</v>
      </c>
      <c r="B25" s="176" t="s">
        <v>103</v>
      </c>
      <c r="C25" s="135" t="s">
        <v>14</v>
      </c>
      <c r="D25" s="177" t="s">
        <v>299</v>
      </c>
      <c r="E25" s="136">
        <v>200</v>
      </c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>
        <f t="shared" si="1"/>
        <v>0</v>
      </c>
      <c r="AG25" s="180">
        <f t="shared" si="5"/>
        <v>0</v>
      </c>
      <c r="AH25" s="178">
        <v>15000000</v>
      </c>
      <c r="AI25" s="181">
        <f t="shared" si="6"/>
        <v>1</v>
      </c>
      <c r="AJ25" s="178">
        <f t="shared" si="4"/>
        <v>15000000</v>
      </c>
    </row>
    <row r="26" spans="1:37" s="6" customFormat="1" ht="31.2" x14ac:dyDescent="0.3">
      <c r="A26" s="175" t="str">
        <f t="shared" si="0"/>
        <v>SF.PY.3</v>
      </c>
      <c r="B26" s="176" t="s">
        <v>104</v>
      </c>
      <c r="C26" s="135" t="s">
        <v>10</v>
      </c>
      <c r="D26" s="177" t="s">
        <v>300</v>
      </c>
      <c r="E26" s="136">
        <v>1</v>
      </c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>
        <f t="shared" si="1"/>
        <v>0</v>
      </c>
      <c r="AG26" s="180">
        <f t="shared" si="5"/>
        <v>0</v>
      </c>
      <c r="AH26" s="178">
        <v>2000000000</v>
      </c>
      <c r="AI26" s="181">
        <f t="shared" si="6"/>
        <v>1</v>
      </c>
      <c r="AJ26" s="178">
        <f t="shared" si="4"/>
        <v>2000000000</v>
      </c>
    </row>
    <row r="27" spans="1:37" s="6" customFormat="1" ht="15.6" x14ac:dyDescent="0.3">
      <c r="A27" s="175" t="str">
        <f t="shared" si="0"/>
        <v>SF.PY.3</v>
      </c>
      <c r="B27" s="176" t="s">
        <v>105</v>
      </c>
      <c r="C27" s="135" t="s">
        <v>10</v>
      </c>
      <c r="D27" s="177" t="s">
        <v>300</v>
      </c>
      <c r="E27" s="136">
        <v>1</v>
      </c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>
        <f t="shared" si="1"/>
        <v>0</v>
      </c>
      <c r="AG27" s="180">
        <f t="shared" si="5"/>
        <v>0</v>
      </c>
      <c r="AH27" s="178">
        <v>50000000</v>
      </c>
      <c r="AI27" s="181">
        <f t="shared" si="6"/>
        <v>1</v>
      </c>
      <c r="AJ27" s="178">
        <f t="shared" si="4"/>
        <v>50000000</v>
      </c>
    </row>
    <row r="28" spans="1:37" s="6" customFormat="1" ht="62.4" x14ac:dyDescent="0.3">
      <c r="A28" s="175" t="str">
        <f t="shared" si="0"/>
        <v>SF.PY.3</v>
      </c>
      <c r="B28" s="176" t="s">
        <v>106</v>
      </c>
      <c r="C28" s="135" t="s">
        <v>10</v>
      </c>
      <c r="D28" s="177" t="s">
        <v>300</v>
      </c>
      <c r="E28" s="136">
        <v>350</v>
      </c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9"/>
      <c r="Y28" s="178"/>
      <c r="Z28" s="178"/>
      <c r="AA28" s="178"/>
      <c r="AB28" s="178"/>
      <c r="AC28" s="178"/>
      <c r="AD28" s="178"/>
      <c r="AE28" s="178"/>
      <c r="AF28" s="178">
        <f t="shared" si="1"/>
        <v>0</v>
      </c>
      <c r="AG28" s="180">
        <f t="shared" si="5"/>
        <v>0</v>
      </c>
      <c r="AH28" s="178">
        <v>628000000</v>
      </c>
      <c r="AI28" s="181">
        <f t="shared" si="6"/>
        <v>1</v>
      </c>
      <c r="AJ28" s="178">
        <f t="shared" si="4"/>
        <v>628000000</v>
      </c>
    </row>
    <row r="29" spans="1:37" s="6" customFormat="1" ht="31.2" x14ac:dyDescent="0.3">
      <c r="A29" s="175" t="str">
        <f t="shared" si="0"/>
        <v>SF.PY.3</v>
      </c>
      <c r="B29" s="176" t="s">
        <v>107</v>
      </c>
      <c r="C29" s="135" t="s">
        <v>10</v>
      </c>
      <c r="D29" s="177" t="s">
        <v>300</v>
      </c>
      <c r="E29" s="136">
        <v>70</v>
      </c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>
        <f t="shared" si="1"/>
        <v>0</v>
      </c>
      <c r="AG29" s="180">
        <f t="shared" si="5"/>
        <v>0</v>
      </c>
      <c r="AH29" s="178">
        <v>80000000</v>
      </c>
      <c r="AI29" s="181">
        <f t="shared" si="6"/>
        <v>1</v>
      </c>
      <c r="AJ29" s="178">
        <f t="shared" si="4"/>
        <v>80000000</v>
      </c>
    </row>
    <row r="30" spans="1:37" s="6" customFormat="1" ht="31.2" x14ac:dyDescent="0.3">
      <c r="A30" s="175" t="str">
        <f t="shared" si="0"/>
        <v>SF.PY.3</v>
      </c>
      <c r="B30" s="176" t="s">
        <v>108</v>
      </c>
      <c r="C30" s="135" t="s">
        <v>10</v>
      </c>
      <c r="D30" s="177" t="s">
        <v>300</v>
      </c>
      <c r="E30" s="136">
        <v>50</v>
      </c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>
        <f t="shared" si="1"/>
        <v>0</v>
      </c>
      <c r="AG30" s="180">
        <f t="shared" si="5"/>
        <v>0</v>
      </c>
      <c r="AH30" s="178">
        <v>100000000</v>
      </c>
      <c r="AI30" s="181">
        <f t="shared" si="6"/>
        <v>1</v>
      </c>
      <c r="AJ30" s="178">
        <f t="shared" si="4"/>
        <v>100000000</v>
      </c>
    </row>
    <row r="31" spans="1:37" s="6" customFormat="1" ht="62.4" x14ac:dyDescent="0.3">
      <c r="A31" s="175" t="str">
        <f t="shared" si="0"/>
        <v>SF.PY.4</v>
      </c>
      <c r="B31" s="176" t="s">
        <v>109</v>
      </c>
      <c r="C31" s="135" t="s">
        <v>10</v>
      </c>
      <c r="D31" s="177" t="s">
        <v>301</v>
      </c>
      <c r="E31" s="136">
        <v>75</v>
      </c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83"/>
      <c r="W31" s="178"/>
      <c r="X31" s="179"/>
      <c r="Y31" s="178"/>
      <c r="Z31" s="178"/>
      <c r="AA31" s="179"/>
      <c r="AB31" s="178"/>
      <c r="AC31" s="178"/>
      <c r="AD31" s="178"/>
      <c r="AE31" s="178"/>
      <c r="AF31" s="178">
        <f t="shared" si="1"/>
        <v>0</v>
      </c>
      <c r="AG31" s="180">
        <f t="shared" si="5"/>
        <v>0</v>
      </c>
      <c r="AH31" s="178">
        <v>150000000</v>
      </c>
      <c r="AI31" s="181">
        <f t="shared" si="6"/>
        <v>1</v>
      </c>
      <c r="AJ31" s="178">
        <f t="shared" si="4"/>
        <v>150000000</v>
      </c>
    </row>
    <row r="32" spans="1:37" s="6" customFormat="1" ht="62.4" x14ac:dyDescent="0.3">
      <c r="A32" s="175" t="str">
        <f t="shared" si="0"/>
        <v>SF.PY.4</v>
      </c>
      <c r="B32" s="176" t="s">
        <v>110</v>
      </c>
      <c r="C32" s="135" t="s">
        <v>10</v>
      </c>
      <c r="D32" s="177" t="s">
        <v>301</v>
      </c>
      <c r="E32" s="136">
        <v>75</v>
      </c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>
        <f t="shared" si="1"/>
        <v>0</v>
      </c>
      <c r="AG32" s="180">
        <f t="shared" si="5"/>
        <v>0</v>
      </c>
      <c r="AH32" s="178">
        <v>51000000</v>
      </c>
      <c r="AI32" s="181">
        <f t="shared" si="6"/>
        <v>1</v>
      </c>
      <c r="AJ32" s="178">
        <f t="shared" si="4"/>
        <v>51000000</v>
      </c>
    </row>
    <row r="33" spans="1:36" s="6" customFormat="1" ht="45.6" customHeight="1" x14ac:dyDescent="0.3">
      <c r="A33" s="175" t="str">
        <f t="shared" si="0"/>
        <v>SF.PY.4</v>
      </c>
      <c r="B33" s="176" t="s">
        <v>111</v>
      </c>
      <c r="C33" s="135" t="s">
        <v>10</v>
      </c>
      <c r="D33" s="177" t="s">
        <v>302</v>
      </c>
      <c r="E33" s="136">
        <v>1</v>
      </c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83"/>
      <c r="W33" s="178"/>
      <c r="X33" s="178"/>
      <c r="Y33" s="178"/>
      <c r="Z33" s="178"/>
      <c r="AA33" s="178"/>
      <c r="AB33" s="178"/>
      <c r="AC33" s="178"/>
      <c r="AD33" s="178"/>
      <c r="AE33" s="178"/>
      <c r="AF33" s="178">
        <f t="shared" si="1"/>
        <v>0</v>
      </c>
      <c r="AG33" s="180">
        <f t="shared" si="5"/>
        <v>0</v>
      </c>
      <c r="AH33" s="178">
        <v>91068800</v>
      </c>
      <c r="AI33" s="181">
        <f t="shared" si="6"/>
        <v>1</v>
      </c>
      <c r="AJ33" s="178">
        <f t="shared" si="4"/>
        <v>91068800</v>
      </c>
    </row>
    <row r="34" spans="1:36" s="6" customFormat="1" ht="33.6" customHeight="1" x14ac:dyDescent="0.3">
      <c r="A34" s="175" t="str">
        <f t="shared" si="0"/>
        <v>SF.PY.5</v>
      </c>
      <c r="B34" s="176" t="s">
        <v>112</v>
      </c>
      <c r="C34" s="135" t="s">
        <v>40</v>
      </c>
      <c r="D34" s="177" t="s">
        <v>298</v>
      </c>
      <c r="E34" s="136">
        <v>0.25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>
        <f t="shared" si="1"/>
        <v>0</v>
      </c>
      <c r="AG34" s="180"/>
      <c r="AH34" s="178">
        <v>0</v>
      </c>
      <c r="AI34" s="181"/>
      <c r="AJ34" s="178">
        <f t="shared" si="4"/>
        <v>0</v>
      </c>
    </row>
    <row r="35" spans="1:36" s="6" customFormat="1" ht="46.8" x14ac:dyDescent="0.3">
      <c r="A35" s="175" t="str">
        <f t="shared" si="0"/>
        <v>SF.PY.6</v>
      </c>
      <c r="B35" s="176" t="s">
        <v>113</v>
      </c>
      <c r="C35" s="135" t="s">
        <v>40</v>
      </c>
      <c r="D35" s="177" t="s">
        <v>303</v>
      </c>
      <c r="E35" s="136">
        <v>1</v>
      </c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>
        <f t="shared" si="1"/>
        <v>0</v>
      </c>
      <c r="AG35" s="180">
        <f t="shared" si="5"/>
        <v>0</v>
      </c>
      <c r="AH35" s="178">
        <v>20000000</v>
      </c>
      <c r="AI35" s="181">
        <f t="shared" si="6"/>
        <v>1</v>
      </c>
      <c r="AJ35" s="178">
        <f t="shared" si="4"/>
        <v>20000000</v>
      </c>
    </row>
    <row r="36" spans="1:36" s="6" customFormat="1" ht="31.2" x14ac:dyDescent="0.3">
      <c r="A36" s="175" t="str">
        <f t="shared" si="0"/>
        <v>SF.PY.6</v>
      </c>
      <c r="B36" s="176" t="s">
        <v>304</v>
      </c>
      <c r="C36" s="135" t="s">
        <v>10</v>
      </c>
      <c r="D36" s="177" t="s">
        <v>305</v>
      </c>
      <c r="E36" s="136">
        <v>2</v>
      </c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>
        <f t="shared" si="1"/>
        <v>0</v>
      </c>
      <c r="AG36" s="180">
        <f t="shared" si="5"/>
        <v>0</v>
      </c>
      <c r="AH36" s="178">
        <v>25000000</v>
      </c>
      <c r="AI36" s="181">
        <f t="shared" si="6"/>
        <v>1</v>
      </c>
      <c r="AJ36" s="178">
        <f t="shared" si="4"/>
        <v>25000000</v>
      </c>
    </row>
    <row r="37" spans="1:36" s="6" customFormat="1" ht="31.2" x14ac:dyDescent="0.3">
      <c r="A37" s="175" t="str">
        <f t="shared" si="0"/>
        <v>SF.PY.6</v>
      </c>
      <c r="B37" s="176" t="s">
        <v>304</v>
      </c>
      <c r="C37" s="135" t="s">
        <v>10</v>
      </c>
      <c r="D37" s="177" t="s">
        <v>306</v>
      </c>
      <c r="E37" s="136">
        <v>2</v>
      </c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>
        <f t="shared" si="1"/>
        <v>0</v>
      </c>
      <c r="AG37" s="180">
        <f t="shared" si="5"/>
        <v>0</v>
      </c>
      <c r="AH37" s="178">
        <v>2000000</v>
      </c>
      <c r="AI37" s="181">
        <f t="shared" si="6"/>
        <v>1</v>
      </c>
      <c r="AJ37" s="178">
        <f t="shared" si="4"/>
        <v>2000000</v>
      </c>
    </row>
    <row r="38" spans="1:36" s="6" customFormat="1" ht="31.2" x14ac:dyDescent="0.3">
      <c r="A38" s="175" t="str">
        <f t="shared" si="0"/>
        <v>SF.PY.6</v>
      </c>
      <c r="B38" s="176" t="s">
        <v>304</v>
      </c>
      <c r="C38" s="135" t="s">
        <v>13</v>
      </c>
      <c r="D38" s="177" t="s">
        <v>305</v>
      </c>
      <c r="E38" s="136">
        <v>1</v>
      </c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>
        <f t="shared" si="1"/>
        <v>0</v>
      </c>
      <c r="AG38" s="180">
        <f t="shared" si="5"/>
        <v>0</v>
      </c>
      <c r="AH38" s="178">
        <v>9000000</v>
      </c>
      <c r="AI38" s="181">
        <f t="shared" si="6"/>
        <v>1</v>
      </c>
      <c r="AJ38" s="178">
        <f t="shared" si="4"/>
        <v>9000000</v>
      </c>
    </row>
    <row r="39" spans="1:36" s="6" customFormat="1" ht="31.2" x14ac:dyDescent="0.3">
      <c r="A39" s="175" t="str">
        <f t="shared" si="0"/>
        <v>SF.PY.6</v>
      </c>
      <c r="B39" s="176" t="s">
        <v>304</v>
      </c>
      <c r="C39" s="135" t="s">
        <v>13</v>
      </c>
      <c r="D39" s="177" t="s">
        <v>306</v>
      </c>
      <c r="E39" s="136">
        <v>1</v>
      </c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>
        <f t="shared" si="1"/>
        <v>0</v>
      </c>
      <c r="AG39" s="180">
        <f t="shared" si="5"/>
        <v>0</v>
      </c>
      <c r="AH39" s="178">
        <v>1000000</v>
      </c>
      <c r="AI39" s="181">
        <f t="shared" si="6"/>
        <v>1</v>
      </c>
      <c r="AJ39" s="178">
        <f t="shared" si="4"/>
        <v>1000000</v>
      </c>
    </row>
    <row r="40" spans="1:36" s="6" customFormat="1" ht="31.2" x14ac:dyDescent="0.3">
      <c r="A40" s="175" t="str">
        <f t="shared" si="0"/>
        <v>SF.PY.6</v>
      </c>
      <c r="B40" s="176" t="s">
        <v>304</v>
      </c>
      <c r="C40" s="135" t="s">
        <v>14</v>
      </c>
      <c r="D40" s="177" t="s">
        <v>305</v>
      </c>
      <c r="E40" s="136">
        <v>1</v>
      </c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>
        <f t="shared" si="1"/>
        <v>0</v>
      </c>
      <c r="AG40" s="180">
        <f t="shared" si="5"/>
        <v>0</v>
      </c>
      <c r="AH40" s="178">
        <v>9000000</v>
      </c>
      <c r="AI40" s="181">
        <f t="shared" si="6"/>
        <v>1</v>
      </c>
      <c r="AJ40" s="178">
        <f t="shared" si="4"/>
        <v>9000000</v>
      </c>
    </row>
    <row r="41" spans="1:36" s="6" customFormat="1" ht="31.2" x14ac:dyDescent="0.3">
      <c r="A41" s="175" t="str">
        <f t="shared" si="0"/>
        <v>SF.PY.6</v>
      </c>
      <c r="B41" s="176" t="s">
        <v>304</v>
      </c>
      <c r="C41" s="135" t="s">
        <v>14</v>
      </c>
      <c r="D41" s="177" t="s">
        <v>306</v>
      </c>
      <c r="E41" s="136">
        <v>1</v>
      </c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>
        <f t="shared" si="1"/>
        <v>0</v>
      </c>
      <c r="AG41" s="180">
        <f t="shared" si="5"/>
        <v>0</v>
      </c>
      <c r="AH41" s="178">
        <v>1000000</v>
      </c>
      <c r="AI41" s="181">
        <f t="shared" si="6"/>
        <v>1</v>
      </c>
      <c r="AJ41" s="178">
        <f t="shared" si="4"/>
        <v>1000000</v>
      </c>
    </row>
    <row r="42" spans="1:36" s="6" customFormat="1" ht="31.2" x14ac:dyDescent="0.3">
      <c r="A42" s="175" t="str">
        <f t="shared" si="0"/>
        <v>SF.PY.6</v>
      </c>
      <c r="B42" s="176" t="s">
        <v>304</v>
      </c>
      <c r="C42" s="135" t="s">
        <v>12</v>
      </c>
      <c r="D42" s="177" t="s">
        <v>305</v>
      </c>
      <c r="E42" s="136">
        <v>1</v>
      </c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>
        <f t="shared" si="1"/>
        <v>0</v>
      </c>
      <c r="AG42" s="180"/>
      <c r="AH42" s="178">
        <v>9000000</v>
      </c>
      <c r="AI42" s="181"/>
      <c r="AJ42" s="178">
        <f t="shared" si="4"/>
        <v>9000000</v>
      </c>
    </row>
    <row r="43" spans="1:36" s="6" customFormat="1" ht="31.2" x14ac:dyDescent="0.3">
      <c r="A43" s="175" t="str">
        <f t="shared" si="0"/>
        <v>SF.PY.6</v>
      </c>
      <c r="B43" s="176" t="s">
        <v>304</v>
      </c>
      <c r="C43" s="135" t="s">
        <v>12</v>
      </c>
      <c r="D43" s="177" t="s">
        <v>306</v>
      </c>
      <c r="E43" s="136">
        <v>1</v>
      </c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>
        <f t="shared" si="1"/>
        <v>0</v>
      </c>
      <c r="AG43" s="180">
        <f t="shared" si="5"/>
        <v>0</v>
      </c>
      <c r="AH43" s="178">
        <v>1000000</v>
      </c>
      <c r="AI43" s="181">
        <f t="shared" si="6"/>
        <v>1</v>
      </c>
      <c r="AJ43" s="178">
        <f t="shared" si="4"/>
        <v>1000000</v>
      </c>
    </row>
    <row r="44" spans="1:36" s="6" customFormat="1" ht="31.2" x14ac:dyDescent="0.3">
      <c r="A44" s="175" t="str">
        <f t="shared" si="0"/>
        <v>SF.PY.6</v>
      </c>
      <c r="B44" s="176" t="s">
        <v>114</v>
      </c>
      <c r="C44" s="135" t="s">
        <v>40</v>
      </c>
      <c r="D44" s="177" t="s">
        <v>307</v>
      </c>
      <c r="E44" s="136">
        <v>1280</v>
      </c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>
        <f t="shared" si="1"/>
        <v>0</v>
      </c>
      <c r="AG44" s="180"/>
      <c r="AH44" s="178">
        <v>120000000</v>
      </c>
      <c r="AI44" s="181"/>
      <c r="AJ44" s="178">
        <f t="shared" si="4"/>
        <v>120000000</v>
      </c>
    </row>
    <row r="45" spans="1:36" s="6" customFormat="1" ht="15.6" x14ac:dyDescent="0.3">
      <c r="A45" s="175" t="str">
        <f t="shared" si="0"/>
        <v>SF.PY.6</v>
      </c>
      <c r="B45" s="176" t="s">
        <v>308</v>
      </c>
      <c r="C45" s="135" t="s">
        <v>10</v>
      </c>
      <c r="D45" s="177" t="s">
        <v>309</v>
      </c>
      <c r="E45" s="136">
        <v>1</v>
      </c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>
        <f t="shared" si="1"/>
        <v>0</v>
      </c>
      <c r="AG45" s="180">
        <f t="shared" si="5"/>
        <v>0</v>
      </c>
      <c r="AH45" s="178">
        <v>180000000</v>
      </c>
      <c r="AI45" s="181">
        <f t="shared" si="6"/>
        <v>1</v>
      </c>
      <c r="AJ45" s="178">
        <f t="shared" si="4"/>
        <v>180000000</v>
      </c>
    </row>
    <row r="46" spans="1:36" s="6" customFormat="1" ht="62.4" x14ac:dyDescent="0.3">
      <c r="A46" s="175" t="str">
        <f t="shared" si="0"/>
        <v>SI.PY.1</v>
      </c>
      <c r="B46" s="176" t="s">
        <v>115</v>
      </c>
      <c r="C46" s="135" t="s">
        <v>10</v>
      </c>
      <c r="D46" s="177" t="s">
        <v>310</v>
      </c>
      <c r="E46" s="136">
        <v>50</v>
      </c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9"/>
      <c r="AA46" s="178"/>
      <c r="AB46" s="178"/>
      <c r="AC46" s="178"/>
      <c r="AD46" s="178"/>
      <c r="AE46" s="178"/>
      <c r="AF46" s="178">
        <f t="shared" si="1"/>
        <v>0</v>
      </c>
      <c r="AG46" s="180"/>
      <c r="AH46" s="178">
        <v>300000000</v>
      </c>
      <c r="AI46" s="181"/>
      <c r="AJ46" s="178">
        <f t="shared" si="4"/>
        <v>300000000</v>
      </c>
    </row>
    <row r="47" spans="1:36" s="6" customFormat="1" ht="31.2" x14ac:dyDescent="0.3">
      <c r="A47" s="175" t="str">
        <f t="shared" si="0"/>
        <v>SI.PY.1</v>
      </c>
      <c r="B47" s="176" t="s">
        <v>115</v>
      </c>
      <c r="C47" s="135" t="s">
        <v>10</v>
      </c>
      <c r="D47" s="177" t="s">
        <v>269</v>
      </c>
      <c r="E47" s="136">
        <v>1400</v>
      </c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>
        <f t="shared" si="1"/>
        <v>0</v>
      </c>
      <c r="AG47" s="180"/>
      <c r="AH47" s="178"/>
      <c r="AI47" s="181"/>
      <c r="AJ47" s="178">
        <f t="shared" si="4"/>
        <v>0</v>
      </c>
    </row>
    <row r="48" spans="1:36" s="6" customFormat="1" ht="62.4" x14ac:dyDescent="0.3">
      <c r="A48" s="175" t="str">
        <f t="shared" si="0"/>
        <v>SI.PY.1</v>
      </c>
      <c r="B48" s="176" t="s">
        <v>115</v>
      </c>
      <c r="C48" s="135" t="s">
        <v>13</v>
      </c>
      <c r="D48" s="177" t="s">
        <v>310</v>
      </c>
      <c r="E48" s="136">
        <v>3</v>
      </c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>
        <f t="shared" si="1"/>
        <v>0</v>
      </c>
      <c r="AG48" s="180"/>
      <c r="AH48" s="178">
        <v>20000000</v>
      </c>
      <c r="AI48" s="181"/>
      <c r="AJ48" s="178">
        <f t="shared" si="4"/>
        <v>20000000</v>
      </c>
    </row>
    <row r="49" spans="1:36" s="6" customFormat="1" ht="31.2" x14ac:dyDescent="0.3">
      <c r="A49" s="175" t="str">
        <f t="shared" si="0"/>
        <v>SI.PY.1</v>
      </c>
      <c r="B49" s="176" t="s">
        <v>115</v>
      </c>
      <c r="C49" s="135" t="s">
        <v>13</v>
      </c>
      <c r="D49" s="177" t="s">
        <v>269</v>
      </c>
      <c r="E49" s="136">
        <v>150</v>
      </c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>
        <f t="shared" si="1"/>
        <v>0</v>
      </c>
      <c r="AG49" s="180"/>
      <c r="AH49" s="178">
        <v>0</v>
      </c>
      <c r="AI49" s="181"/>
      <c r="AJ49" s="178">
        <f t="shared" si="4"/>
        <v>0</v>
      </c>
    </row>
    <row r="50" spans="1:36" s="6" customFormat="1" ht="62.4" x14ac:dyDescent="0.3">
      <c r="A50" s="175" t="str">
        <f t="shared" si="0"/>
        <v>SI.PY.1</v>
      </c>
      <c r="B50" s="176" t="s">
        <v>115</v>
      </c>
      <c r="C50" s="135" t="s">
        <v>14</v>
      </c>
      <c r="D50" s="177" t="s">
        <v>310</v>
      </c>
      <c r="E50" s="136">
        <v>3</v>
      </c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>
        <f t="shared" si="1"/>
        <v>0</v>
      </c>
      <c r="AG50" s="180">
        <f t="shared" si="5"/>
        <v>0</v>
      </c>
      <c r="AH50" s="178">
        <v>20000000</v>
      </c>
      <c r="AI50" s="181">
        <f t="shared" si="6"/>
        <v>1</v>
      </c>
      <c r="AJ50" s="178">
        <f t="shared" si="4"/>
        <v>20000000</v>
      </c>
    </row>
    <row r="51" spans="1:36" s="6" customFormat="1" ht="31.2" x14ac:dyDescent="0.3">
      <c r="A51" s="175" t="str">
        <f t="shared" si="0"/>
        <v>SI.PY.1</v>
      </c>
      <c r="B51" s="176" t="s">
        <v>115</v>
      </c>
      <c r="C51" s="135" t="s">
        <v>14</v>
      </c>
      <c r="D51" s="177" t="s">
        <v>116</v>
      </c>
      <c r="E51" s="136">
        <v>150</v>
      </c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>
        <f t="shared" si="1"/>
        <v>0</v>
      </c>
      <c r="AG51" s="180"/>
      <c r="AH51" s="178">
        <v>0</v>
      </c>
      <c r="AI51" s="181"/>
      <c r="AJ51" s="178">
        <f t="shared" si="4"/>
        <v>0</v>
      </c>
    </row>
    <row r="52" spans="1:36" s="6" customFormat="1" ht="62.4" x14ac:dyDescent="0.3">
      <c r="A52" s="175" t="str">
        <f t="shared" si="0"/>
        <v>SI.PY.1</v>
      </c>
      <c r="B52" s="176" t="s">
        <v>115</v>
      </c>
      <c r="C52" s="135" t="s">
        <v>12</v>
      </c>
      <c r="D52" s="177" t="s">
        <v>310</v>
      </c>
      <c r="E52" s="136">
        <v>4</v>
      </c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>
        <f t="shared" si="1"/>
        <v>0</v>
      </c>
      <c r="AG52" s="180">
        <f t="shared" si="5"/>
        <v>0</v>
      </c>
      <c r="AH52" s="178">
        <v>25000000</v>
      </c>
      <c r="AI52" s="181">
        <f t="shared" si="6"/>
        <v>1</v>
      </c>
      <c r="AJ52" s="178">
        <f t="shared" si="4"/>
        <v>25000000</v>
      </c>
    </row>
    <row r="53" spans="1:36" s="6" customFormat="1" ht="31.2" x14ac:dyDescent="0.3">
      <c r="A53" s="175" t="str">
        <f t="shared" si="0"/>
        <v>SI.PY.1</v>
      </c>
      <c r="B53" s="176" t="s">
        <v>115</v>
      </c>
      <c r="C53" s="135" t="s">
        <v>12</v>
      </c>
      <c r="D53" s="177" t="s">
        <v>116</v>
      </c>
      <c r="E53" s="136">
        <v>300</v>
      </c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>
        <f t="shared" si="1"/>
        <v>0</v>
      </c>
      <c r="AG53" s="180"/>
      <c r="AH53" s="178">
        <v>0</v>
      </c>
      <c r="AI53" s="181"/>
      <c r="AJ53" s="178">
        <f t="shared" si="4"/>
        <v>0</v>
      </c>
    </row>
    <row r="54" spans="1:36" s="6" customFormat="1" ht="156" x14ac:dyDescent="0.3">
      <c r="A54" s="175" t="str">
        <f t="shared" si="0"/>
        <v>SI.PY.1</v>
      </c>
      <c r="B54" s="176" t="s">
        <v>117</v>
      </c>
      <c r="C54" s="135" t="s">
        <v>40</v>
      </c>
      <c r="D54" s="177" t="s">
        <v>311</v>
      </c>
      <c r="E54" s="136">
        <v>960</v>
      </c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>
        <f t="shared" si="1"/>
        <v>0</v>
      </c>
      <c r="AG54" s="180">
        <f t="shared" si="5"/>
        <v>0</v>
      </c>
      <c r="AH54" s="178">
        <v>51800000</v>
      </c>
      <c r="AI54" s="181">
        <f t="shared" si="6"/>
        <v>1</v>
      </c>
      <c r="AJ54" s="178">
        <f t="shared" si="4"/>
        <v>51800000</v>
      </c>
    </row>
    <row r="55" spans="1:36" s="6" customFormat="1" ht="62.4" x14ac:dyDescent="0.3">
      <c r="A55" s="175" t="str">
        <f t="shared" si="0"/>
        <v>SI.PY.2</v>
      </c>
      <c r="B55" s="176" t="s">
        <v>118</v>
      </c>
      <c r="C55" s="135" t="s">
        <v>10</v>
      </c>
      <c r="D55" s="177" t="s">
        <v>312</v>
      </c>
      <c r="E55" s="136">
        <v>6</v>
      </c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9"/>
      <c r="Y55" s="178"/>
      <c r="Z55" s="178"/>
      <c r="AA55" s="178"/>
      <c r="AB55" s="178"/>
      <c r="AC55" s="178"/>
      <c r="AD55" s="178"/>
      <c r="AE55" s="178"/>
      <c r="AF55" s="178">
        <f t="shared" si="1"/>
        <v>0</v>
      </c>
      <c r="AG55" s="180">
        <f t="shared" si="5"/>
        <v>0</v>
      </c>
      <c r="AH55" s="178">
        <v>194000000</v>
      </c>
      <c r="AI55" s="181">
        <f t="shared" si="6"/>
        <v>1</v>
      </c>
      <c r="AJ55" s="178">
        <f t="shared" si="4"/>
        <v>194000000</v>
      </c>
    </row>
    <row r="56" spans="1:36" s="6" customFormat="1" ht="62.4" x14ac:dyDescent="0.3">
      <c r="A56" s="175" t="str">
        <f t="shared" si="0"/>
        <v>SI.PY.2</v>
      </c>
      <c r="B56" s="176" t="s">
        <v>118</v>
      </c>
      <c r="C56" s="135" t="s">
        <v>13</v>
      </c>
      <c r="D56" s="177" t="s">
        <v>312</v>
      </c>
      <c r="E56" s="136">
        <v>0</v>
      </c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>
        <f t="shared" si="1"/>
        <v>0</v>
      </c>
      <c r="AG56" s="180">
        <f t="shared" si="5"/>
        <v>0</v>
      </c>
      <c r="AH56" s="178">
        <v>15000000</v>
      </c>
      <c r="AI56" s="181">
        <f t="shared" si="6"/>
        <v>1</v>
      </c>
      <c r="AJ56" s="178">
        <f t="shared" si="4"/>
        <v>15000000</v>
      </c>
    </row>
    <row r="57" spans="1:36" s="6" customFormat="1" ht="62.4" x14ac:dyDescent="0.3">
      <c r="A57" s="175" t="str">
        <f t="shared" si="0"/>
        <v>SI.PY.2</v>
      </c>
      <c r="B57" s="176" t="s">
        <v>118</v>
      </c>
      <c r="C57" s="135" t="s">
        <v>14</v>
      </c>
      <c r="D57" s="177" t="s">
        <v>312</v>
      </c>
      <c r="E57" s="136">
        <v>0</v>
      </c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>
        <f t="shared" si="1"/>
        <v>0</v>
      </c>
      <c r="AG57" s="180">
        <f t="shared" si="5"/>
        <v>0</v>
      </c>
      <c r="AH57" s="178">
        <v>15000000</v>
      </c>
      <c r="AI57" s="181">
        <f t="shared" si="6"/>
        <v>1</v>
      </c>
      <c r="AJ57" s="178">
        <f t="shared" si="4"/>
        <v>15000000</v>
      </c>
    </row>
    <row r="58" spans="1:36" s="6" customFormat="1" ht="62.4" x14ac:dyDescent="0.3">
      <c r="A58" s="175" t="str">
        <f t="shared" si="0"/>
        <v>SI.PY.2</v>
      </c>
      <c r="B58" s="176" t="s">
        <v>118</v>
      </c>
      <c r="C58" s="135" t="s">
        <v>12</v>
      </c>
      <c r="D58" s="177" t="s">
        <v>312</v>
      </c>
      <c r="E58" s="136">
        <v>2</v>
      </c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>
        <f t="shared" si="1"/>
        <v>0</v>
      </c>
      <c r="AG58" s="180">
        <f t="shared" si="5"/>
        <v>0</v>
      </c>
      <c r="AH58" s="178">
        <v>20000000</v>
      </c>
      <c r="AI58" s="181">
        <f t="shared" si="6"/>
        <v>1</v>
      </c>
      <c r="AJ58" s="178">
        <f t="shared" si="4"/>
        <v>20000000</v>
      </c>
    </row>
    <row r="59" spans="1:36" s="6" customFormat="1" ht="62.4" x14ac:dyDescent="0.3">
      <c r="A59" s="175" t="str">
        <f t="shared" si="0"/>
        <v>SI.PY.2</v>
      </c>
      <c r="B59" s="176" t="s">
        <v>119</v>
      </c>
      <c r="C59" s="135" t="s">
        <v>10</v>
      </c>
      <c r="D59" s="177" t="s">
        <v>312</v>
      </c>
      <c r="E59" s="136">
        <v>3</v>
      </c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>
        <f t="shared" si="1"/>
        <v>0</v>
      </c>
      <c r="AG59" s="180">
        <f t="shared" si="5"/>
        <v>0</v>
      </c>
      <c r="AH59" s="178">
        <v>80184000</v>
      </c>
      <c r="AI59" s="181">
        <f t="shared" si="6"/>
        <v>1</v>
      </c>
      <c r="AJ59" s="178">
        <f t="shared" si="4"/>
        <v>80184000</v>
      </c>
    </row>
    <row r="60" spans="1:36" s="6" customFormat="1" ht="62.4" x14ac:dyDescent="0.3">
      <c r="A60" s="175" t="str">
        <f t="shared" si="0"/>
        <v>SI.PY.2</v>
      </c>
      <c r="B60" s="176" t="s">
        <v>119</v>
      </c>
      <c r="C60" s="135" t="s">
        <v>13</v>
      </c>
      <c r="D60" s="177" t="s">
        <v>312</v>
      </c>
      <c r="E60" s="136">
        <v>0</v>
      </c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>
        <f t="shared" si="1"/>
        <v>0</v>
      </c>
      <c r="AG60" s="180">
        <f t="shared" si="5"/>
        <v>0</v>
      </c>
      <c r="AH60" s="178">
        <v>10000000</v>
      </c>
      <c r="AI60" s="181">
        <f t="shared" si="6"/>
        <v>1</v>
      </c>
      <c r="AJ60" s="178">
        <f t="shared" si="4"/>
        <v>10000000</v>
      </c>
    </row>
    <row r="61" spans="1:36" s="6" customFormat="1" ht="62.4" x14ac:dyDescent="0.3">
      <c r="A61" s="175" t="str">
        <f t="shared" si="0"/>
        <v>SI.PY.2</v>
      </c>
      <c r="B61" s="176" t="s">
        <v>119</v>
      </c>
      <c r="C61" s="135" t="s">
        <v>14</v>
      </c>
      <c r="D61" s="177" t="s">
        <v>312</v>
      </c>
      <c r="E61" s="136">
        <v>0</v>
      </c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>
        <f t="shared" si="1"/>
        <v>0</v>
      </c>
      <c r="AG61" s="180">
        <f t="shared" si="5"/>
        <v>0</v>
      </c>
      <c r="AH61" s="178">
        <v>10000000</v>
      </c>
      <c r="AI61" s="181">
        <f t="shared" si="6"/>
        <v>1</v>
      </c>
      <c r="AJ61" s="178">
        <f t="shared" si="4"/>
        <v>10000000</v>
      </c>
    </row>
    <row r="62" spans="1:36" s="6" customFormat="1" ht="62.4" x14ac:dyDescent="0.3">
      <c r="A62" s="175" t="str">
        <f t="shared" si="0"/>
        <v>SI.PY.2</v>
      </c>
      <c r="B62" s="176" t="s">
        <v>119</v>
      </c>
      <c r="C62" s="135" t="s">
        <v>12</v>
      </c>
      <c r="D62" s="177" t="s">
        <v>312</v>
      </c>
      <c r="E62" s="136">
        <v>0</v>
      </c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>
        <f t="shared" si="1"/>
        <v>0</v>
      </c>
      <c r="AG62" s="180">
        <f t="shared" si="5"/>
        <v>0</v>
      </c>
      <c r="AH62" s="178">
        <v>15000000</v>
      </c>
      <c r="AI62" s="181">
        <f t="shared" si="6"/>
        <v>1</v>
      </c>
      <c r="AJ62" s="178">
        <f t="shared" si="4"/>
        <v>15000000</v>
      </c>
    </row>
    <row r="63" spans="1:36" s="6" customFormat="1" ht="62.4" x14ac:dyDescent="0.3">
      <c r="A63" s="175" t="str">
        <f t="shared" si="0"/>
        <v>SI.PY.2</v>
      </c>
      <c r="B63" s="176" t="s">
        <v>120</v>
      </c>
      <c r="C63" s="135" t="s">
        <v>10</v>
      </c>
      <c r="D63" s="177" t="s">
        <v>312</v>
      </c>
      <c r="E63" s="136">
        <v>9</v>
      </c>
      <c r="F63" s="178"/>
      <c r="G63" s="178"/>
      <c r="H63" s="178"/>
      <c r="I63" s="178"/>
      <c r="J63" s="178"/>
      <c r="K63" s="184"/>
      <c r="L63" s="178"/>
      <c r="M63" s="178"/>
      <c r="N63" s="178"/>
      <c r="O63" s="178"/>
      <c r="P63" s="178"/>
      <c r="Q63" s="178"/>
      <c r="R63" s="178"/>
      <c r="S63" s="178"/>
      <c r="T63" s="178"/>
      <c r="U63" s="184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>
        <f t="shared" si="1"/>
        <v>0</v>
      </c>
      <c r="AG63" s="180">
        <f t="shared" si="5"/>
        <v>0</v>
      </c>
      <c r="AH63" s="178">
        <v>820000000</v>
      </c>
      <c r="AI63" s="181">
        <f t="shared" si="6"/>
        <v>1</v>
      </c>
      <c r="AJ63" s="178">
        <f t="shared" si="4"/>
        <v>820000000</v>
      </c>
    </row>
    <row r="64" spans="1:36" s="6" customFormat="1" ht="62.4" x14ac:dyDescent="0.3">
      <c r="A64" s="175" t="str">
        <f t="shared" si="0"/>
        <v>SI.PY.2</v>
      </c>
      <c r="B64" s="176" t="s">
        <v>120</v>
      </c>
      <c r="C64" s="135" t="s">
        <v>13</v>
      </c>
      <c r="D64" s="177" t="s">
        <v>312</v>
      </c>
      <c r="E64" s="136">
        <v>1</v>
      </c>
      <c r="F64" s="178"/>
      <c r="G64" s="178"/>
      <c r="H64" s="178"/>
      <c r="I64" s="178"/>
      <c r="J64" s="178"/>
      <c r="K64" s="184"/>
      <c r="L64" s="178"/>
      <c r="M64" s="178"/>
      <c r="N64" s="178"/>
      <c r="O64" s="178"/>
      <c r="P64" s="178"/>
      <c r="Q64" s="178"/>
      <c r="R64" s="178"/>
      <c r="S64" s="178"/>
      <c r="T64" s="178"/>
      <c r="U64" s="184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>
        <f t="shared" si="1"/>
        <v>0</v>
      </c>
      <c r="AG64" s="180">
        <f t="shared" si="5"/>
        <v>0</v>
      </c>
      <c r="AH64" s="178">
        <v>30000000</v>
      </c>
      <c r="AI64" s="181">
        <f t="shared" si="6"/>
        <v>1</v>
      </c>
      <c r="AJ64" s="178">
        <f t="shared" si="4"/>
        <v>30000000</v>
      </c>
    </row>
    <row r="65" spans="1:36" s="6" customFormat="1" ht="62.4" x14ac:dyDescent="0.3">
      <c r="A65" s="175" t="str">
        <f t="shared" si="0"/>
        <v>SI.PY.2</v>
      </c>
      <c r="B65" s="176" t="s">
        <v>120</v>
      </c>
      <c r="C65" s="135" t="s">
        <v>14</v>
      </c>
      <c r="D65" s="177" t="s">
        <v>312</v>
      </c>
      <c r="E65" s="136">
        <v>1</v>
      </c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>
        <f t="shared" si="1"/>
        <v>0</v>
      </c>
      <c r="AG65" s="180">
        <f t="shared" si="5"/>
        <v>0</v>
      </c>
      <c r="AH65" s="178">
        <v>30000000</v>
      </c>
      <c r="AI65" s="181">
        <f t="shared" si="6"/>
        <v>1</v>
      </c>
      <c r="AJ65" s="178">
        <f t="shared" si="4"/>
        <v>30000000</v>
      </c>
    </row>
    <row r="66" spans="1:36" s="6" customFormat="1" ht="62.4" x14ac:dyDescent="0.3">
      <c r="A66" s="175" t="str">
        <f t="shared" si="0"/>
        <v>SI.PY.2</v>
      </c>
      <c r="B66" s="176" t="s">
        <v>120</v>
      </c>
      <c r="C66" s="135" t="s">
        <v>12</v>
      </c>
      <c r="D66" s="177" t="s">
        <v>312</v>
      </c>
      <c r="E66" s="136">
        <v>1</v>
      </c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>
        <f t="shared" si="1"/>
        <v>0</v>
      </c>
      <c r="AG66" s="180">
        <f t="shared" si="5"/>
        <v>0</v>
      </c>
      <c r="AH66" s="178">
        <v>60000000</v>
      </c>
      <c r="AI66" s="181">
        <f t="shared" si="6"/>
        <v>1</v>
      </c>
      <c r="AJ66" s="178">
        <f t="shared" ref="AJ66:AJ129" si="7">+AH66-AF66</f>
        <v>60000000</v>
      </c>
    </row>
    <row r="67" spans="1:36" s="6" customFormat="1" ht="62.4" x14ac:dyDescent="0.3">
      <c r="A67" s="175" t="str">
        <f t="shared" si="0"/>
        <v>SI.PY.2</v>
      </c>
      <c r="B67" s="176" t="s">
        <v>121</v>
      </c>
      <c r="C67" s="135" t="s">
        <v>10</v>
      </c>
      <c r="D67" s="177" t="s">
        <v>312</v>
      </c>
      <c r="E67" s="136">
        <v>0</v>
      </c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>
        <f t="shared" si="1"/>
        <v>0</v>
      </c>
      <c r="AG67" s="180">
        <f t="shared" si="5"/>
        <v>0</v>
      </c>
      <c r="AH67" s="178">
        <v>500000000</v>
      </c>
      <c r="AI67" s="181">
        <f t="shared" si="6"/>
        <v>1</v>
      </c>
      <c r="AJ67" s="178">
        <f t="shared" si="7"/>
        <v>500000000</v>
      </c>
    </row>
    <row r="68" spans="1:36" s="6" customFormat="1" ht="62.4" x14ac:dyDescent="0.3">
      <c r="A68" s="175" t="str">
        <f t="shared" si="0"/>
        <v>SI.PY.2</v>
      </c>
      <c r="B68" s="176" t="s">
        <v>122</v>
      </c>
      <c r="C68" s="135" t="s">
        <v>10</v>
      </c>
      <c r="D68" s="177" t="s">
        <v>312</v>
      </c>
      <c r="E68" s="136">
        <v>0</v>
      </c>
      <c r="F68" s="178"/>
      <c r="G68" s="178"/>
      <c r="H68" s="178"/>
      <c r="I68" s="178"/>
      <c r="J68" s="178"/>
      <c r="K68" s="184"/>
      <c r="L68" s="178"/>
      <c r="M68" s="178"/>
      <c r="N68" s="178"/>
      <c r="O68" s="178"/>
      <c r="P68" s="178"/>
      <c r="Q68" s="178"/>
      <c r="R68" s="178"/>
      <c r="S68" s="178"/>
      <c r="T68" s="178"/>
      <c r="U68" s="184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>
        <f t="shared" si="1"/>
        <v>0</v>
      </c>
      <c r="AG68" s="180">
        <f t="shared" si="5"/>
        <v>0</v>
      </c>
      <c r="AH68" s="178">
        <v>900000000</v>
      </c>
      <c r="AI68" s="181">
        <f t="shared" si="6"/>
        <v>1</v>
      </c>
      <c r="AJ68" s="178">
        <f t="shared" si="7"/>
        <v>900000000</v>
      </c>
    </row>
    <row r="69" spans="1:36" s="6" customFormat="1" ht="62.4" x14ac:dyDescent="0.3">
      <c r="A69" s="175" t="str">
        <f t="shared" ref="A69:A132" si="8">LEFT(B69,7)</f>
        <v>SI.PY.2</v>
      </c>
      <c r="B69" s="176" t="s">
        <v>123</v>
      </c>
      <c r="C69" s="135" t="s">
        <v>10</v>
      </c>
      <c r="D69" s="177" t="s">
        <v>312</v>
      </c>
      <c r="E69" s="136">
        <v>0</v>
      </c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>
        <f t="shared" ref="AF69:AF132" si="9">SUM(F69:AE69)</f>
        <v>0</v>
      </c>
      <c r="AG69" s="180">
        <f t="shared" si="5"/>
        <v>0</v>
      </c>
      <c r="AH69" s="178">
        <v>90000000</v>
      </c>
      <c r="AI69" s="181">
        <f t="shared" si="6"/>
        <v>1</v>
      </c>
      <c r="AJ69" s="178">
        <f t="shared" si="7"/>
        <v>90000000</v>
      </c>
    </row>
    <row r="70" spans="1:36" s="6" customFormat="1" ht="62.4" x14ac:dyDescent="0.3">
      <c r="A70" s="175" t="str">
        <f t="shared" si="8"/>
        <v>SI.PY.2</v>
      </c>
      <c r="B70" s="176" t="s">
        <v>124</v>
      </c>
      <c r="C70" s="135" t="s">
        <v>10</v>
      </c>
      <c r="D70" s="177" t="s">
        <v>313</v>
      </c>
      <c r="E70" s="136">
        <v>9</v>
      </c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>
        <f t="shared" si="9"/>
        <v>0</v>
      </c>
      <c r="AG70" s="180">
        <f t="shared" si="5"/>
        <v>0</v>
      </c>
      <c r="AH70" s="178">
        <v>1013200000</v>
      </c>
      <c r="AI70" s="181">
        <f t="shared" si="6"/>
        <v>1</v>
      </c>
      <c r="AJ70" s="178">
        <f t="shared" si="7"/>
        <v>1013200000</v>
      </c>
    </row>
    <row r="71" spans="1:36" s="6" customFormat="1" ht="62.4" x14ac:dyDescent="0.3">
      <c r="A71" s="175" t="str">
        <f t="shared" si="8"/>
        <v>SI.PY.2</v>
      </c>
      <c r="B71" s="176" t="s">
        <v>124</v>
      </c>
      <c r="C71" s="135" t="s">
        <v>13</v>
      </c>
      <c r="D71" s="177" t="s">
        <v>313</v>
      </c>
      <c r="E71" s="136">
        <v>2</v>
      </c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>
        <f t="shared" si="9"/>
        <v>0</v>
      </c>
      <c r="AG71" s="180">
        <f t="shared" si="5"/>
        <v>0</v>
      </c>
      <c r="AH71" s="178">
        <v>104000000</v>
      </c>
      <c r="AI71" s="181">
        <f t="shared" si="6"/>
        <v>1</v>
      </c>
      <c r="AJ71" s="178">
        <f t="shared" si="7"/>
        <v>104000000</v>
      </c>
    </row>
    <row r="72" spans="1:36" s="6" customFormat="1" ht="62.4" x14ac:dyDescent="0.3">
      <c r="A72" s="175" t="str">
        <f t="shared" si="8"/>
        <v>SI.PY.2</v>
      </c>
      <c r="B72" s="176" t="s">
        <v>124</v>
      </c>
      <c r="C72" s="135" t="s">
        <v>14</v>
      </c>
      <c r="D72" s="177" t="s">
        <v>313</v>
      </c>
      <c r="E72" s="136">
        <v>1</v>
      </c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>
        <f t="shared" si="9"/>
        <v>0</v>
      </c>
      <c r="AG72" s="180">
        <f t="shared" si="5"/>
        <v>0</v>
      </c>
      <c r="AH72" s="178">
        <v>52000000</v>
      </c>
      <c r="AI72" s="181">
        <f t="shared" si="6"/>
        <v>1</v>
      </c>
      <c r="AJ72" s="178">
        <f t="shared" si="7"/>
        <v>52000000</v>
      </c>
    </row>
    <row r="73" spans="1:36" s="6" customFormat="1" ht="62.4" x14ac:dyDescent="0.3">
      <c r="A73" s="175" t="str">
        <f t="shared" si="8"/>
        <v>SI.PY.2</v>
      </c>
      <c r="B73" s="176" t="s">
        <v>124</v>
      </c>
      <c r="C73" s="135" t="s">
        <v>12</v>
      </c>
      <c r="D73" s="177" t="s">
        <v>312</v>
      </c>
      <c r="E73" s="136">
        <v>3</v>
      </c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>
        <f t="shared" si="9"/>
        <v>0</v>
      </c>
      <c r="AG73" s="180">
        <f t="shared" si="5"/>
        <v>0</v>
      </c>
      <c r="AH73" s="178">
        <v>104000000</v>
      </c>
      <c r="AI73" s="181">
        <f t="shared" si="6"/>
        <v>1</v>
      </c>
      <c r="AJ73" s="178">
        <f t="shared" si="7"/>
        <v>104000000</v>
      </c>
    </row>
    <row r="74" spans="1:36" s="6" customFormat="1" ht="124.8" x14ac:dyDescent="0.3">
      <c r="A74" s="175" t="str">
        <f t="shared" si="8"/>
        <v>SI.PY.2</v>
      </c>
      <c r="B74" s="176" t="s">
        <v>125</v>
      </c>
      <c r="C74" s="135" t="s">
        <v>40</v>
      </c>
      <c r="D74" s="177" t="s">
        <v>126</v>
      </c>
      <c r="E74" s="136">
        <v>1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>
        <f t="shared" si="9"/>
        <v>0</v>
      </c>
      <c r="AG74" s="180">
        <f t="shared" si="5"/>
        <v>0</v>
      </c>
      <c r="AH74" s="178">
        <v>300000000</v>
      </c>
      <c r="AI74" s="181">
        <f t="shared" si="6"/>
        <v>1</v>
      </c>
      <c r="AJ74" s="178">
        <f t="shared" si="7"/>
        <v>300000000</v>
      </c>
    </row>
    <row r="75" spans="1:36" s="6" customFormat="1" ht="62.4" x14ac:dyDescent="0.3">
      <c r="A75" s="175" t="str">
        <f t="shared" si="8"/>
        <v>SI.PY.3</v>
      </c>
      <c r="B75" s="176" t="s">
        <v>343</v>
      </c>
      <c r="C75" s="135" t="s">
        <v>10</v>
      </c>
      <c r="D75" s="177" t="s">
        <v>127</v>
      </c>
      <c r="E75" s="136">
        <v>15</v>
      </c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83"/>
      <c r="AA75" s="178"/>
      <c r="AB75" s="178"/>
      <c r="AC75" s="178"/>
      <c r="AD75" s="178"/>
      <c r="AE75" s="178"/>
      <c r="AF75" s="178">
        <f t="shared" si="9"/>
        <v>0</v>
      </c>
      <c r="AG75" s="180">
        <f t="shared" si="5"/>
        <v>0</v>
      </c>
      <c r="AH75" s="178">
        <v>258000000</v>
      </c>
      <c r="AI75" s="181">
        <f t="shared" si="6"/>
        <v>1</v>
      </c>
      <c r="AJ75" s="178">
        <f t="shared" si="7"/>
        <v>258000000</v>
      </c>
    </row>
    <row r="76" spans="1:36" s="6" customFormat="1" ht="62.4" x14ac:dyDescent="0.3">
      <c r="A76" s="175" t="str">
        <f t="shared" si="8"/>
        <v>SI.PY.3</v>
      </c>
      <c r="B76" s="176" t="s">
        <v>343</v>
      </c>
      <c r="C76" s="135" t="s">
        <v>13</v>
      </c>
      <c r="D76" s="177" t="s">
        <v>127</v>
      </c>
      <c r="E76" s="136">
        <v>2</v>
      </c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>
        <f t="shared" si="9"/>
        <v>0</v>
      </c>
      <c r="AG76" s="180">
        <f t="shared" si="5"/>
        <v>0</v>
      </c>
      <c r="AH76" s="178">
        <v>30000000</v>
      </c>
      <c r="AI76" s="181">
        <f t="shared" si="6"/>
        <v>1</v>
      </c>
      <c r="AJ76" s="178">
        <f t="shared" si="7"/>
        <v>30000000</v>
      </c>
    </row>
    <row r="77" spans="1:36" s="6" customFormat="1" ht="62.4" x14ac:dyDescent="0.3">
      <c r="A77" s="175" t="str">
        <f t="shared" si="8"/>
        <v>SI.PY.3</v>
      </c>
      <c r="B77" s="176" t="s">
        <v>343</v>
      </c>
      <c r="C77" s="135" t="s">
        <v>14</v>
      </c>
      <c r="D77" s="177" t="s">
        <v>127</v>
      </c>
      <c r="E77" s="136">
        <v>2</v>
      </c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>
        <f t="shared" si="9"/>
        <v>0</v>
      </c>
      <c r="AG77" s="180">
        <f t="shared" si="5"/>
        <v>0</v>
      </c>
      <c r="AH77" s="178">
        <v>30000000</v>
      </c>
      <c r="AI77" s="181">
        <f t="shared" si="6"/>
        <v>1</v>
      </c>
      <c r="AJ77" s="178">
        <f t="shared" si="7"/>
        <v>30000000</v>
      </c>
    </row>
    <row r="78" spans="1:36" s="6" customFormat="1" ht="62.4" x14ac:dyDescent="0.3">
      <c r="A78" s="175" t="str">
        <f t="shared" si="8"/>
        <v>SI.PY.3</v>
      </c>
      <c r="B78" s="176" t="s">
        <v>343</v>
      </c>
      <c r="C78" s="135" t="s">
        <v>12</v>
      </c>
      <c r="D78" s="177" t="s">
        <v>127</v>
      </c>
      <c r="E78" s="136">
        <v>4</v>
      </c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>
        <f t="shared" si="9"/>
        <v>0</v>
      </c>
      <c r="AG78" s="180">
        <f t="shared" ref="AG78:AG139" si="10">+AF78/AH78</f>
        <v>0</v>
      </c>
      <c r="AH78" s="178">
        <v>60000000</v>
      </c>
      <c r="AI78" s="181">
        <f t="shared" ref="AI78:AI139" si="11">+AJ78/AH78</f>
        <v>1</v>
      </c>
      <c r="AJ78" s="178">
        <f t="shared" si="7"/>
        <v>60000000</v>
      </c>
    </row>
    <row r="79" spans="1:36" s="6" customFormat="1" ht="93.6" x14ac:dyDescent="0.3">
      <c r="A79" s="175" t="str">
        <f t="shared" si="8"/>
        <v>SI.PY.3</v>
      </c>
      <c r="B79" s="176" t="s">
        <v>128</v>
      </c>
      <c r="C79" s="135" t="s">
        <v>10</v>
      </c>
      <c r="D79" s="177" t="s">
        <v>129</v>
      </c>
      <c r="E79" s="136">
        <v>50</v>
      </c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9"/>
      <c r="Y79" s="178"/>
      <c r="Z79" s="178"/>
      <c r="AA79" s="178"/>
      <c r="AB79" s="178"/>
      <c r="AC79" s="178"/>
      <c r="AD79" s="178"/>
      <c r="AE79" s="178"/>
      <c r="AF79" s="178">
        <f t="shared" si="9"/>
        <v>0</v>
      </c>
      <c r="AG79" s="180">
        <f t="shared" si="10"/>
        <v>0</v>
      </c>
      <c r="AH79" s="178">
        <v>250000000</v>
      </c>
      <c r="AI79" s="181">
        <f t="shared" si="11"/>
        <v>1</v>
      </c>
      <c r="AJ79" s="178">
        <f t="shared" si="7"/>
        <v>250000000</v>
      </c>
    </row>
    <row r="80" spans="1:36" s="6" customFormat="1" ht="93.6" x14ac:dyDescent="0.3">
      <c r="A80" s="175" t="str">
        <f t="shared" si="8"/>
        <v>SI.PY.3</v>
      </c>
      <c r="B80" s="176" t="s">
        <v>128</v>
      </c>
      <c r="C80" s="135" t="s">
        <v>13</v>
      </c>
      <c r="D80" s="177" t="s">
        <v>129</v>
      </c>
      <c r="E80" s="136">
        <v>4</v>
      </c>
      <c r="F80" s="178"/>
      <c r="G80" s="178"/>
      <c r="H80" s="178"/>
      <c r="I80" s="178"/>
      <c r="J80" s="178"/>
      <c r="K80" s="184"/>
      <c r="L80" s="178"/>
      <c r="M80" s="178"/>
      <c r="N80" s="178"/>
      <c r="O80" s="178"/>
      <c r="P80" s="178"/>
      <c r="Q80" s="178"/>
      <c r="R80" s="178"/>
      <c r="S80" s="178"/>
      <c r="T80" s="178"/>
      <c r="U80" s="184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>
        <f t="shared" si="9"/>
        <v>0</v>
      </c>
      <c r="AG80" s="180">
        <f t="shared" si="10"/>
        <v>0</v>
      </c>
      <c r="AH80" s="178">
        <v>20000000</v>
      </c>
      <c r="AI80" s="181">
        <f t="shared" si="11"/>
        <v>1</v>
      </c>
      <c r="AJ80" s="178">
        <f t="shared" si="7"/>
        <v>20000000</v>
      </c>
    </row>
    <row r="81" spans="1:36" s="6" customFormat="1" ht="93.6" x14ac:dyDescent="0.3">
      <c r="A81" s="175" t="str">
        <f t="shared" si="8"/>
        <v>SI.PY.3</v>
      </c>
      <c r="B81" s="176" t="s">
        <v>128</v>
      </c>
      <c r="C81" s="135" t="s">
        <v>14</v>
      </c>
      <c r="D81" s="177" t="s">
        <v>129</v>
      </c>
      <c r="E81" s="136">
        <v>4</v>
      </c>
      <c r="F81" s="178"/>
      <c r="G81" s="178"/>
      <c r="H81" s="178"/>
      <c r="I81" s="178"/>
      <c r="J81" s="178"/>
      <c r="K81" s="184"/>
      <c r="L81" s="178"/>
      <c r="M81" s="178"/>
      <c r="N81" s="178"/>
      <c r="O81" s="178"/>
      <c r="P81" s="178"/>
      <c r="Q81" s="178"/>
      <c r="R81" s="178"/>
      <c r="S81" s="178"/>
      <c r="T81" s="178"/>
      <c r="U81" s="184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>
        <f t="shared" si="9"/>
        <v>0</v>
      </c>
      <c r="AG81" s="180">
        <f t="shared" si="10"/>
        <v>0</v>
      </c>
      <c r="AH81" s="178">
        <v>20000000</v>
      </c>
      <c r="AI81" s="181">
        <f t="shared" si="11"/>
        <v>1</v>
      </c>
      <c r="AJ81" s="178">
        <f t="shared" si="7"/>
        <v>20000000</v>
      </c>
    </row>
    <row r="82" spans="1:36" s="6" customFormat="1" ht="93.6" x14ac:dyDescent="0.3">
      <c r="A82" s="175" t="str">
        <f t="shared" si="8"/>
        <v>SI.PY.3</v>
      </c>
      <c r="B82" s="176" t="s">
        <v>128</v>
      </c>
      <c r="C82" s="135" t="s">
        <v>12</v>
      </c>
      <c r="D82" s="177" t="s">
        <v>129</v>
      </c>
      <c r="E82" s="136">
        <v>8</v>
      </c>
      <c r="F82" s="178"/>
      <c r="G82" s="178"/>
      <c r="H82" s="178"/>
      <c r="I82" s="178"/>
      <c r="J82" s="178"/>
      <c r="K82" s="184"/>
      <c r="L82" s="178"/>
      <c r="M82" s="178"/>
      <c r="N82" s="178"/>
      <c r="O82" s="178"/>
      <c r="P82" s="178"/>
      <c r="Q82" s="178"/>
      <c r="R82" s="178"/>
      <c r="S82" s="178"/>
      <c r="T82" s="178"/>
      <c r="U82" s="184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>
        <f t="shared" si="9"/>
        <v>0</v>
      </c>
      <c r="AG82" s="180">
        <f t="shared" si="10"/>
        <v>0</v>
      </c>
      <c r="AH82" s="178">
        <v>40000000</v>
      </c>
      <c r="AI82" s="181">
        <f t="shared" si="11"/>
        <v>1</v>
      </c>
      <c r="AJ82" s="178">
        <f t="shared" si="7"/>
        <v>40000000</v>
      </c>
    </row>
    <row r="83" spans="1:36" s="6" customFormat="1" ht="46.8" x14ac:dyDescent="0.3">
      <c r="A83" s="175" t="str">
        <f t="shared" si="8"/>
        <v>SI.PY.3</v>
      </c>
      <c r="B83" s="176" t="s">
        <v>130</v>
      </c>
      <c r="C83" s="135" t="s">
        <v>40</v>
      </c>
      <c r="D83" s="177" t="s">
        <v>131</v>
      </c>
      <c r="E83" s="136">
        <v>10</v>
      </c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>
        <f t="shared" si="9"/>
        <v>0</v>
      </c>
      <c r="AG83" s="180">
        <f t="shared" si="10"/>
        <v>0</v>
      </c>
      <c r="AH83" s="178">
        <v>100000000</v>
      </c>
      <c r="AI83" s="181">
        <f t="shared" si="11"/>
        <v>1</v>
      </c>
      <c r="AJ83" s="178">
        <f t="shared" si="7"/>
        <v>100000000</v>
      </c>
    </row>
    <row r="84" spans="1:36" s="6" customFormat="1" ht="78" x14ac:dyDescent="0.3">
      <c r="A84" s="175" t="str">
        <f t="shared" si="8"/>
        <v>SI.PY.3</v>
      </c>
      <c r="B84" s="176" t="s">
        <v>132</v>
      </c>
      <c r="C84" s="135" t="s">
        <v>10</v>
      </c>
      <c r="D84" s="177" t="s">
        <v>133</v>
      </c>
      <c r="E84" s="136">
        <v>7</v>
      </c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83"/>
      <c r="W84" s="178"/>
      <c r="X84" s="179"/>
      <c r="Y84" s="178"/>
      <c r="Z84" s="178"/>
      <c r="AA84" s="178"/>
      <c r="AB84" s="178"/>
      <c r="AC84" s="178"/>
      <c r="AD84" s="178"/>
      <c r="AE84" s="178"/>
      <c r="AF84" s="178">
        <f t="shared" si="9"/>
        <v>0</v>
      </c>
      <c r="AG84" s="180">
        <f t="shared" si="10"/>
        <v>0</v>
      </c>
      <c r="AH84" s="178">
        <v>700000000</v>
      </c>
      <c r="AI84" s="181">
        <f t="shared" si="11"/>
        <v>1</v>
      </c>
      <c r="AJ84" s="178">
        <f t="shared" si="7"/>
        <v>700000000</v>
      </c>
    </row>
    <row r="85" spans="1:36" s="6" customFormat="1" ht="78" x14ac:dyDescent="0.3">
      <c r="A85" s="175" t="str">
        <f t="shared" si="8"/>
        <v>SI.PY.3</v>
      </c>
      <c r="B85" s="176" t="s">
        <v>132</v>
      </c>
      <c r="C85" s="135" t="s">
        <v>10</v>
      </c>
      <c r="D85" s="177" t="s">
        <v>134</v>
      </c>
      <c r="E85" s="136">
        <v>0.4</v>
      </c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>
        <f t="shared" si="9"/>
        <v>0</v>
      </c>
      <c r="AG85" s="180">
        <f t="shared" si="10"/>
        <v>0</v>
      </c>
      <c r="AH85" s="178">
        <v>350000000</v>
      </c>
      <c r="AI85" s="181">
        <f t="shared" si="11"/>
        <v>1</v>
      </c>
      <c r="AJ85" s="178">
        <f t="shared" si="7"/>
        <v>350000000</v>
      </c>
    </row>
    <row r="86" spans="1:36" s="6" customFormat="1" ht="46.8" x14ac:dyDescent="0.3">
      <c r="A86" s="175" t="str">
        <f t="shared" si="8"/>
        <v>SI.PY.3</v>
      </c>
      <c r="B86" s="176" t="s">
        <v>135</v>
      </c>
      <c r="C86" s="135" t="s">
        <v>10</v>
      </c>
      <c r="D86" s="177" t="s">
        <v>136</v>
      </c>
      <c r="E86" s="136">
        <v>53</v>
      </c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83"/>
      <c r="W86" s="178"/>
      <c r="X86" s="178"/>
      <c r="Y86" s="178"/>
      <c r="Z86" s="178"/>
      <c r="AA86" s="178"/>
      <c r="AB86" s="178"/>
      <c r="AC86" s="178"/>
      <c r="AD86" s="178"/>
      <c r="AE86" s="178"/>
      <c r="AF86" s="178">
        <f t="shared" si="9"/>
        <v>0</v>
      </c>
      <c r="AG86" s="180">
        <f t="shared" si="10"/>
        <v>0</v>
      </c>
      <c r="AH86" s="178">
        <v>296174000</v>
      </c>
      <c r="AI86" s="181">
        <f t="shared" si="11"/>
        <v>1</v>
      </c>
      <c r="AJ86" s="178">
        <f t="shared" si="7"/>
        <v>296174000</v>
      </c>
    </row>
    <row r="87" spans="1:36" s="6" customFormat="1" ht="62.4" x14ac:dyDescent="0.3">
      <c r="A87" s="175" t="str">
        <f t="shared" si="8"/>
        <v>SI.PY.3</v>
      </c>
      <c r="B87" s="176" t="s">
        <v>135</v>
      </c>
      <c r="C87" s="135" t="s">
        <v>10</v>
      </c>
      <c r="D87" s="177" t="s">
        <v>137</v>
      </c>
      <c r="E87" s="136">
        <v>130</v>
      </c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9"/>
      <c r="Y87" s="178"/>
      <c r="Z87" s="178"/>
      <c r="AA87" s="178"/>
      <c r="AB87" s="178"/>
      <c r="AC87" s="178"/>
      <c r="AD87" s="178"/>
      <c r="AE87" s="178"/>
      <c r="AF87" s="178">
        <f t="shared" si="9"/>
        <v>0</v>
      </c>
      <c r="AG87" s="180">
        <f t="shared" si="10"/>
        <v>0</v>
      </c>
      <c r="AH87" s="178">
        <v>160000000</v>
      </c>
      <c r="AI87" s="181">
        <f t="shared" si="11"/>
        <v>1</v>
      </c>
      <c r="AJ87" s="178">
        <f t="shared" si="7"/>
        <v>160000000</v>
      </c>
    </row>
    <row r="88" spans="1:36" s="6" customFormat="1" ht="31.2" x14ac:dyDescent="0.3">
      <c r="A88" s="175" t="str">
        <f t="shared" si="8"/>
        <v>SI.PY.3</v>
      </c>
      <c r="B88" s="176" t="s">
        <v>135</v>
      </c>
      <c r="C88" s="135" t="s">
        <v>13</v>
      </c>
      <c r="D88" s="177" t="s">
        <v>138</v>
      </c>
      <c r="E88" s="136">
        <v>1</v>
      </c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>
        <f t="shared" si="9"/>
        <v>0</v>
      </c>
      <c r="AG88" s="180">
        <f t="shared" si="10"/>
        <v>0</v>
      </c>
      <c r="AH88" s="178">
        <v>5000000</v>
      </c>
      <c r="AI88" s="181">
        <f t="shared" si="11"/>
        <v>1</v>
      </c>
      <c r="AJ88" s="178">
        <f t="shared" si="7"/>
        <v>5000000</v>
      </c>
    </row>
    <row r="89" spans="1:36" s="6" customFormat="1" ht="31.2" x14ac:dyDescent="0.3">
      <c r="A89" s="175" t="str">
        <f t="shared" si="8"/>
        <v>SI.PY.3</v>
      </c>
      <c r="B89" s="176" t="s">
        <v>135</v>
      </c>
      <c r="C89" s="135" t="s">
        <v>14</v>
      </c>
      <c r="D89" s="177" t="s">
        <v>138</v>
      </c>
      <c r="E89" s="136">
        <v>1</v>
      </c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>
        <f t="shared" si="9"/>
        <v>0</v>
      </c>
      <c r="AG89" s="180">
        <f t="shared" si="10"/>
        <v>0</v>
      </c>
      <c r="AH89" s="178">
        <v>5000000</v>
      </c>
      <c r="AI89" s="181">
        <f t="shared" si="11"/>
        <v>1</v>
      </c>
      <c r="AJ89" s="178">
        <f t="shared" si="7"/>
        <v>5000000</v>
      </c>
    </row>
    <row r="90" spans="1:36" s="6" customFormat="1" ht="31.2" x14ac:dyDescent="0.3">
      <c r="A90" s="175" t="str">
        <f t="shared" si="8"/>
        <v>SI.PY.3</v>
      </c>
      <c r="B90" s="176" t="s">
        <v>135</v>
      </c>
      <c r="C90" s="135" t="s">
        <v>12</v>
      </c>
      <c r="D90" s="177" t="s">
        <v>138</v>
      </c>
      <c r="E90" s="136">
        <v>1</v>
      </c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>
        <f t="shared" si="9"/>
        <v>0</v>
      </c>
      <c r="AG90" s="180">
        <f t="shared" si="10"/>
        <v>0</v>
      </c>
      <c r="AH90" s="178">
        <v>5000000</v>
      </c>
      <c r="AI90" s="181">
        <f t="shared" si="11"/>
        <v>1</v>
      </c>
      <c r="AJ90" s="178">
        <f t="shared" si="7"/>
        <v>5000000</v>
      </c>
    </row>
    <row r="91" spans="1:36" s="6" customFormat="1" ht="46.8" x14ac:dyDescent="0.3">
      <c r="A91" s="175" t="str">
        <f t="shared" si="8"/>
        <v>SI.PY.3</v>
      </c>
      <c r="B91" s="176" t="s">
        <v>139</v>
      </c>
      <c r="C91" s="135" t="s">
        <v>40</v>
      </c>
      <c r="D91" s="177" t="s">
        <v>140</v>
      </c>
      <c r="E91" s="136">
        <v>9</v>
      </c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  <c r="AC91" s="178"/>
      <c r="AD91" s="178"/>
      <c r="AE91" s="178"/>
      <c r="AF91" s="178">
        <f t="shared" si="9"/>
        <v>0</v>
      </c>
      <c r="AG91" s="180">
        <f t="shared" si="10"/>
        <v>0</v>
      </c>
      <c r="AH91" s="178">
        <v>190000000</v>
      </c>
      <c r="AI91" s="181">
        <f t="shared" si="11"/>
        <v>1</v>
      </c>
      <c r="AJ91" s="178">
        <f t="shared" si="7"/>
        <v>190000000</v>
      </c>
    </row>
    <row r="92" spans="1:36" s="6" customFormat="1" ht="93.6" x14ac:dyDescent="0.3">
      <c r="A92" s="175" t="str">
        <f t="shared" si="8"/>
        <v>SI.PY.3</v>
      </c>
      <c r="B92" s="176" t="s">
        <v>141</v>
      </c>
      <c r="C92" s="135" t="s">
        <v>10</v>
      </c>
      <c r="D92" s="177" t="s">
        <v>142</v>
      </c>
      <c r="E92" s="136">
        <v>24</v>
      </c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9"/>
      <c r="Y92" s="178"/>
      <c r="Z92" s="178"/>
      <c r="AA92" s="178"/>
      <c r="AB92" s="178"/>
      <c r="AC92" s="178"/>
      <c r="AD92" s="178"/>
      <c r="AE92" s="178"/>
      <c r="AF92" s="178">
        <f t="shared" si="9"/>
        <v>0</v>
      </c>
      <c r="AG92" s="180">
        <f t="shared" si="10"/>
        <v>0</v>
      </c>
      <c r="AH92" s="178">
        <v>150600000</v>
      </c>
      <c r="AI92" s="181">
        <f t="shared" si="11"/>
        <v>1</v>
      </c>
      <c r="AJ92" s="178">
        <f t="shared" si="7"/>
        <v>150600000</v>
      </c>
    </row>
    <row r="93" spans="1:36" s="6" customFormat="1" ht="62.4" x14ac:dyDescent="0.3">
      <c r="A93" s="175" t="str">
        <f t="shared" si="8"/>
        <v>SI.PY.3</v>
      </c>
      <c r="B93" s="176" t="s">
        <v>141</v>
      </c>
      <c r="C93" s="135" t="s">
        <v>10</v>
      </c>
      <c r="D93" s="177" t="s">
        <v>143</v>
      </c>
      <c r="E93" s="136">
        <v>25</v>
      </c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  <c r="AC93" s="178"/>
      <c r="AD93" s="178"/>
      <c r="AE93" s="178"/>
      <c r="AF93" s="178">
        <f t="shared" si="9"/>
        <v>0</v>
      </c>
      <c r="AG93" s="180">
        <f t="shared" si="10"/>
        <v>0</v>
      </c>
      <c r="AH93" s="178">
        <v>150000000</v>
      </c>
      <c r="AI93" s="181">
        <f t="shared" si="11"/>
        <v>1</v>
      </c>
      <c r="AJ93" s="178">
        <f t="shared" si="7"/>
        <v>150000000</v>
      </c>
    </row>
    <row r="94" spans="1:36" s="6" customFormat="1" ht="93.6" x14ac:dyDescent="0.3">
      <c r="A94" s="175" t="str">
        <f t="shared" si="8"/>
        <v>SI.PY.3</v>
      </c>
      <c r="B94" s="176" t="s">
        <v>141</v>
      </c>
      <c r="C94" s="135" t="s">
        <v>14</v>
      </c>
      <c r="D94" s="177" t="s">
        <v>142</v>
      </c>
      <c r="E94" s="136">
        <v>2</v>
      </c>
      <c r="F94" s="178"/>
      <c r="G94" s="178"/>
      <c r="H94" s="178"/>
      <c r="I94" s="178"/>
      <c r="J94" s="178"/>
      <c r="K94" s="184"/>
      <c r="L94" s="178"/>
      <c r="M94" s="178"/>
      <c r="N94" s="178"/>
      <c r="O94" s="178"/>
      <c r="P94" s="178"/>
      <c r="Q94" s="178"/>
      <c r="R94" s="178"/>
      <c r="S94" s="178"/>
      <c r="T94" s="178"/>
      <c r="U94" s="184"/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178">
        <f t="shared" si="9"/>
        <v>0</v>
      </c>
      <c r="AG94" s="180">
        <f t="shared" si="10"/>
        <v>0</v>
      </c>
      <c r="AH94" s="178">
        <v>12000000</v>
      </c>
      <c r="AI94" s="181">
        <f t="shared" si="11"/>
        <v>1</v>
      </c>
      <c r="AJ94" s="178">
        <f t="shared" si="7"/>
        <v>12000000</v>
      </c>
    </row>
    <row r="95" spans="1:36" s="6" customFormat="1" ht="62.4" x14ac:dyDescent="0.3">
      <c r="A95" s="175" t="str">
        <f t="shared" si="8"/>
        <v>SI.PY.3</v>
      </c>
      <c r="B95" s="176" t="s">
        <v>141</v>
      </c>
      <c r="C95" s="135" t="s">
        <v>14</v>
      </c>
      <c r="D95" s="177" t="s">
        <v>143</v>
      </c>
      <c r="E95" s="136">
        <v>2</v>
      </c>
      <c r="F95" s="178"/>
      <c r="G95" s="178"/>
      <c r="H95" s="178"/>
      <c r="I95" s="178"/>
      <c r="J95" s="178"/>
      <c r="K95" s="184"/>
      <c r="L95" s="178"/>
      <c r="M95" s="178"/>
      <c r="N95" s="178"/>
      <c r="O95" s="178"/>
      <c r="P95" s="178"/>
      <c r="Q95" s="178"/>
      <c r="R95" s="178"/>
      <c r="S95" s="178"/>
      <c r="T95" s="178"/>
      <c r="U95" s="184"/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78">
        <f t="shared" si="9"/>
        <v>0</v>
      </c>
      <c r="AG95" s="180">
        <f t="shared" si="10"/>
        <v>0</v>
      </c>
      <c r="AH95" s="178">
        <v>12000000</v>
      </c>
      <c r="AI95" s="181">
        <f t="shared" si="11"/>
        <v>1</v>
      </c>
      <c r="AJ95" s="178">
        <f t="shared" si="7"/>
        <v>12000000</v>
      </c>
    </row>
    <row r="96" spans="1:36" s="6" customFormat="1" ht="93.6" x14ac:dyDescent="0.3">
      <c r="A96" s="175" t="str">
        <f t="shared" si="8"/>
        <v>SI.PY.3</v>
      </c>
      <c r="B96" s="176" t="s">
        <v>141</v>
      </c>
      <c r="C96" s="135" t="s">
        <v>13</v>
      </c>
      <c r="D96" s="177" t="s">
        <v>142</v>
      </c>
      <c r="E96" s="136">
        <v>2</v>
      </c>
      <c r="F96" s="178"/>
      <c r="G96" s="178"/>
      <c r="H96" s="178"/>
      <c r="I96" s="178"/>
      <c r="J96" s="178"/>
      <c r="K96" s="184"/>
      <c r="L96" s="178"/>
      <c r="M96" s="178"/>
      <c r="N96" s="178"/>
      <c r="O96" s="178"/>
      <c r="P96" s="178"/>
      <c r="Q96" s="178"/>
      <c r="R96" s="178"/>
      <c r="S96" s="178"/>
      <c r="T96" s="178"/>
      <c r="U96" s="184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>
        <f t="shared" si="9"/>
        <v>0</v>
      </c>
      <c r="AG96" s="180">
        <f t="shared" si="10"/>
        <v>0</v>
      </c>
      <c r="AH96" s="178">
        <v>12000000</v>
      </c>
      <c r="AI96" s="181">
        <f t="shared" si="11"/>
        <v>1</v>
      </c>
      <c r="AJ96" s="178">
        <f t="shared" si="7"/>
        <v>12000000</v>
      </c>
    </row>
    <row r="97" spans="1:36" s="6" customFormat="1" ht="62.4" x14ac:dyDescent="0.3">
      <c r="A97" s="175" t="str">
        <f t="shared" si="8"/>
        <v>SI.PY.3</v>
      </c>
      <c r="B97" s="176" t="s">
        <v>141</v>
      </c>
      <c r="C97" s="135" t="s">
        <v>13</v>
      </c>
      <c r="D97" s="177" t="s">
        <v>143</v>
      </c>
      <c r="E97" s="136">
        <v>2</v>
      </c>
      <c r="F97" s="178"/>
      <c r="G97" s="178"/>
      <c r="H97" s="178"/>
      <c r="I97" s="178"/>
      <c r="J97" s="178"/>
      <c r="K97" s="184"/>
      <c r="L97" s="178"/>
      <c r="M97" s="178"/>
      <c r="N97" s="178"/>
      <c r="O97" s="178"/>
      <c r="P97" s="178"/>
      <c r="Q97" s="178"/>
      <c r="R97" s="178"/>
      <c r="S97" s="178"/>
      <c r="T97" s="178"/>
      <c r="U97" s="184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>
        <f t="shared" si="9"/>
        <v>0</v>
      </c>
      <c r="AG97" s="180">
        <f t="shared" si="10"/>
        <v>0</v>
      </c>
      <c r="AH97" s="178">
        <v>12000000</v>
      </c>
      <c r="AI97" s="181">
        <f t="shared" si="11"/>
        <v>1</v>
      </c>
      <c r="AJ97" s="178">
        <f t="shared" si="7"/>
        <v>12000000</v>
      </c>
    </row>
    <row r="98" spans="1:36" s="6" customFormat="1" ht="93.6" x14ac:dyDescent="0.3">
      <c r="A98" s="175" t="str">
        <f t="shared" si="8"/>
        <v>SI.PY.3</v>
      </c>
      <c r="B98" s="176" t="s">
        <v>141</v>
      </c>
      <c r="C98" s="135" t="s">
        <v>12</v>
      </c>
      <c r="D98" s="177" t="s">
        <v>142</v>
      </c>
      <c r="E98" s="136">
        <v>4</v>
      </c>
      <c r="F98" s="178"/>
      <c r="G98" s="178"/>
      <c r="H98" s="178"/>
      <c r="I98" s="178"/>
      <c r="J98" s="178"/>
      <c r="K98" s="184"/>
      <c r="L98" s="178"/>
      <c r="M98" s="178"/>
      <c r="N98" s="178"/>
      <c r="O98" s="178"/>
      <c r="P98" s="178"/>
      <c r="Q98" s="178"/>
      <c r="R98" s="178"/>
      <c r="S98" s="178"/>
      <c r="T98" s="178"/>
      <c r="U98" s="184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>
        <f t="shared" si="9"/>
        <v>0</v>
      </c>
      <c r="AG98" s="180">
        <f t="shared" si="10"/>
        <v>0</v>
      </c>
      <c r="AH98" s="178">
        <v>24000000</v>
      </c>
      <c r="AI98" s="181">
        <f t="shared" si="11"/>
        <v>1</v>
      </c>
      <c r="AJ98" s="178">
        <f t="shared" si="7"/>
        <v>24000000</v>
      </c>
    </row>
    <row r="99" spans="1:36" s="6" customFormat="1" ht="62.4" x14ac:dyDescent="0.3">
      <c r="A99" s="175" t="str">
        <f t="shared" si="8"/>
        <v>SI.PY.3</v>
      </c>
      <c r="B99" s="176" t="s">
        <v>141</v>
      </c>
      <c r="C99" s="135" t="s">
        <v>12</v>
      </c>
      <c r="D99" s="177" t="s">
        <v>143</v>
      </c>
      <c r="E99" s="136">
        <v>4</v>
      </c>
      <c r="F99" s="178"/>
      <c r="G99" s="178"/>
      <c r="H99" s="178"/>
      <c r="I99" s="178"/>
      <c r="J99" s="178"/>
      <c r="K99" s="184"/>
      <c r="L99" s="178"/>
      <c r="M99" s="178"/>
      <c r="N99" s="178"/>
      <c r="O99" s="178"/>
      <c r="P99" s="178"/>
      <c r="Q99" s="178"/>
      <c r="R99" s="178"/>
      <c r="S99" s="178"/>
      <c r="T99" s="178"/>
      <c r="U99" s="184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>
        <f t="shared" si="9"/>
        <v>0</v>
      </c>
      <c r="AG99" s="180">
        <f t="shared" si="10"/>
        <v>0</v>
      </c>
      <c r="AH99" s="178">
        <v>24000000</v>
      </c>
      <c r="AI99" s="181">
        <f t="shared" si="11"/>
        <v>1</v>
      </c>
      <c r="AJ99" s="178">
        <f t="shared" si="7"/>
        <v>24000000</v>
      </c>
    </row>
    <row r="100" spans="1:36" s="6" customFormat="1" ht="109.2" x14ac:dyDescent="0.3">
      <c r="A100" s="175" t="str">
        <f t="shared" si="8"/>
        <v>SI.PY.3</v>
      </c>
      <c r="B100" s="176" t="s">
        <v>344</v>
      </c>
      <c r="C100" s="135" t="s">
        <v>40</v>
      </c>
      <c r="D100" s="177" t="s">
        <v>144</v>
      </c>
      <c r="E100" s="136">
        <v>0.5</v>
      </c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>
        <f t="shared" si="9"/>
        <v>0</v>
      </c>
      <c r="AG100" s="180">
        <f t="shared" si="10"/>
        <v>0</v>
      </c>
      <c r="AH100" s="178">
        <v>120000000</v>
      </c>
      <c r="AI100" s="181">
        <f t="shared" si="11"/>
        <v>1</v>
      </c>
      <c r="AJ100" s="178">
        <f t="shared" si="7"/>
        <v>120000000</v>
      </c>
    </row>
    <row r="101" spans="1:36" s="6" customFormat="1" ht="62.4" x14ac:dyDescent="0.3">
      <c r="A101" s="175" t="str">
        <f t="shared" si="8"/>
        <v>SI.PY.3</v>
      </c>
      <c r="B101" s="176" t="s">
        <v>145</v>
      </c>
      <c r="C101" s="135" t="s">
        <v>10</v>
      </c>
      <c r="D101" s="177" t="s">
        <v>146</v>
      </c>
      <c r="E101" s="136">
        <v>12</v>
      </c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>
        <f t="shared" si="9"/>
        <v>0</v>
      </c>
      <c r="AG101" s="180">
        <f t="shared" si="10"/>
        <v>0</v>
      </c>
      <c r="AH101" s="178">
        <v>1200000000</v>
      </c>
      <c r="AI101" s="181">
        <f t="shared" si="11"/>
        <v>1</v>
      </c>
      <c r="AJ101" s="178">
        <f t="shared" si="7"/>
        <v>1200000000</v>
      </c>
    </row>
    <row r="102" spans="1:36" s="6" customFormat="1" ht="78" x14ac:dyDescent="0.3">
      <c r="A102" s="175" t="str">
        <f t="shared" si="8"/>
        <v>SI.PY.3</v>
      </c>
      <c r="B102" s="176" t="s">
        <v>147</v>
      </c>
      <c r="C102" s="135" t="s">
        <v>10</v>
      </c>
      <c r="D102" s="177" t="s">
        <v>314</v>
      </c>
      <c r="E102" s="136">
        <v>2</v>
      </c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>
        <f t="shared" si="9"/>
        <v>0</v>
      </c>
      <c r="AG102" s="180">
        <f t="shared" si="10"/>
        <v>0</v>
      </c>
      <c r="AH102" s="178">
        <v>10000000</v>
      </c>
      <c r="AI102" s="181">
        <f t="shared" si="11"/>
        <v>1</v>
      </c>
      <c r="AJ102" s="178">
        <f t="shared" si="7"/>
        <v>10000000</v>
      </c>
    </row>
    <row r="103" spans="1:36" s="6" customFormat="1" ht="62.4" x14ac:dyDescent="0.3">
      <c r="A103" s="175" t="str">
        <f t="shared" si="8"/>
        <v>SI.PY.3</v>
      </c>
      <c r="B103" s="176" t="s">
        <v>148</v>
      </c>
      <c r="C103" s="135" t="s">
        <v>10</v>
      </c>
      <c r="D103" s="177" t="s">
        <v>149</v>
      </c>
      <c r="E103" s="136">
        <v>5</v>
      </c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78">
        <f t="shared" si="9"/>
        <v>0</v>
      </c>
      <c r="AG103" s="180">
        <f t="shared" si="10"/>
        <v>0</v>
      </c>
      <c r="AH103" s="178">
        <v>1216000000</v>
      </c>
      <c r="AI103" s="181">
        <f t="shared" si="11"/>
        <v>1</v>
      </c>
      <c r="AJ103" s="178">
        <f t="shared" si="7"/>
        <v>1216000000</v>
      </c>
    </row>
    <row r="104" spans="1:36" s="6" customFormat="1" ht="156" x14ac:dyDescent="0.3">
      <c r="A104" s="175" t="str">
        <f t="shared" si="8"/>
        <v>SI.PY.4</v>
      </c>
      <c r="B104" s="176" t="s">
        <v>150</v>
      </c>
      <c r="C104" s="135" t="s">
        <v>40</v>
      </c>
      <c r="D104" s="177" t="s">
        <v>315</v>
      </c>
      <c r="E104" s="136">
        <v>4</v>
      </c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78">
        <f t="shared" si="9"/>
        <v>0</v>
      </c>
      <c r="AG104" s="180">
        <v>0</v>
      </c>
      <c r="AH104" s="178">
        <v>70000000</v>
      </c>
      <c r="AI104" s="181"/>
      <c r="AJ104" s="178">
        <f t="shared" si="7"/>
        <v>70000000</v>
      </c>
    </row>
    <row r="105" spans="1:36" s="6" customFormat="1" ht="124.8" x14ac:dyDescent="0.3">
      <c r="A105" s="175" t="str">
        <f t="shared" si="8"/>
        <v>SI.PY.4</v>
      </c>
      <c r="B105" s="176" t="s">
        <v>150</v>
      </c>
      <c r="C105" s="135" t="s">
        <v>40</v>
      </c>
      <c r="D105" s="177" t="s">
        <v>316</v>
      </c>
      <c r="E105" s="136">
        <v>3</v>
      </c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  <c r="AC105" s="178"/>
      <c r="AD105" s="178"/>
      <c r="AE105" s="178"/>
      <c r="AF105" s="178">
        <f t="shared" si="9"/>
        <v>0</v>
      </c>
      <c r="AG105" s="180"/>
      <c r="AH105" s="178"/>
      <c r="AI105" s="181"/>
      <c r="AJ105" s="178">
        <f t="shared" si="7"/>
        <v>0</v>
      </c>
    </row>
    <row r="106" spans="1:36" s="6" customFormat="1" ht="46.8" x14ac:dyDescent="0.3">
      <c r="A106" s="175" t="str">
        <f t="shared" si="8"/>
        <v>SI.PY.4</v>
      </c>
      <c r="B106" s="176" t="s">
        <v>317</v>
      </c>
      <c r="C106" s="135" t="s">
        <v>40</v>
      </c>
      <c r="D106" s="177" t="s">
        <v>151</v>
      </c>
      <c r="E106" s="136">
        <v>4</v>
      </c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  <c r="AC106" s="178"/>
      <c r="AD106" s="178"/>
      <c r="AE106" s="178"/>
      <c r="AF106" s="178">
        <f t="shared" si="9"/>
        <v>0</v>
      </c>
      <c r="AG106" s="180">
        <f t="shared" si="10"/>
        <v>0</v>
      </c>
      <c r="AH106" s="178">
        <v>80000000</v>
      </c>
      <c r="AI106" s="181">
        <f t="shared" si="11"/>
        <v>1</v>
      </c>
      <c r="AJ106" s="178">
        <f t="shared" si="7"/>
        <v>80000000</v>
      </c>
    </row>
    <row r="107" spans="1:36" s="6" customFormat="1" ht="78" x14ac:dyDescent="0.3">
      <c r="A107" s="175" t="str">
        <f t="shared" si="8"/>
        <v>SI.PY.5</v>
      </c>
      <c r="B107" s="176" t="s">
        <v>152</v>
      </c>
      <c r="C107" s="135" t="s">
        <v>40</v>
      </c>
      <c r="D107" s="177" t="s">
        <v>153</v>
      </c>
      <c r="E107" s="136">
        <v>2</v>
      </c>
      <c r="F107" s="178">
        <f>+FUENTES!D4</f>
        <v>2340370378</v>
      </c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  <c r="AC107" s="178"/>
      <c r="AD107" s="178"/>
      <c r="AE107" s="178"/>
      <c r="AF107" s="178">
        <f t="shared" si="9"/>
        <v>2340370378</v>
      </c>
      <c r="AG107" s="180"/>
      <c r="AH107" s="178">
        <v>3200000000</v>
      </c>
      <c r="AI107" s="181"/>
      <c r="AJ107" s="178">
        <f t="shared" si="7"/>
        <v>859629622</v>
      </c>
    </row>
    <row r="108" spans="1:36" s="6" customFormat="1" ht="78" x14ac:dyDescent="0.3">
      <c r="A108" s="175" t="str">
        <f t="shared" si="8"/>
        <v>SI.PY.6</v>
      </c>
      <c r="B108" s="176" t="s">
        <v>154</v>
      </c>
      <c r="C108" s="135" t="s">
        <v>40</v>
      </c>
      <c r="D108" s="177" t="s">
        <v>318</v>
      </c>
      <c r="E108" s="136">
        <v>13</v>
      </c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83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>
        <f t="shared" si="9"/>
        <v>0</v>
      </c>
      <c r="AG108" s="180">
        <f t="shared" si="10"/>
        <v>0</v>
      </c>
      <c r="AH108" s="178">
        <v>140812000</v>
      </c>
      <c r="AI108" s="181">
        <f t="shared" si="11"/>
        <v>1</v>
      </c>
      <c r="AJ108" s="178">
        <f t="shared" si="7"/>
        <v>140812000</v>
      </c>
    </row>
    <row r="109" spans="1:36" s="6" customFormat="1" ht="109.2" x14ac:dyDescent="0.3">
      <c r="A109" s="175" t="str">
        <f t="shared" si="8"/>
        <v>SI.PY.6</v>
      </c>
      <c r="B109" s="176" t="s">
        <v>155</v>
      </c>
      <c r="C109" s="135" t="s">
        <v>40</v>
      </c>
      <c r="D109" s="177" t="s">
        <v>156</v>
      </c>
      <c r="E109" s="136">
        <v>8</v>
      </c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9"/>
      <c r="Y109" s="178"/>
      <c r="Z109" s="178"/>
      <c r="AA109" s="179"/>
      <c r="AB109" s="178"/>
      <c r="AC109" s="178"/>
      <c r="AD109" s="178"/>
      <c r="AE109" s="178"/>
      <c r="AF109" s="178">
        <f t="shared" si="9"/>
        <v>0</v>
      </c>
      <c r="AG109" s="180">
        <f t="shared" si="10"/>
        <v>0</v>
      </c>
      <c r="AH109" s="178">
        <v>183566000</v>
      </c>
      <c r="AI109" s="181">
        <f t="shared" si="11"/>
        <v>1</v>
      </c>
      <c r="AJ109" s="178">
        <f t="shared" si="7"/>
        <v>183566000</v>
      </c>
    </row>
    <row r="110" spans="1:36" s="6" customFormat="1" ht="46.8" x14ac:dyDescent="0.3">
      <c r="A110" s="175" t="str">
        <f t="shared" si="8"/>
        <v>SI.PY.6</v>
      </c>
      <c r="B110" s="176" t="s">
        <v>155</v>
      </c>
      <c r="C110" s="135" t="s">
        <v>40</v>
      </c>
      <c r="D110" s="177" t="s">
        <v>319</v>
      </c>
      <c r="E110" s="136">
        <v>10</v>
      </c>
      <c r="F110" s="178"/>
      <c r="G110" s="178"/>
      <c r="H110" s="178"/>
      <c r="I110" s="178"/>
      <c r="J110" s="178"/>
      <c r="K110" s="185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  <c r="AC110" s="178"/>
      <c r="AD110" s="178"/>
      <c r="AE110" s="178"/>
      <c r="AF110" s="178">
        <f t="shared" si="9"/>
        <v>0</v>
      </c>
      <c r="AG110" s="180">
        <f t="shared" si="10"/>
        <v>0</v>
      </c>
      <c r="AH110" s="178">
        <v>40000000</v>
      </c>
      <c r="AI110" s="181">
        <f t="shared" si="11"/>
        <v>1</v>
      </c>
      <c r="AJ110" s="178">
        <f t="shared" si="7"/>
        <v>40000000</v>
      </c>
    </row>
    <row r="111" spans="1:36" s="6" customFormat="1" ht="30" customHeight="1" x14ac:dyDescent="0.3">
      <c r="A111" s="175" t="str">
        <f t="shared" si="8"/>
        <v>SI.PY.6</v>
      </c>
      <c r="B111" s="176" t="s">
        <v>155</v>
      </c>
      <c r="C111" s="135" t="s">
        <v>40</v>
      </c>
      <c r="D111" s="177" t="s">
        <v>320</v>
      </c>
      <c r="E111" s="136">
        <v>2</v>
      </c>
      <c r="F111" s="178"/>
      <c r="G111" s="178"/>
      <c r="H111" s="178"/>
      <c r="I111" s="178"/>
      <c r="J111" s="178"/>
      <c r="K111" s="185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  <c r="AC111" s="178"/>
      <c r="AD111" s="178"/>
      <c r="AE111" s="178"/>
      <c r="AF111" s="178">
        <f t="shared" si="9"/>
        <v>0</v>
      </c>
      <c r="AG111" s="180">
        <f t="shared" si="10"/>
        <v>0</v>
      </c>
      <c r="AH111" s="178">
        <v>40000000</v>
      </c>
      <c r="AI111" s="181">
        <f t="shared" si="11"/>
        <v>1</v>
      </c>
      <c r="AJ111" s="178">
        <f t="shared" si="7"/>
        <v>40000000</v>
      </c>
    </row>
    <row r="112" spans="1:36" s="6" customFormat="1" ht="30" customHeight="1" x14ac:dyDescent="0.3">
      <c r="A112" s="175" t="str">
        <f t="shared" si="8"/>
        <v>SI.PY.6</v>
      </c>
      <c r="B112" s="176" t="s">
        <v>157</v>
      </c>
      <c r="C112" s="135" t="s">
        <v>40</v>
      </c>
      <c r="D112" s="177" t="s">
        <v>321</v>
      </c>
      <c r="E112" s="136">
        <v>12</v>
      </c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78">
        <f t="shared" si="9"/>
        <v>0</v>
      </c>
      <c r="AG112" s="180">
        <f t="shared" si="10"/>
        <v>0</v>
      </c>
      <c r="AH112" s="178">
        <v>340000000</v>
      </c>
      <c r="AI112" s="181">
        <f t="shared" si="11"/>
        <v>1</v>
      </c>
      <c r="AJ112" s="178">
        <f t="shared" si="7"/>
        <v>340000000</v>
      </c>
    </row>
    <row r="113" spans="1:36" s="6" customFormat="1" ht="42.6" customHeight="1" x14ac:dyDescent="0.3">
      <c r="A113" s="175" t="str">
        <f t="shared" si="8"/>
        <v>SI.PY.6</v>
      </c>
      <c r="B113" s="176" t="s">
        <v>158</v>
      </c>
      <c r="C113" s="135" t="s">
        <v>40</v>
      </c>
      <c r="D113" s="177" t="s">
        <v>322</v>
      </c>
      <c r="E113" s="136">
        <v>12</v>
      </c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78">
        <f t="shared" si="9"/>
        <v>0</v>
      </c>
      <c r="AG113" s="180">
        <f t="shared" si="10"/>
        <v>0</v>
      </c>
      <c r="AH113" s="178">
        <v>80000000</v>
      </c>
      <c r="AI113" s="181">
        <f t="shared" si="11"/>
        <v>1</v>
      </c>
      <c r="AJ113" s="178">
        <f t="shared" si="7"/>
        <v>80000000</v>
      </c>
    </row>
    <row r="114" spans="1:36" s="6" customFormat="1" ht="42.6" customHeight="1" x14ac:dyDescent="0.3">
      <c r="A114" s="175" t="str">
        <f t="shared" si="8"/>
        <v>SI.PY.6</v>
      </c>
      <c r="B114" s="176" t="s">
        <v>158</v>
      </c>
      <c r="C114" s="135" t="s">
        <v>40</v>
      </c>
      <c r="D114" s="177" t="s">
        <v>159</v>
      </c>
      <c r="E114" s="136">
        <v>600</v>
      </c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>
        <f t="shared" si="9"/>
        <v>0</v>
      </c>
      <c r="AG114" s="180"/>
      <c r="AH114" s="178">
        <v>0</v>
      </c>
      <c r="AI114" s="181"/>
      <c r="AJ114" s="178">
        <f t="shared" si="7"/>
        <v>0</v>
      </c>
    </row>
    <row r="115" spans="1:36" s="6" customFormat="1" ht="31.2" x14ac:dyDescent="0.3">
      <c r="A115" s="175" t="str">
        <f t="shared" si="8"/>
        <v>SP.PY.1</v>
      </c>
      <c r="B115" s="176" t="s">
        <v>160</v>
      </c>
      <c r="C115" s="135" t="s">
        <v>40</v>
      </c>
      <c r="D115" s="177" t="s">
        <v>161</v>
      </c>
      <c r="E115" s="136">
        <v>56</v>
      </c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>
        <f t="shared" si="9"/>
        <v>0</v>
      </c>
      <c r="AG115" s="180">
        <f t="shared" si="10"/>
        <v>0</v>
      </c>
      <c r="AH115" s="178">
        <v>96000000</v>
      </c>
      <c r="AI115" s="181">
        <f t="shared" si="11"/>
        <v>1</v>
      </c>
      <c r="AJ115" s="178">
        <f t="shared" si="7"/>
        <v>96000000</v>
      </c>
    </row>
    <row r="116" spans="1:36" s="6" customFormat="1" ht="31.2" x14ac:dyDescent="0.3">
      <c r="A116" s="175" t="str">
        <f t="shared" si="8"/>
        <v>SP.PY.1</v>
      </c>
      <c r="B116" s="176" t="s">
        <v>162</v>
      </c>
      <c r="C116" s="135" t="s">
        <v>40</v>
      </c>
      <c r="D116" s="177" t="s">
        <v>323</v>
      </c>
      <c r="E116" s="136">
        <v>51</v>
      </c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/>
      <c r="AF116" s="178">
        <f t="shared" si="9"/>
        <v>0</v>
      </c>
      <c r="AG116" s="180">
        <f t="shared" si="10"/>
        <v>0</v>
      </c>
      <c r="AH116" s="178">
        <v>100712250</v>
      </c>
      <c r="AI116" s="181">
        <f t="shared" si="11"/>
        <v>1</v>
      </c>
      <c r="AJ116" s="178">
        <f t="shared" si="7"/>
        <v>100712250</v>
      </c>
    </row>
    <row r="117" spans="1:36" s="6" customFormat="1" ht="31.2" x14ac:dyDescent="0.3">
      <c r="A117" s="175" t="str">
        <f t="shared" si="8"/>
        <v>SP.PY.1</v>
      </c>
      <c r="B117" s="176" t="s">
        <v>163</v>
      </c>
      <c r="C117" s="135" t="s">
        <v>40</v>
      </c>
      <c r="D117" s="177" t="s">
        <v>161</v>
      </c>
      <c r="E117" s="136">
        <v>10</v>
      </c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>
        <f t="shared" si="9"/>
        <v>0</v>
      </c>
      <c r="AG117" s="180">
        <f t="shared" si="10"/>
        <v>0</v>
      </c>
      <c r="AH117" s="178">
        <v>90000000</v>
      </c>
      <c r="AI117" s="181">
        <f t="shared" si="11"/>
        <v>1</v>
      </c>
      <c r="AJ117" s="178">
        <f t="shared" si="7"/>
        <v>90000000</v>
      </c>
    </row>
    <row r="118" spans="1:36" s="6" customFormat="1" ht="46.8" x14ac:dyDescent="0.3">
      <c r="A118" s="175" t="str">
        <f t="shared" si="8"/>
        <v>SP.PY.1</v>
      </c>
      <c r="B118" s="176" t="s">
        <v>164</v>
      </c>
      <c r="C118" s="135" t="s">
        <v>10</v>
      </c>
      <c r="D118" s="177" t="s">
        <v>165</v>
      </c>
      <c r="E118" s="136">
        <v>1103</v>
      </c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9"/>
      <c r="Y118" s="178"/>
      <c r="Z118" s="183"/>
      <c r="AA118" s="179"/>
      <c r="AB118" s="178"/>
      <c r="AC118" s="178"/>
      <c r="AD118" s="178"/>
      <c r="AE118" s="178"/>
      <c r="AF118" s="178">
        <f t="shared" si="9"/>
        <v>0</v>
      </c>
      <c r="AG118" s="180">
        <f t="shared" si="10"/>
        <v>0</v>
      </c>
      <c r="AH118" s="178">
        <v>337427350</v>
      </c>
      <c r="AI118" s="181">
        <f t="shared" si="11"/>
        <v>1</v>
      </c>
      <c r="AJ118" s="178">
        <f t="shared" si="7"/>
        <v>337427350</v>
      </c>
    </row>
    <row r="119" spans="1:36" s="6" customFormat="1" ht="46.8" x14ac:dyDescent="0.3">
      <c r="A119" s="175" t="str">
        <f t="shared" si="8"/>
        <v>SP.PY.1</v>
      </c>
      <c r="B119" s="176" t="s">
        <v>164</v>
      </c>
      <c r="C119" s="135" t="s">
        <v>12</v>
      </c>
      <c r="D119" s="177" t="s">
        <v>165</v>
      </c>
      <c r="E119" s="136">
        <v>40</v>
      </c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78">
        <f t="shared" si="9"/>
        <v>0</v>
      </c>
      <c r="AG119" s="180">
        <f t="shared" si="10"/>
        <v>0</v>
      </c>
      <c r="AH119" s="178">
        <v>70000000</v>
      </c>
      <c r="AI119" s="181">
        <f t="shared" si="11"/>
        <v>1</v>
      </c>
      <c r="AJ119" s="178">
        <f t="shared" si="7"/>
        <v>70000000</v>
      </c>
    </row>
    <row r="120" spans="1:36" s="6" customFormat="1" ht="46.8" x14ac:dyDescent="0.3">
      <c r="A120" s="175" t="str">
        <f t="shared" si="8"/>
        <v>SP.PY.1</v>
      </c>
      <c r="B120" s="176" t="s">
        <v>164</v>
      </c>
      <c r="C120" s="135" t="s">
        <v>13</v>
      </c>
      <c r="D120" s="177" t="s">
        <v>165</v>
      </c>
      <c r="E120" s="136">
        <v>20</v>
      </c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/>
      <c r="AF120" s="178">
        <f t="shared" si="9"/>
        <v>0</v>
      </c>
      <c r="AG120" s="180">
        <f t="shared" si="10"/>
        <v>0</v>
      </c>
      <c r="AH120" s="178">
        <v>50000000</v>
      </c>
      <c r="AI120" s="181">
        <f t="shared" si="11"/>
        <v>1</v>
      </c>
      <c r="AJ120" s="178">
        <f t="shared" si="7"/>
        <v>50000000</v>
      </c>
    </row>
    <row r="121" spans="1:36" s="6" customFormat="1" ht="46.8" x14ac:dyDescent="0.3">
      <c r="A121" s="175" t="str">
        <f t="shared" si="8"/>
        <v>SP.PY.1</v>
      </c>
      <c r="B121" s="176" t="s">
        <v>164</v>
      </c>
      <c r="C121" s="135" t="s">
        <v>14</v>
      </c>
      <c r="D121" s="177" t="s">
        <v>165</v>
      </c>
      <c r="E121" s="136">
        <v>20</v>
      </c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  <c r="AC121" s="178"/>
      <c r="AD121" s="178"/>
      <c r="AE121" s="178"/>
      <c r="AF121" s="178">
        <f t="shared" si="9"/>
        <v>0</v>
      </c>
      <c r="AG121" s="180">
        <f t="shared" si="10"/>
        <v>0</v>
      </c>
      <c r="AH121" s="178">
        <v>30000000</v>
      </c>
      <c r="AI121" s="181">
        <f t="shared" si="11"/>
        <v>1</v>
      </c>
      <c r="AJ121" s="178">
        <f t="shared" si="7"/>
        <v>30000000</v>
      </c>
    </row>
    <row r="122" spans="1:36" s="6" customFormat="1" ht="109.2" x14ac:dyDescent="0.3">
      <c r="A122" s="175" t="str">
        <f t="shared" si="8"/>
        <v>SP.PY.2</v>
      </c>
      <c r="B122" s="176" t="s">
        <v>166</v>
      </c>
      <c r="C122" s="135" t="s">
        <v>10</v>
      </c>
      <c r="D122" s="177" t="s">
        <v>167</v>
      </c>
      <c r="E122" s="136">
        <v>150</v>
      </c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/>
      <c r="AF122" s="178">
        <f t="shared" si="9"/>
        <v>0</v>
      </c>
      <c r="AG122" s="180">
        <f t="shared" si="10"/>
        <v>0</v>
      </c>
      <c r="AH122" s="178">
        <v>200000000</v>
      </c>
      <c r="AI122" s="181">
        <f t="shared" si="11"/>
        <v>1</v>
      </c>
      <c r="AJ122" s="178">
        <f t="shared" si="7"/>
        <v>200000000</v>
      </c>
    </row>
    <row r="123" spans="1:36" s="6" customFormat="1" ht="62.4" x14ac:dyDescent="0.3">
      <c r="A123" s="175" t="str">
        <f t="shared" si="8"/>
        <v>SP.PY.2</v>
      </c>
      <c r="B123" s="176" t="s">
        <v>166</v>
      </c>
      <c r="C123" s="135" t="s">
        <v>10</v>
      </c>
      <c r="D123" s="177" t="s">
        <v>168</v>
      </c>
      <c r="E123" s="136">
        <v>350</v>
      </c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  <c r="AC123" s="178"/>
      <c r="AD123" s="178"/>
      <c r="AE123" s="178"/>
      <c r="AF123" s="178">
        <f t="shared" si="9"/>
        <v>0</v>
      </c>
      <c r="AG123" s="180"/>
      <c r="AH123" s="178"/>
      <c r="AI123" s="181"/>
      <c r="AJ123" s="178">
        <f t="shared" si="7"/>
        <v>0</v>
      </c>
    </row>
    <row r="124" spans="1:36" s="6" customFormat="1" ht="78" x14ac:dyDescent="0.3">
      <c r="A124" s="175" t="str">
        <f t="shared" si="8"/>
        <v>SP.PY.2</v>
      </c>
      <c r="B124" s="176" t="s">
        <v>166</v>
      </c>
      <c r="C124" s="135" t="s">
        <v>10</v>
      </c>
      <c r="D124" s="177" t="s">
        <v>324</v>
      </c>
      <c r="E124" s="136">
        <v>50</v>
      </c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  <c r="AC124" s="178"/>
      <c r="AD124" s="178"/>
      <c r="AE124" s="178"/>
      <c r="AF124" s="178">
        <f t="shared" si="9"/>
        <v>0</v>
      </c>
      <c r="AG124" s="180"/>
      <c r="AH124" s="178"/>
      <c r="AI124" s="181"/>
      <c r="AJ124" s="178">
        <f t="shared" si="7"/>
        <v>0</v>
      </c>
    </row>
    <row r="125" spans="1:36" s="6" customFormat="1" ht="109.2" x14ac:dyDescent="0.3">
      <c r="A125" s="175" t="str">
        <f t="shared" si="8"/>
        <v>SP.PY.2</v>
      </c>
      <c r="B125" s="176" t="s">
        <v>166</v>
      </c>
      <c r="C125" s="135" t="s">
        <v>12</v>
      </c>
      <c r="D125" s="177" t="s">
        <v>167</v>
      </c>
      <c r="E125" s="136">
        <v>30</v>
      </c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  <c r="AC125" s="178"/>
      <c r="AD125" s="178"/>
      <c r="AE125" s="178"/>
      <c r="AF125" s="178">
        <f t="shared" si="9"/>
        <v>0</v>
      </c>
      <c r="AG125" s="180">
        <f t="shared" si="10"/>
        <v>0</v>
      </c>
      <c r="AH125" s="178">
        <v>55000000</v>
      </c>
      <c r="AI125" s="181">
        <f t="shared" si="11"/>
        <v>1</v>
      </c>
      <c r="AJ125" s="178">
        <f t="shared" si="7"/>
        <v>55000000</v>
      </c>
    </row>
    <row r="126" spans="1:36" s="6" customFormat="1" ht="62.4" x14ac:dyDescent="0.3">
      <c r="A126" s="175" t="str">
        <f t="shared" si="8"/>
        <v>SP.PY.2</v>
      </c>
      <c r="B126" s="176" t="s">
        <v>166</v>
      </c>
      <c r="C126" s="135" t="s">
        <v>12</v>
      </c>
      <c r="D126" s="177" t="s">
        <v>168</v>
      </c>
      <c r="E126" s="136">
        <v>60</v>
      </c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  <c r="AC126" s="178"/>
      <c r="AD126" s="178"/>
      <c r="AE126" s="178"/>
      <c r="AF126" s="178">
        <f t="shared" si="9"/>
        <v>0</v>
      </c>
      <c r="AG126" s="180"/>
      <c r="AH126" s="178"/>
      <c r="AI126" s="181"/>
      <c r="AJ126" s="178">
        <f t="shared" si="7"/>
        <v>0</v>
      </c>
    </row>
    <row r="127" spans="1:36" s="6" customFormat="1" ht="62.4" x14ac:dyDescent="0.3">
      <c r="A127" s="175" t="str">
        <f t="shared" si="8"/>
        <v>SP.PY.2</v>
      </c>
      <c r="B127" s="176" t="s">
        <v>166</v>
      </c>
      <c r="C127" s="135" t="s">
        <v>12</v>
      </c>
      <c r="D127" s="177" t="s">
        <v>170</v>
      </c>
      <c r="E127" s="136">
        <v>4</v>
      </c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  <c r="AC127" s="178"/>
      <c r="AD127" s="178"/>
      <c r="AE127" s="178"/>
      <c r="AF127" s="178">
        <f t="shared" si="9"/>
        <v>0</v>
      </c>
      <c r="AG127" s="180"/>
      <c r="AH127" s="178"/>
      <c r="AI127" s="181"/>
      <c r="AJ127" s="178">
        <f t="shared" si="7"/>
        <v>0</v>
      </c>
    </row>
    <row r="128" spans="1:36" s="6" customFormat="1" ht="109.2" x14ac:dyDescent="0.3">
      <c r="A128" s="175" t="str">
        <f t="shared" si="8"/>
        <v>SP.PY.2</v>
      </c>
      <c r="B128" s="176" t="s">
        <v>166</v>
      </c>
      <c r="C128" s="135" t="s">
        <v>13</v>
      </c>
      <c r="D128" s="177" t="s">
        <v>167</v>
      </c>
      <c r="E128" s="136">
        <v>10</v>
      </c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178"/>
      <c r="AD128" s="178"/>
      <c r="AE128" s="178"/>
      <c r="AF128" s="178">
        <f t="shared" si="9"/>
        <v>0</v>
      </c>
      <c r="AG128" s="180">
        <f t="shared" si="10"/>
        <v>0</v>
      </c>
      <c r="AH128" s="178">
        <v>46000000</v>
      </c>
      <c r="AI128" s="181">
        <f t="shared" si="11"/>
        <v>1</v>
      </c>
      <c r="AJ128" s="178">
        <f t="shared" si="7"/>
        <v>46000000</v>
      </c>
    </row>
    <row r="129" spans="1:36" s="6" customFormat="1" ht="62.4" x14ac:dyDescent="0.3">
      <c r="A129" s="175" t="str">
        <f t="shared" si="8"/>
        <v>SP.PY.2</v>
      </c>
      <c r="B129" s="176" t="s">
        <v>166</v>
      </c>
      <c r="C129" s="135" t="s">
        <v>13</v>
      </c>
      <c r="D129" s="177" t="s">
        <v>168</v>
      </c>
      <c r="E129" s="136">
        <v>10</v>
      </c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  <c r="AC129" s="178"/>
      <c r="AD129" s="178"/>
      <c r="AE129" s="178"/>
      <c r="AF129" s="178">
        <f t="shared" si="9"/>
        <v>0</v>
      </c>
      <c r="AG129" s="180"/>
      <c r="AH129" s="178"/>
      <c r="AI129" s="181"/>
      <c r="AJ129" s="178">
        <f t="shared" si="7"/>
        <v>0</v>
      </c>
    </row>
    <row r="130" spans="1:36" s="6" customFormat="1" ht="62.4" x14ac:dyDescent="0.3">
      <c r="A130" s="175" t="str">
        <f t="shared" si="8"/>
        <v>SP.PY.2</v>
      </c>
      <c r="B130" s="176" t="s">
        <v>166</v>
      </c>
      <c r="C130" s="135" t="s">
        <v>13</v>
      </c>
      <c r="D130" s="177" t="s">
        <v>169</v>
      </c>
      <c r="E130" s="136">
        <v>4</v>
      </c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  <c r="AC130" s="178"/>
      <c r="AD130" s="178"/>
      <c r="AE130" s="178"/>
      <c r="AF130" s="178">
        <f t="shared" si="9"/>
        <v>0</v>
      </c>
      <c r="AG130" s="180"/>
      <c r="AH130" s="178"/>
      <c r="AI130" s="181"/>
      <c r="AJ130" s="178">
        <f t="shared" ref="AJ130:AJ193" si="12">+AH130-AF130</f>
        <v>0</v>
      </c>
    </row>
    <row r="131" spans="1:36" s="6" customFormat="1" ht="109.2" x14ac:dyDescent="0.3">
      <c r="A131" s="175" t="str">
        <f t="shared" si="8"/>
        <v>SP.PY.2</v>
      </c>
      <c r="B131" s="176" t="s">
        <v>166</v>
      </c>
      <c r="C131" s="135" t="s">
        <v>14</v>
      </c>
      <c r="D131" s="177" t="s">
        <v>167</v>
      </c>
      <c r="E131" s="136">
        <v>10</v>
      </c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78"/>
      <c r="AC131" s="178"/>
      <c r="AD131" s="178"/>
      <c r="AE131" s="178"/>
      <c r="AF131" s="178">
        <f t="shared" si="9"/>
        <v>0</v>
      </c>
      <c r="AG131" s="180">
        <f t="shared" si="10"/>
        <v>0</v>
      </c>
      <c r="AH131" s="178">
        <v>50000000</v>
      </c>
      <c r="AI131" s="181">
        <f t="shared" si="11"/>
        <v>1</v>
      </c>
      <c r="AJ131" s="178">
        <f t="shared" si="12"/>
        <v>50000000</v>
      </c>
    </row>
    <row r="132" spans="1:36" s="6" customFormat="1" ht="62.4" x14ac:dyDescent="0.3">
      <c r="A132" s="175" t="str">
        <f t="shared" si="8"/>
        <v>SP.PY.2</v>
      </c>
      <c r="B132" s="176" t="s">
        <v>166</v>
      </c>
      <c r="C132" s="135" t="s">
        <v>14</v>
      </c>
      <c r="D132" s="177" t="s">
        <v>168</v>
      </c>
      <c r="E132" s="136">
        <v>10</v>
      </c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>
        <f t="shared" si="9"/>
        <v>0</v>
      </c>
      <c r="AG132" s="180"/>
      <c r="AH132" s="178"/>
      <c r="AI132" s="181"/>
      <c r="AJ132" s="178">
        <f t="shared" si="12"/>
        <v>0</v>
      </c>
    </row>
    <row r="133" spans="1:36" s="6" customFormat="1" ht="62.4" x14ac:dyDescent="0.3">
      <c r="A133" s="175" t="str">
        <f t="shared" ref="A133:A196" si="13">LEFT(B133,7)</f>
        <v>SP.PY.2</v>
      </c>
      <c r="B133" s="176" t="s">
        <v>166</v>
      </c>
      <c r="C133" s="135" t="s">
        <v>14</v>
      </c>
      <c r="D133" s="177" t="s">
        <v>170</v>
      </c>
      <c r="E133" s="136">
        <v>4</v>
      </c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>
        <f t="shared" ref="AF133:AF196" si="14">SUM(F133:AE133)</f>
        <v>0</v>
      </c>
      <c r="AG133" s="180"/>
      <c r="AH133" s="178"/>
      <c r="AI133" s="181"/>
      <c r="AJ133" s="178">
        <f t="shared" si="12"/>
        <v>0</v>
      </c>
    </row>
    <row r="134" spans="1:36" s="6" customFormat="1" ht="93.6" x14ac:dyDescent="0.3">
      <c r="A134" s="175" t="str">
        <f t="shared" si="13"/>
        <v>SP.PY.2</v>
      </c>
      <c r="B134" s="176" t="s">
        <v>166</v>
      </c>
      <c r="C134" s="135" t="s">
        <v>40</v>
      </c>
      <c r="D134" s="177" t="s">
        <v>171</v>
      </c>
      <c r="E134" s="136">
        <v>20</v>
      </c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>
        <f t="shared" si="14"/>
        <v>0</v>
      </c>
      <c r="AG134" s="180">
        <f t="shared" si="10"/>
        <v>0</v>
      </c>
      <c r="AH134" s="178">
        <v>55000000</v>
      </c>
      <c r="AI134" s="181">
        <f t="shared" si="11"/>
        <v>1</v>
      </c>
      <c r="AJ134" s="178">
        <f t="shared" si="12"/>
        <v>55000000</v>
      </c>
    </row>
    <row r="135" spans="1:36" s="6" customFormat="1" ht="140.4" x14ac:dyDescent="0.3">
      <c r="A135" s="175" t="str">
        <f t="shared" si="13"/>
        <v>SP.PY.2</v>
      </c>
      <c r="B135" s="176" t="s">
        <v>166</v>
      </c>
      <c r="C135" s="135" t="s">
        <v>40</v>
      </c>
      <c r="D135" s="177" t="s">
        <v>172</v>
      </c>
      <c r="E135" s="136">
        <v>15</v>
      </c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>
        <f t="shared" si="14"/>
        <v>0</v>
      </c>
      <c r="AG135" s="180"/>
      <c r="AH135" s="178"/>
      <c r="AI135" s="181"/>
      <c r="AJ135" s="178">
        <f t="shared" si="12"/>
        <v>0</v>
      </c>
    </row>
    <row r="136" spans="1:36" s="6" customFormat="1" ht="31.2" x14ac:dyDescent="0.3">
      <c r="A136" s="175" t="str">
        <f t="shared" si="13"/>
        <v>SP.PY.2</v>
      </c>
      <c r="B136" s="176" t="s">
        <v>173</v>
      </c>
      <c r="C136" s="135" t="s">
        <v>10</v>
      </c>
      <c r="D136" s="177" t="s">
        <v>174</v>
      </c>
      <c r="E136" s="136">
        <v>879</v>
      </c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78">
        <f t="shared" si="14"/>
        <v>0</v>
      </c>
      <c r="AG136" s="180">
        <f t="shared" si="10"/>
        <v>0</v>
      </c>
      <c r="AH136" s="178">
        <v>74100000</v>
      </c>
      <c r="AI136" s="181">
        <f t="shared" si="11"/>
        <v>1</v>
      </c>
      <c r="AJ136" s="178">
        <f t="shared" si="12"/>
        <v>74100000</v>
      </c>
    </row>
    <row r="137" spans="1:36" s="6" customFormat="1" ht="31.2" x14ac:dyDescent="0.3">
      <c r="A137" s="175" t="str">
        <f t="shared" si="13"/>
        <v>SP.PY.2</v>
      </c>
      <c r="B137" s="176" t="s">
        <v>173</v>
      </c>
      <c r="C137" s="135" t="s">
        <v>10</v>
      </c>
      <c r="D137" s="177" t="s">
        <v>175</v>
      </c>
      <c r="E137" s="136">
        <v>38</v>
      </c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>
        <f t="shared" si="14"/>
        <v>0</v>
      </c>
      <c r="AG137" s="180"/>
      <c r="AH137" s="178"/>
      <c r="AI137" s="181"/>
      <c r="AJ137" s="178">
        <f t="shared" si="12"/>
        <v>0</v>
      </c>
    </row>
    <row r="138" spans="1:36" s="6" customFormat="1" ht="46.8" x14ac:dyDescent="0.3">
      <c r="A138" s="175" t="str">
        <f t="shared" si="13"/>
        <v>SP.PY.2</v>
      </c>
      <c r="B138" s="176" t="s">
        <v>173</v>
      </c>
      <c r="C138" s="135" t="s">
        <v>10</v>
      </c>
      <c r="D138" s="177" t="s">
        <v>176</v>
      </c>
      <c r="E138" s="136">
        <v>3273</v>
      </c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78">
        <f t="shared" si="14"/>
        <v>0</v>
      </c>
      <c r="AG138" s="180"/>
      <c r="AH138" s="178"/>
      <c r="AI138" s="181"/>
      <c r="AJ138" s="178">
        <f t="shared" si="12"/>
        <v>0</v>
      </c>
    </row>
    <row r="139" spans="1:36" s="6" customFormat="1" ht="31.2" x14ac:dyDescent="0.3">
      <c r="A139" s="175" t="str">
        <f t="shared" si="13"/>
        <v>SP.PY.2</v>
      </c>
      <c r="B139" s="176" t="s">
        <v>173</v>
      </c>
      <c r="C139" s="135" t="s">
        <v>12</v>
      </c>
      <c r="D139" s="177" t="s">
        <v>174</v>
      </c>
      <c r="E139" s="136">
        <v>1697</v>
      </c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/>
      <c r="AF139" s="178">
        <f t="shared" si="14"/>
        <v>0</v>
      </c>
      <c r="AG139" s="180">
        <f t="shared" si="10"/>
        <v>0</v>
      </c>
      <c r="AH139" s="178">
        <v>55176000</v>
      </c>
      <c r="AI139" s="181">
        <f t="shared" si="11"/>
        <v>1</v>
      </c>
      <c r="AJ139" s="178">
        <f t="shared" si="12"/>
        <v>55176000</v>
      </c>
    </row>
    <row r="140" spans="1:36" s="6" customFormat="1" ht="31.2" x14ac:dyDescent="0.3">
      <c r="A140" s="175" t="str">
        <f t="shared" si="13"/>
        <v>SP.PY.2</v>
      </c>
      <c r="B140" s="176" t="s">
        <v>173</v>
      </c>
      <c r="C140" s="135" t="s">
        <v>12</v>
      </c>
      <c r="D140" s="177" t="s">
        <v>175</v>
      </c>
      <c r="E140" s="136">
        <v>31</v>
      </c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>
        <f t="shared" si="14"/>
        <v>0</v>
      </c>
      <c r="AG140" s="180"/>
      <c r="AH140" s="178"/>
      <c r="AI140" s="181"/>
      <c r="AJ140" s="178">
        <f t="shared" si="12"/>
        <v>0</v>
      </c>
    </row>
    <row r="141" spans="1:36" s="6" customFormat="1" ht="46.8" x14ac:dyDescent="0.3">
      <c r="A141" s="175" t="str">
        <f t="shared" si="13"/>
        <v>SP.PY.2</v>
      </c>
      <c r="B141" s="176" t="s">
        <v>173</v>
      </c>
      <c r="C141" s="135" t="s">
        <v>12</v>
      </c>
      <c r="D141" s="177" t="s">
        <v>177</v>
      </c>
      <c r="E141" s="136">
        <v>1530</v>
      </c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  <c r="AC141" s="178"/>
      <c r="AD141" s="178"/>
      <c r="AE141" s="178"/>
      <c r="AF141" s="178">
        <f t="shared" si="14"/>
        <v>0</v>
      </c>
      <c r="AG141" s="180"/>
      <c r="AH141" s="178"/>
      <c r="AI141" s="181"/>
      <c r="AJ141" s="178">
        <f t="shared" si="12"/>
        <v>0</v>
      </c>
    </row>
    <row r="142" spans="1:36" s="6" customFormat="1" ht="31.2" x14ac:dyDescent="0.3">
      <c r="A142" s="175" t="str">
        <f t="shared" si="13"/>
        <v>SP.PY.2</v>
      </c>
      <c r="B142" s="176" t="s">
        <v>173</v>
      </c>
      <c r="C142" s="135" t="s">
        <v>13</v>
      </c>
      <c r="D142" s="177" t="s">
        <v>174</v>
      </c>
      <c r="E142" s="136">
        <v>472</v>
      </c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  <c r="AC142" s="178"/>
      <c r="AD142" s="178"/>
      <c r="AE142" s="178"/>
      <c r="AF142" s="178">
        <f t="shared" si="14"/>
        <v>0</v>
      </c>
      <c r="AG142" s="180">
        <f t="shared" ref="AG142:AG205" si="15">+AF142/AH142</f>
        <v>0</v>
      </c>
      <c r="AH142" s="178">
        <v>58596000</v>
      </c>
      <c r="AI142" s="181">
        <f t="shared" ref="AI142:AI205" si="16">+AJ142/AH142</f>
        <v>1</v>
      </c>
      <c r="AJ142" s="178">
        <f t="shared" si="12"/>
        <v>58596000</v>
      </c>
    </row>
    <row r="143" spans="1:36" s="6" customFormat="1" ht="31.2" x14ac:dyDescent="0.3">
      <c r="A143" s="175" t="str">
        <f t="shared" si="13"/>
        <v>SP.PY.2</v>
      </c>
      <c r="B143" s="176" t="s">
        <v>173</v>
      </c>
      <c r="C143" s="135" t="s">
        <v>13</v>
      </c>
      <c r="D143" s="177" t="s">
        <v>175</v>
      </c>
      <c r="E143" s="136">
        <v>12</v>
      </c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  <c r="AC143" s="178"/>
      <c r="AD143" s="178"/>
      <c r="AE143" s="178"/>
      <c r="AF143" s="178">
        <f t="shared" si="14"/>
        <v>0</v>
      </c>
      <c r="AG143" s="180"/>
      <c r="AH143" s="178"/>
      <c r="AI143" s="181"/>
      <c r="AJ143" s="178">
        <f t="shared" si="12"/>
        <v>0</v>
      </c>
    </row>
    <row r="144" spans="1:36" s="6" customFormat="1" ht="62.4" x14ac:dyDescent="0.3">
      <c r="A144" s="175" t="str">
        <f t="shared" si="13"/>
        <v>SP.PY.2</v>
      </c>
      <c r="B144" s="176" t="s">
        <v>173</v>
      </c>
      <c r="C144" s="135" t="s">
        <v>13</v>
      </c>
      <c r="D144" s="177" t="s">
        <v>178</v>
      </c>
      <c r="E144" s="136">
        <v>859</v>
      </c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  <c r="AC144" s="178"/>
      <c r="AD144" s="178"/>
      <c r="AE144" s="178"/>
      <c r="AF144" s="178">
        <f t="shared" si="14"/>
        <v>0</v>
      </c>
      <c r="AG144" s="180"/>
      <c r="AH144" s="178"/>
      <c r="AI144" s="181"/>
      <c r="AJ144" s="178">
        <f t="shared" si="12"/>
        <v>0</v>
      </c>
    </row>
    <row r="145" spans="1:36" s="6" customFormat="1" ht="31.2" x14ac:dyDescent="0.3">
      <c r="A145" s="175" t="str">
        <f t="shared" si="13"/>
        <v>SP.PY.2</v>
      </c>
      <c r="B145" s="176" t="s">
        <v>173</v>
      </c>
      <c r="C145" s="135" t="s">
        <v>14</v>
      </c>
      <c r="D145" s="177" t="s">
        <v>174</v>
      </c>
      <c r="E145" s="136">
        <v>2665</v>
      </c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78">
        <f t="shared" si="14"/>
        <v>0</v>
      </c>
      <c r="AG145" s="180">
        <f t="shared" si="15"/>
        <v>0</v>
      </c>
      <c r="AH145" s="178">
        <v>59736000</v>
      </c>
      <c r="AI145" s="181">
        <f t="shared" si="16"/>
        <v>1</v>
      </c>
      <c r="AJ145" s="178">
        <f t="shared" si="12"/>
        <v>59736000</v>
      </c>
    </row>
    <row r="146" spans="1:36" s="6" customFormat="1" ht="31.2" x14ac:dyDescent="0.3">
      <c r="A146" s="175" t="str">
        <f t="shared" si="13"/>
        <v>SP.PY.2</v>
      </c>
      <c r="B146" s="176" t="s">
        <v>173</v>
      </c>
      <c r="C146" s="135" t="s">
        <v>14</v>
      </c>
      <c r="D146" s="177" t="s">
        <v>175</v>
      </c>
      <c r="E146" s="136">
        <v>38</v>
      </c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>
        <f t="shared" si="14"/>
        <v>0</v>
      </c>
      <c r="AG146" s="180"/>
      <c r="AH146" s="178"/>
      <c r="AI146" s="181"/>
      <c r="AJ146" s="178">
        <f t="shared" si="12"/>
        <v>0</v>
      </c>
    </row>
    <row r="147" spans="1:36" s="6" customFormat="1" ht="46.8" x14ac:dyDescent="0.3">
      <c r="A147" s="175" t="str">
        <f t="shared" si="13"/>
        <v>SP.PY.2</v>
      </c>
      <c r="B147" s="176" t="s">
        <v>173</v>
      </c>
      <c r="C147" s="135" t="s">
        <v>14</v>
      </c>
      <c r="D147" s="177" t="s">
        <v>176</v>
      </c>
      <c r="E147" s="136">
        <v>2481</v>
      </c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  <c r="AC147" s="178"/>
      <c r="AD147" s="178"/>
      <c r="AE147" s="178"/>
      <c r="AF147" s="178">
        <f t="shared" si="14"/>
        <v>0</v>
      </c>
      <c r="AG147" s="180"/>
      <c r="AH147" s="178"/>
      <c r="AI147" s="181"/>
      <c r="AJ147" s="178">
        <f t="shared" si="12"/>
        <v>0</v>
      </c>
    </row>
    <row r="148" spans="1:36" s="6" customFormat="1" ht="62.4" x14ac:dyDescent="0.3">
      <c r="A148" s="175" t="str">
        <f t="shared" si="13"/>
        <v>SP.PY.2</v>
      </c>
      <c r="B148" s="176" t="s">
        <v>179</v>
      </c>
      <c r="C148" s="135" t="s">
        <v>10</v>
      </c>
      <c r="D148" s="177" t="s">
        <v>180</v>
      </c>
      <c r="E148" s="136">
        <v>52</v>
      </c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/>
      <c r="AF148" s="178">
        <f t="shared" si="14"/>
        <v>0</v>
      </c>
      <c r="AG148" s="180">
        <f t="shared" si="15"/>
        <v>0</v>
      </c>
      <c r="AH148" s="178">
        <v>260000000</v>
      </c>
      <c r="AI148" s="181">
        <f t="shared" si="16"/>
        <v>1</v>
      </c>
      <c r="AJ148" s="178">
        <f t="shared" si="12"/>
        <v>260000000</v>
      </c>
    </row>
    <row r="149" spans="1:36" s="6" customFormat="1" ht="62.4" x14ac:dyDescent="0.3">
      <c r="A149" s="175" t="str">
        <f t="shared" si="13"/>
        <v>SP.PY.2</v>
      </c>
      <c r="B149" s="176" t="s">
        <v>181</v>
      </c>
      <c r="C149" s="135" t="s">
        <v>10</v>
      </c>
      <c r="D149" s="177" t="s">
        <v>180</v>
      </c>
      <c r="E149" s="136">
        <v>4200</v>
      </c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>
        <f t="shared" si="14"/>
        <v>0</v>
      </c>
      <c r="AG149" s="180"/>
      <c r="AH149" s="178"/>
      <c r="AI149" s="181"/>
      <c r="AJ149" s="178">
        <f t="shared" si="12"/>
        <v>0</v>
      </c>
    </row>
    <row r="150" spans="1:36" s="6" customFormat="1" ht="62.4" x14ac:dyDescent="0.3">
      <c r="A150" s="175" t="str">
        <f t="shared" si="13"/>
        <v>SP.PY.2</v>
      </c>
      <c r="B150" s="176" t="s">
        <v>182</v>
      </c>
      <c r="C150" s="135" t="s">
        <v>14</v>
      </c>
      <c r="D150" s="177" t="s">
        <v>180</v>
      </c>
      <c r="E150" s="136">
        <v>705</v>
      </c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>
        <f t="shared" si="14"/>
        <v>0</v>
      </c>
      <c r="AG150" s="180">
        <f t="shared" si="15"/>
        <v>0</v>
      </c>
      <c r="AH150" s="178">
        <v>240000000</v>
      </c>
      <c r="AI150" s="181">
        <f t="shared" si="16"/>
        <v>1</v>
      </c>
      <c r="AJ150" s="178">
        <f t="shared" si="12"/>
        <v>240000000</v>
      </c>
    </row>
    <row r="151" spans="1:36" s="6" customFormat="1" ht="93.6" x14ac:dyDescent="0.3">
      <c r="A151" s="175" t="str">
        <f t="shared" si="13"/>
        <v>SP.PY.2</v>
      </c>
      <c r="B151" s="176" t="s">
        <v>183</v>
      </c>
      <c r="C151" s="135" t="s">
        <v>10</v>
      </c>
      <c r="D151" s="177" t="s">
        <v>325</v>
      </c>
      <c r="E151" s="136">
        <v>1756</v>
      </c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>
        <f t="shared" si="14"/>
        <v>0</v>
      </c>
      <c r="AG151" s="180">
        <f t="shared" si="15"/>
        <v>0</v>
      </c>
      <c r="AH151" s="178">
        <v>160000000</v>
      </c>
      <c r="AI151" s="181">
        <f t="shared" si="16"/>
        <v>1</v>
      </c>
      <c r="AJ151" s="178">
        <f t="shared" si="12"/>
        <v>160000000</v>
      </c>
    </row>
    <row r="152" spans="1:36" s="6" customFormat="1" ht="109.2" x14ac:dyDescent="0.3">
      <c r="A152" s="175" t="str">
        <f t="shared" si="13"/>
        <v>SP.PY.2</v>
      </c>
      <c r="B152" s="176" t="s">
        <v>183</v>
      </c>
      <c r="C152" s="135" t="s">
        <v>10</v>
      </c>
      <c r="D152" s="177" t="s">
        <v>326</v>
      </c>
      <c r="E152" s="136">
        <v>2204</v>
      </c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>
        <f t="shared" si="14"/>
        <v>0</v>
      </c>
      <c r="AG152" s="180"/>
      <c r="AH152" s="178"/>
      <c r="AI152" s="181"/>
      <c r="AJ152" s="178">
        <f t="shared" si="12"/>
        <v>0</v>
      </c>
    </row>
    <row r="153" spans="1:36" s="6" customFormat="1" ht="78" x14ac:dyDescent="0.3">
      <c r="A153" s="175" t="str">
        <f t="shared" si="13"/>
        <v>SP.PY.2</v>
      </c>
      <c r="B153" s="176" t="s">
        <v>183</v>
      </c>
      <c r="C153" s="135" t="s">
        <v>10</v>
      </c>
      <c r="D153" s="177" t="s">
        <v>327</v>
      </c>
      <c r="E153" s="136">
        <v>1818</v>
      </c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>
        <f t="shared" si="14"/>
        <v>0</v>
      </c>
      <c r="AG153" s="180"/>
      <c r="AH153" s="178"/>
      <c r="AI153" s="181"/>
      <c r="AJ153" s="178">
        <f t="shared" si="12"/>
        <v>0</v>
      </c>
    </row>
    <row r="154" spans="1:36" s="6" customFormat="1" ht="62.4" x14ac:dyDescent="0.3">
      <c r="A154" s="175" t="str">
        <f t="shared" si="13"/>
        <v>SP.PY.2</v>
      </c>
      <c r="B154" s="176" t="s">
        <v>183</v>
      </c>
      <c r="C154" s="135" t="s">
        <v>10</v>
      </c>
      <c r="D154" s="177" t="s">
        <v>328</v>
      </c>
      <c r="E154" s="136">
        <v>1250</v>
      </c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>
        <f t="shared" si="14"/>
        <v>0</v>
      </c>
      <c r="AG154" s="180"/>
      <c r="AH154" s="178"/>
      <c r="AI154" s="181"/>
      <c r="AJ154" s="178">
        <f t="shared" si="12"/>
        <v>0</v>
      </c>
    </row>
    <row r="155" spans="1:36" s="6" customFormat="1" ht="31.2" x14ac:dyDescent="0.3">
      <c r="A155" s="175" t="str">
        <f t="shared" si="13"/>
        <v>SP.PY.2</v>
      </c>
      <c r="B155" s="176" t="s">
        <v>183</v>
      </c>
      <c r="C155" s="135" t="s">
        <v>10</v>
      </c>
      <c r="D155" s="177" t="s">
        <v>184</v>
      </c>
      <c r="E155" s="136">
        <v>1025</v>
      </c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>
        <f t="shared" si="14"/>
        <v>0</v>
      </c>
      <c r="AG155" s="180"/>
      <c r="AH155" s="178"/>
      <c r="AI155" s="181"/>
      <c r="AJ155" s="178">
        <f t="shared" si="12"/>
        <v>0</v>
      </c>
    </row>
    <row r="156" spans="1:36" s="6" customFormat="1" ht="93.6" x14ac:dyDescent="0.3">
      <c r="A156" s="175" t="str">
        <f t="shared" si="13"/>
        <v>SP.PY.2</v>
      </c>
      <c r="B156" s="176" t="s">
        <v>183</v>
      </c>
      <c r="C156" s="135" t="s">
        <v>12</v>
      </c>
      <c r="D156" s="177" t="s">
        <v>185</v>
      </c>
      <c r="E156" s="136">
        <v>1042</v>
      </c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>
        <f t="shared" si="14"/>
        <v>0</v>
      </c>
      <c r="AG156" s="180">
        <f t="shared" si="15"/>
        <v>0</v>
      </c>
      <c r="AH156" s="178">
        <v>108000000</v>
      </c>
      <c r="AI156" s="181">
        <f t="shared" si="16"/>
        <v>1</v>
      </c>
      <c r="AJ156" s="178">
        <f t="shared" si="12"/>
        <v>108000000</v>
      </c>
    </row>
    <row r="157" spans="1:36" s="6" customFormat="1" ht="109.2" x14ac:dyDescent="0.3">
      <c r="A157" s="175" t="str">
        <f t="shared" si="13"/>
        <v>SP.PY.2</v>
      </c>
      <c r="B157" s="176" t="s">
        <v>183</v>
      </c>
      <c r="C157" s="135" t="s">
        <v>12</v>
      </c>
      <c r="D157" s="177" t="s">
        <v>186</v>
      </c>
      <c r="E157" s="136">
        <v>710</v>
      </c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>
        <f t="shared" si="14"/>
        <v>0</v>
      </c>
      <c r="AG157" s="180"/>
      <c r="AH157" s="178"/>
      <c r="AI157" s="181"/>
      <c r="AJ157" s="178">
        <f t="shared" si="12"/>
        <v>0</v>
      </c>
    </row>
    <row r="158" spans="1:36" s="6" customFormat="1" ht="78" x14ac:dyDescent="0.3">
      <c r="A158" s="175" t="str">
        <f t="shared" si="13"/>
        <v>SP.PY.2</v>
      </c>
      <c r="B158" s="176" t="s">
        <v>183</v>
      </c>
      <c r="C158" s="135" t="s">
        <v>12</v>
      </c>
      <c r="D158" s="177" t="s">
        <v>187</v>
      </c>
      <c r="E158" s="136">
        <v>850</v>
      </c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>
        <f t="shared" si="14"/>
        <v>0</v>
      </c>
      <c r="AG158" s="180"/>
      <c r="AH158" s="178"/>
      <c r="AI158" s="181"/>
      <c r="AJ158" s="178">
        <f t="shared" si="12"/>
        <v>0</v>
      </c>
    </row>
    <row r="159" spans="1:36" s="6" customFormat="1" ht="62.4" x14ac:dyDescent="0.3">
      <c r="A159" s="175" t="str">
        <f t="shared" si="13"/>
        <v>SP.PY.2</v>
      </c>
      <c r="B159" s="176" t="s">
        <v>183</v>
      </c>
      <c r="C159" s="135" t="s">
        <v>12</v>
      </c>
      <c r="D159" s="177" t="s">
        <v>188</v>
      </c>
      <c r="E159" s="136">
        <v>600</v>
      </c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>
        <f t="shared" si="14"/>
        <v>0</v>
      </c>
      <c r="AG159" s="180"/>
      <c r="AH159" s="178"/>
      <c r="AI159" s="181"/>
      <c r="AJ159" s="178">
        <f t="shared" si="12"/>
        <v>0</v>
      </c>
    </row>
    <row r="160" spans="1:36" s="6" customFormat="1" ht="31.2" x14ac:dyDescent="0.3">
      <c r="A160" s="175" t="str">
        <f t="shared" si="13"/>
        <v>SP.PY.2</v>
      </c>
      <c r="B160" s="176" t="s">
        <v>183</v>
      </c>
      <c r="C160" s="135" t="s">
        <v>12</v>
      </c>
      <c r="D160" s="177" t="s">
        <v>184</v>
      </c>
      <c r="E160" s="136">
        <v>290</v>
      </c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178"/>
      <c r="AE160" s="178"/>
      <c r="AF160" s="178">
        <f t="shared" si="14"/>
        <v>0</v>
      </c>
      <c r="AG160" s="180"/>
      <c r="AH160" s="178"/>
      <c r="AI160" s="181"/>
      <c r="AJ160" s="178">
        <f t="shared" si="12"/>
        <v>0</v>
      </c>
    </row>
    <row r="161" spans="1:36" s="6" customFormat="1" ht="31.2" x14ac:dyDescent="0.3">
      <c r="A161" s="175" t="str">
        <f t="shared" si="13"/>
        <v>SP.PY.2</v>
      </c>
      <c r="B161" s="176" t="s">
        <v>189</v>
      </c>
      <c r="C161" s="135" t="s">
        <v>10</v>
      </c>
      <c r="D161" s="177" t="s">
        <v>174</v>
      </c>
      <c r="E161" s="136">
        <v>4800</v>
      </c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/>
      <c r="AF161" s="178">
        <f t="shared" si="14"/>
        <v>0</v>
      </c>
      <c r="AG161" s="180">
        <f t="shared" si="15"/>
        <v>0</v>
      </c>
      <c r="AH161" s="178">
        <v>260000000</v>
      </c>
      <c r="AI161" s="181">
        <f t="shared" si="16"/>
        <v>1</v>
      </c>
      <c r="AJ161" s="178">
        <f t="shared" si="12"/>
        <v>260000000</v>
      </c>
    </row>
    <row r="162" spans="1:36" s="6" customFormat="1" ht="46.8" x14ac:dyDescent="0.3">
      <c r="A162" s="175" t="str">
        <f t="shared" si="13"/>
        <v>SP.PY.2</v>
      </c>
      <c r="B162" s="176" t="s">
        <v>189</v>
      </c>
      <c r="C162" s="135" t="s">
        <v>10</v>
      </c>
      <c r="D162" s="177" t="s">
        <v>190</v>
      </c>
      <c r="E162" s="136">
        <v>3000</v>
      </c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  <c r="AC162" s="178"/>
      <c r="AD162" s="178"/>
      <c r="AE162" s="178"/>
      <c r="AF162" s="178">
        <f t="shared" si="14"/>
        <v>0</v>
      </c>
      <c r="AG162" s="180"/>
      <c r="AH162" s="178"/>
      <c r="AI162" s="181"/>
      <c r="AJ162" s="178">
        <f t="shared" si="12"/>
        <v>0</v>
      </c>
    </row>
    <row r="163" spans="1:36" s="6" customFormat="1" ht="31.2" x14ac:dyDescent="0.3">
      <c r="A163" s="175" t="str">
        <f t="shared" si="13"/>
        <v>SP.PY.2</v>
      </c>
      <c r="B163" s="176" t="s">
        <v>189</v>
      </c>
      <c r="C163" s="135" t="s">
        <v>12</v>
      </c>
      <c r="D163" s="177" t="s">
        <v>174</v>
      </c>
      <c r="E163" s="136">
        <v>2400</v>
      </c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  <c r="AC163" s="178"/>
      <c r="AD163" s="178"/>
      <c r="AE163" s="178"/>
      <c r="AF163" s="178">
        <f t="shared" si="14"/>
        <v>0</v>
      </c>
      <c r="AG163" s="180">
        <f t="shared" si="15"/>
        <v>0</v>
      </c>
      <c r="AH163" s="178">
        <v>206500000</v>
      </c>
      <c r="AI163" s="181">
        <f t="shared" si="16"/>
        <v>1</v>
      </c>
      <c r="AJ163" s="178">
        <f t="shared" si="12"/>
        <v>206500000</v>
      </c>
    </row>
    <row r="164" spans="1:36" s="6" customFormat="1" ht="46.8" x14ac:dyDescent="0.3">
      <c r="A164" s="175" t="str">
        <f t="shared" si="13"/>
        <v>SP.PY.2</v>
      </c>
      <c r="B164" s="176" t="s">
        <v>189</v>
      </c>
      <c r="C164" s="135" t="s">
        <v>12</v>
      </c>
      <c r="D164" s="177" t="s">
        <v>190</v>
      </c>
      <c r="E164" s="136">
        <v>2400</v>
      </c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  <c r="AC164" s="178"/>
      <c r="AD164" s="178"/>
      <c r="AE164" s="178"/>
      <c r="AF164" s="178">
        <f t="shared" si="14"/>
        <v>0</v>
      </c>
      <c r="AG164" s="180"/>
      <c r="AH164" s="178"/>
      <c r="AI164" s="181"/>
      <c r="AJ164" s="178">
        <f t="shared" si="12"/>
        <v>0</v>
      </c>
    </row>
    <row r="165" spans="1:36" s="6" customFormat="1" ht="46.8" x14ac:dyDescent="0.3">
      <c r="A165" s="175" t="str">
        <f t="shared" si="13"/>
        <v>SP.PY.2</v>
      </c>
      <c r="B165" s="176" t="s">
        <v>189</v>
      </c>
      <c r="C165" s="135" t="s">
        <v>13</v>
      </c>
      <c r="D165" s="177" t="s">
        <v>191</v>
      </c>
      <c r="E165" s="136">
        <v>350</v>
      </c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  <c r="AC165" s="178"/>
      <c r="AD165" s="178"/>
      <c r="AE165" s="178"/>
      <c r="AF165" s="178">
        <f t="shared" si="14"/>
        <v>0</v>
      </c>
      <c r="AG165" s="180">
        <f t="shared" si="15"/>
        <v>0</v>
      </c>
      <c r="AH165" s="178">
        <v>206500000</v>
      </c>
      <c r="AI165" s="181">
        <f t="shared" si="16"/>
        <v>1</v>
      </c>
      <c r="AJ165" s="178">
        <f t="shared" si="12"/>
        <v>206500000</v>
      </c>
    </row>
    <row r="166" spans="1:36" s="6" customFormat="1" ht="62.4" x14ac:dyDescent="0.3">
      <c r="A166" s="175" t="str">
        <f t="shared" si="13"/>
        <v>SP.PY.2</v>
      </c>
      <c r="B166" s="176" t="s">
        <v>189</v>
      </c>
      <c r="C166" s="135" t="s">
        <v>13</v>
      </c>
      <c r="D166" s="177" t="s">
        <v>192</v>
      </c>
      <c r="E166" s="136">
        <v>120</v>
      </c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  <c r="AC166" s="178"/>
      <c r="AD166" s="178"/>
      <c r="AE166" s="178"/>
      <c r="AF166" s="178">
        <f t="shared" si="14"/>
        <v>0</v>
      </c>
      <c r="AG166" s="180"/>
      <c r="AH166" s="178"/>
      <c r="AI166" s="181"/>
      <c r="AJ166" s="178">
        <f t="shared" si="12"/>
        <v>0</v>
      </c>
    </row>
    <row r="167" spans="1:36" s="6" customFormat="1" ht="93.6" x14ac:dyDescent="0.3">
      <c r="A167" s="175" t="str">
        <f t="shared" si="13"/>
        <v>SP.PY.2</v>
      </c>
      <c r="B167" s="176" t="s">
        <v>193</v>
      </c>
      <c r="C167" s="135" t="s">
        <v>40</v>
      </c>
      <c r="D167" s="177" t="s">
        <v>194</v>
      </c>
      <c r="E167" s="136">
        <v>3</v>
      </c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  <c r="AC167" s="178"/>
      <c r="AD167" s="178"/>
      <c r="AE167" s="178"/>
      <c r="AF167" s="178">
        <f t="shared" si="14"/>
        <v>0</v>
      </c>
      <c r="AG167" s="180">
        <f t="shared" si="15"/>
        <v>0</v>
      </c>
      <c r="AH167" s="178">
        <v>12000000</v>
      </c>
      <c r="AI167" s="181">
        <f t="shared" si="16"/>
        <v>1</v>
      </c>
      <c r="AJ167" s="178">
        <f t="shared" si="12"/>
        <v>12000000</v>
      </c>
    </row>
    <row r="168" spans="1:36" s="6" customFormat="1" ht="140.4" x14ac:dyDescent="0.3">
      <c r="A168" s="175" t="str">
        <f t="shared" si="13"/>
        <v>SP.PY.2</v>
      </c>
      <c r="B168" s="176" t="s">
        <v>193</v>
      </c>
      <c r="C168" s="135" t="s">
        <v>40</v>
      </c>
      <c r="D168" s="177" t="s">
        <v>195</v>
      </c>
      <c r="E168" s="136">
        <v>3</v>
      </c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  <c r="AC168" s="178"/>
      <c r="AD168" s="178"/>
      <c r="AE168" s="178"/>
      <c r="AF168" s="178">
        <f t="shared" si="14"/>
        <v>0</v>
      </c>
      <c r="AG168" s="180">
        <f t="shared" si="15"/>
        <v>0</v>
      </c>
      <c r="AH168" s="178">
        <v>101000000</v>
      </c>
      <c r="AI168" s="181">
        <f t="shared" si="16"/>
        <v>1</v>
      </c>
      <c r="AJ168" s="178">
        <f t="shared" si="12"/>
        <v>101000000</v>
      </c>
    </row>
    <row r="169" spans="1:36" s="6" customFormat="1" ht="78" x14ac:dyDescent="0.3">
      <c r="A169" s="175" t="str">
        <f t="shared" si="13"/>
        <v>SP.PY.2</v>
      </c>
      <c r="B169" s="176" t="s">
        <v>193</v>
      </c>
      <c r="C169" s="135" t="s">
        <v>10</v>
      </c>
      <c r="D169" s="177" t="s">
        <v>196</v>
      </c>
      <c r="E169" s="136">
        <v>107</v>
      </c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8">
        <f t="shared" si="14"/>
        <v>0</v>
      </c>
      <c r="AG169" s="180">
        <f t="shared" si="15"/>
        <v>0</v>
      </c>
      <c r="AH169" s="178">
        <v>50000000</v>
      </c>
      <c r="AI169" s="181">
        <f t="shared" si="16"/>
        <v>1</v>
      </c>
      <c r="AJ169" s="178">
        <f t="shared" si="12"/>
        <v>50000000</v>
      </c>
    </row>
    <row r="170" spans="1:36" s="6" customFormat="1" ht="31.2" x14ac:dyDescent="0.3">
      <c r="A170" s="175" t="str">
        <f t="shared" si="13"/>
        <v>SP.PY.2</v>
      </c>
      <c r="B170" s="176" t="s">
        <v>193</v>
      </c>
      <c r="C170" s="135" t="s">
        <v>40</v>
      </c>
      <c r="D170" s="177" t="s">
        <v>197</v>
      </c>
      <c r="E170" s="136">
        <v>3</v>
      </c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/>
      <c r="AF170" s="178">
        <f t="shared" si="14"/>
        <v>0</v>
      </c>
      <c r="AG170" s="180">
        <f t="shared" si="15"/>
        <v>0</v>
      </c>
      <c r="AH170" s="178">
        <v>20000000</v>
      </c>
      <c r="AI170" s="181">
        <f t="shared" si="16"/>
        <v>1</v>
      </c>
      <c r="AJ170" s="178">
        <f t="shared" si="12"/>
        <v>20000000</v>
      </c>
    </row>
    <row r="171" spans="1:36" s="6" customFormat="1" ht="46.8" x14ac:dyDescent="0.3">
      <c r="A171" s="175" t="str">
        <f t="shared" si="13"/>
        <v>SP.PY.3</v>
      </c>
      <c r="B171" s="176" t="s">
        <v>198</v>
      </c>
      <c r="C171" s="135" t="s">
        <v>40</v>
      </c>
      <c r="D171" s="177" t="s">
        <v>199</v>
      </c>
      <c r="E171" s="136">
        <v>7</v>
      </c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83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78">
        <f t="shared" si="14"/>
        <v>0</v>
      </c>
      <c r="AG171" s="180">
        <f t="shared" si="15"/>
        <v>0</v>
      </c>
      <c r="AH171" s="178">
        <v>600000000</v>
      </c>
      <c r="AI171" s="181">
        <f t="shared" si="16"/>
        <v>1</v>
      </c>
      <c r="AJ171" s="178">
        <f t="shared" si="12"/>
        <v>600000000</v>
      </c>
    </row>
    <row r="172" spans="1:36" s="6" customFormat="1" ht="78" x14ac:dyDescent="0.3">
      <c r="A172" s="175" t="str">
        <f t="shared" si="13"/>
        <v>SP.PY.3</v>
      </c>
      <c r="B172" s="176" t="s">
        <v>200</v>
      </c>
      <c r="C172" s="135" t="s">
        <v>40</v>
      </c>
      <c r="D172" s="177" t="s">
        <v>201</v>
      </c>
      <c r="E172" s="136">
        <v>40</v>
      </c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  <c r="AC172" s="178"/>
      <c r="AD172" s="178"/>
      <c r="AE172" s="178"/>
      <c r="AF172" s="178">
        <f t="shared" si="14"/>
        <v>0</v>
      </c>
      <c r="AG172" s="180">
        <f t="shared" si="15"/>
        <v>0</v>
      </c>
      <c r="AH172" s="178">
        <v>450000000</v>
      </c>
      <c r="AI172" s="181">
        <f t="shared" si="16"/>
        <v>1</v>
      </c>
      <c r="AJ172" s="178">
        <f t="shared" si="12"/>
        <v>450000000</v>
      </c>
    </row>
    <row r="173" spans="1:36" s="6" customFormat="1" ht="124.8" x14ac:dyDescent="0.3">
      <c r="A173" s="175" t="str">
        <f t="shared" si="13"/>
        <v>SP.PY.3</v>
      </c>
      <c r="B173" s="176" t="s">
        <v>202</v>
      </c>
      <c r="C173" s="135" t="s">
        <v>10</v>
      </c>
      <c r="D173" s="177" t="s">
        <v>203</v>
      </c>
      <c r="E173" s="136">
        <v>50</v>
      </c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83"/>
      <c r="W173" s="178"/>
      <c r="X173" s="179"/>
      <c r="Y173" s="178"/>
      <c r="Z173" s="178"/>
      <c r="AA173" s="179"/>
      <c r="AB173" s="178"/>
      <c r="AC173" s="178"/>
      <c r="AD173" s="178"/>
      <c r="AE173" s="178"/>
      <c r="AF173" s="178">
        <f t="shared" si="14"/>
        <v>0</v>
      </c>
      <c r="AG173" s="180">
        <f t="shared" si="15"/>
        <v>0</v>
      </c>
      <c r="AH173" s="178">
        <v>450000000</v>
      </c>
      <c r="AI173" s="181">
        <f t="shared" si="16"/>
        <v>1</v>
      </c>
      <c r="AJ173" s="178">
        <f t="shared" si="12"/>
        <v>450000000</v>
      </c>
    </row>
    <row r="174" spans="1:36" s="6" customFormat="1" ht="124.8" x14ac:dyDescent="0.3">
      <c r="A174" s="175" t="str">
        <f t="shared" si="13"/>
        <v>SP.PY.3</v>
      </c>
      <c r="B174" s="176" t="s">
        <v>202</v>
      </c>
      <c r="C174" s="135" t="s">
        <v>12</v>
      </c>
      <c r="D174" s="177" t="s">
        <v>203</v>
      </c>
      <c r="E174" s="136">
        <v>13</v>
      </c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>
        <f t="shared" si="14"/>
        <v>0</v>
      </c>
      <c r="AG174" s="180"/>
      <c r="AH174" s="178">
        <v>100000000</v>
      </c>
      <c r="AI174" s="181"/>
      <c r="AJ174" s="178">
        <f t="shared" si="12"/>
        <v>100000000</v>
      </c>
    </row>
    <row r="175" spans="1:36" s="6" customFormat="1" ht="124.8" x14ac:dyDescent="0.3">
      <c r="A175" s="175" t="str">
        <f t="shared" si="13"/>
        <v>SP.PY.3</v>
      </c>
      <c r="B175" s="176" t="s">
        <v>202</v>
      </c>
      <c r="C175" s="135" t="s">
        <v>13</v>
      </c>
      <c r="D175" s="177" t="s">
        <v>203</v>
      </c>
      <c r="E175" s="136">
        <v>10</v>
      </c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>
        <f t="shared" si="14"/>
        <v>0</v>
      </c>
      <c r="AG175" s="180">
        <f t="shared" si="15"/>
        <v>0</v>
      </c>
      <c r="AH175" s="178">
        <v>100000000</v>
      </c>
      <c r="AI175" s="181">
        <f t="shared" si="16"/>
        <v>1</v>
      </c>
      <c r="AJ175" s="178">
        <f t="shared" si="12"/>
        <v>100000000</v>
      </c>
    </row>
    <row r="176" spans="1:36" s="6" customFormat="1" ht="124.8" x14ac:dyDescent="0.3">
      <c r="A176" s="175" t="str">
        <f t="shared" si="13"/>
        <v>SP.PY.3</v>
      </c>
      <c r="B176" s="176" t="s">
        <v>202</v>
      </c>
      <c r="C176" s="135" t="s">
        <v>14</v>
      </c>
      <c r="D176" s="177" t="s">
        <v>203</v>
      </c>
      <c r="E176" s="136">
        <v>10</v>
      </c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>
        <f t="shared" si="14"/>
        <v>0</v>
      </c>
      <c r="AG176" s="180"/>
      <c r="AH176" s="178">
        <v>100000000</v>
      </c>
      <c r="AI176" s="181"/>
      <c r="AJ176" s="178">
        <f t="shared" si="12"/>
        <v>100000000</v>
      </c>
    </row>
    <row r="177" spans="1:36" s="6" customFormat="1" ht="46.8" x14ac:dyDescent="0.3">
      <c r="A177" s="175" t="str">
        <f t="shared" si="13"/>
        <v>SP.PY.3</v>
      </c>
      <c r="B177" s="176" t="s">
        <v>204</v>
      </c>
      <c r="C177" s="135" t="s">
        <v>10</v>
      </c>
      <c r="D177" s="177" t="s">
        <v>205</v>
      </c>
      <c r="E177" s="136">
        <v>10</v>
      </c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  <c r="AC177" s="178"/>
      <c r="AD177" s="178"/>
      <c r="AE177" s="178"/>
      <c r="AF177" s="178">
        <f t="shared" si="14"/>
        <v>0</v>
      </c>
      <c r="AG177" s="180">
        <f t="shared" si="15"/>
        <v>0</v>
      </c>
      <c r="AH177" s="178">
        <v>50000000</v>
      </c>
      <c r="AI177" s="181">
        <f t="shared" si="16"/>
        <v>1</v>
      </c>
      <c r="AJ177" s="178">
        <f t="shared" si="12"/>
        <v>50000000</v>
      </c>
    </row>
    <row r="178" spans="1:36" s="6" customFormat="1" ht="62.4" x14ac:dyDescent="0.3">
      <c r="A178" s="175" t="str">
        <f t="shared" si="13"/>
        <v>SP.PY.3</v>
      </c>
      <c r="B178" s="176" t="s">
        <v>204</v>
      </c>
      <c r="C178" s="135" t="s">
        <v>10</v>
      </c>
      <c r="D178" s="177" t="s">
        <v>206</v>
      </c>
      <c r="E178" s="136">
        <v>1000</v>
      </c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  <c r="AC178" s="178"/>
      <c r="AD178" s="178"/>
      <c r="AE178" s="178"/>
      <c r="AF178" s="178">
        <f t="shared" si="14"/>
        <v>0</v>
      </c>
      <c r="AG178" s="180"/>
      <c r="AH178" s="178" t="s">
        <v>339</v>
      </c>
      <c r="AI178" s="181"/>
      <c r="AJ178" s="178" t="e">
        <f t="shared" si="12"/>
        <v>#VALUE!</v>
      </c>
    </row>
    <row r="179" spans="1:36" s="6" customFormat="1" ht="31.2" x14ac:dyDescent="0.3">
      <c r="A179" s="175" t="str">
        <f t="shared" si="13"/>
        <v>SP.PY.3</v>
      </c>
      <c r="B179" s="176" t="s">
        <v>204</v>
      </c>
      <c r="C179" s="135" t="s">
        <v>10</v>
      </c>
      <c r="D179" s="177" t="s">
        <v>207</v>
      </c>
      <c r="E179" s="136">
        <v>10</v>
      </c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>
        <f t="shared" si="14"/>
        <v>0</v>
      </c>
      <c r="AG179" s="180">
        <f t="shared" si="15"/>
        <v>0</v>
      </c>
      <c r="AH179" s="178">
        <v>50000000</v>
      </c>
      <c r="AI179" s="181">
        <f t="shared" si="16"/>
        <v>1</v>
      </c>
      <c r="AJ179" s="178">
        <f t="shared" si="12"/>
        <v>50000000</v>
      </c>
    </row>
    <row r="180" spans="1:36" s="6" customFormat="1" ht="46.8" x14ac:dyDescent="0.3">
      <c r="A180" s="175" t="str">
        <f t="shared" si="13"/>
        <v>SP.PY.3</v>
      </c>
      <c r="B180" s="176" t="s">
        <v>204</v>
      </c>
      <c r="C180" s="135" t="s">
        <v>10</v>
      </c>
      <c r="D180" s="177" t="s">
        <v>208</v>
      </c>
      <c r="E180" s="136">
        <v>100</v>
      </c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  <c r="AC180" s="178"/>
      <c r="AD180" s="178"/>
      <c r="AE180" s="178"/>
      <c r="AF180" s="178">
        <f t="shared" si="14"/>
        <v>0</v>
      </c>
      <c r="AG180" s="180"/>
      <c r="AH180" s="178" t="s">
        <v>339</v>
      </c>
      <c r="AI180" s="181"/>
      <c r="AJ180" s="178"/>
    </row>
    <row r="181" spans="1:36" s="6" customFormat="1" ht="46.8" x14ac:dyDescent="0.3">
      <c r="A181" s="175" t="str">
        <f t="shared" si="13"/>
        <v>SP.PY.3</v>
      </c>
      <c r="B181" s="176" t="s">
        <v>204</v>
      </c>
      <c r="C181" s="135" t="s">
        <v>10</v>
      </c>
      <c r="D181" s="177" t="s">
        <v>209</v>
      </c>
      <c r="E181" s="136">
        <v>10</v>
      </c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  <c r="AC181" s="178"/>
      <c r="AD181" s="178"/>
      <c r="AE181" s="178"/>
      <c r="AF181" s="178">
        <f t="shared" si="14"/>
        <v>0</v>
      </c>
      <c r="AG181" s="180">
        <f t="shared" si="15"/>
        <v>0</v>
      </c>
      <c r="AH181" s="178">
        <v>50000000</v>
      </c>
      <c r="AI181" s="181">
        <f t="shared" si="16"/>
        <v>1</v>
      </c>
      <c r="AJ181" s="178">
        <f t="shared" si="12"/>
        <v>50000000</v>
      </c>
    </row>
    <row r="182" spans="1:36" s="6" customFormat="1" ht="62.4" x14ac:dyDescent="0.3">
      <c r="A182" s="175" t="str">
        <f t="shared" si="13"/>
        <v>SP.PY.3</v>
      </c>
      <c r="B182" s="176" t="s">
        <v>204</v>
      </c>
      <c r="C182" s="135" t="s">
        <v>10</v>
      </c>
      <c r="D182" s="177" t="s">
        <v>210</v>
      </c>
      <c r="E182" s="136">
        <v>100</v>
      </c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/>
      <c r="AE182" s="178"/>
      <c r="AF182" s="178">
        <f t="shared" si="14"/>
        <v>0</v>
      </c>
      <c r="AG182" s="180"/>
      <c r="AH182" s="178" t="s">
        <v>339</v>
      </c>
      <c r="AI182" s="181"/>
      <c r="AJ182" s="178"/>
    </row>
    <row r="183" spans="1:36" s="6" customFormat="1" ht="31.2" x14ac:dyDescent="0.3">
      <c r="A183" s="175" t="str">
        <f t="shared" si="13"/>
        <v>SP.PY.3</v>
      </c>
      <c r="B183" s="176" t="s">
        <v>204</v>
      </c>
      <c r="C183" s="135" t="s">
        <v>10</v>
      </c>
      <c r="D183" s="177" t="s">
        <v>211</v>
      </c>
      <c r="E183" s="136">
        <v>10</v>
      </c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  <c r="AC183" s="178"/>
      <c r="AD183" s="178"/>
      <c r="AE183" s="178"/>
      <c r="AF183" s="178">
        <f t="shared" si="14"/>
        <v>0</v>
      </c>
      <c r="AG183" s="180">
        <f t="shared" si="15"/>
        <v>0</v>
      </c>
      <c r="AH183" s="178">
        <v>50000000</v>
      </c>
      <c r="AI183" s="181">
        <f t="shared" si="16"/>
        <v>1</v>
      </c>
      <c r="AJ183" s="178">
        <f t="shared" si="12"/>
        <v>50000000</v>
      </c>
    </row>
    <row r="184" spans="1:36" s="6" customFormat="1" ht="62.4" x14ac:dyDescent="0.3">
      <c r="A184" s="175" t="str">
        <f t="shared" si="13"/>
        <v>SP.PY.3</v>
      </c>
      <c r="B184" s="176" t="s">
        <v>204</v>
      </c>
      <c r="C184" s="135" t="s">
        <v>10</v>
      </c>
      <c r="D184" s="177" t="s">
        <v>212</v>
      </c>
      <c r="E184" s="136">
        <v>100</v>
      </c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  <c r="AC184" s="178"/>
      <c r="AD184" s="178"/>
      <c r="AE184" s="178"/>
      <c r="AF184" s="178">
        <f t="shared" si="14"/>
        <v>0</v>
      </c>
      <c r="AG184" s="180"/>
      <c r="AH184" s="178" t="s">
        <v>339</v>
      </c>
      <c r="AI184" s="181"/>
      <c r="AJ184" s="178"/>
    </row>
    <row r="185" spans="1:36" s="6" customFormat="1" ht="46.8" x14ac:dyDescent="0.3">
      <c r="A185" s="175" t="str">
        <f t="shared" si="13"/>
        <v>SP.PY.3</v>
      </c>
      <c r="B185" s="176" t="s">
        <v>204</v>
      </c>
      <c r="C185" s="135" t="s">
        <v>12</v>
      </c>
      <c r="D185" s="177" t="s">
        <v>205</v>
      </c>
      <c r="E185" s="136">
        <v>1</v>
      </c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  <c r="AC185" s="178"/>
      <c r="AD185" s="178"/>
      <c r="AE185" s="178"/>
      <c r="AF185" s="178">
        <f t="shared" si="14"/>
        <v>0</v>
      </c>
      <c r="AG185" s="180">
        <f t="shared" si="15"/>
        <v>0</v>
      </c>
      <c r="AH185" s="178">
        <v>3000000</v>
      </c>
      <c r="AI185" s="181">
        <f t="shared" si="16"/>
        <v>1</v>
      </c>
      <c r="AJ185" s="178">
        <f t="shared" si="12"/>
        <v>3000000</v>
      </c>
    </row>
    <row r="186" spans="1:36" s="6" customFormat="1" ht="62.4" x14ac:dyDescent="0.3">
      <c r="A186" s="175" t="str">
        <f t="shared" si="13"/>
        <v>SP.PY.3</v>
      </c>
      <c r="B186" s="176" t="s">
        <v>204</v>
      </c>
      <c r="C186" s="135" t="s">
        <v>12</v>
      </c>
      <c r="D186" s="177" t="s">
        <v>206</v>
      </c>
      <c r="E186" s="136">
        <v>20</v>
      </c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  <c r="AC186" s="178"/>
      <c r="AD186" s="178"/>
      <c r="AE186" s="178"/>
      <c r="AF186" s="178">
        <f t="shared" si="14"/>
        <v>0</v>
      </c>
      <c r="AG186" s="180"/>
      <c r="AH186" s="178" t="s">
        <v>339</v>
      </c>
      <c r="AI186" s="181"/>
      <c r="AJ186" s="178"/>
    </row>
    <row r="187" spans="1:36" s="6" customFormat="1" ht="31.2" x14ac:dyDescent="0.3">
      <c r="A187" s="175" t="str">
        <f t="shared" si="13"/>
        <v>SP.PY.3</v>
      </c>
      <c r="B187" s="176" t="s">
        <v>204</v>
      </c>
      <c r="C187" s="135" t="s">
        <v>12</v>
      </c>
      <c r="D187" s="177" t="s">
        <v>207</v>
      </c>
      <c r="E187" s="136">
        <v>1</v>
      </c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78">
        <f t="shared" si="14"/>
        <v>0</v>
      </c>
      <c r="AG187" s="180">
        <f t="shared" si="15"/>
        <v>0</v>
      </c>
      <c r="AH187" s="178">
        <v>1500000</v>
      </c>
      <c r="AI187" s="181">
        <f t="shared" si="16"/>
        <v>1</v>
      </c>
      <c r="AJ187" s="178">
        <f t="shared" si="12"/>
        <v>1500000</v>
      </c>
    </row>
    <row r="188" spans="1:36" s="6" customFormat="1" ht="46.8" x14ac:dyDescent="0.3">
      <c r="A188" s="175" t="str">
        <f t="shared" si="13"/>
        <v>SP.PY.3</v>
      </c>
      <c r="B188" s="176" t="s">
        <v>204</v>
      </c>
      <c r="C188" s="135" t="s">
        <v>12</v>
      </c>
      <c r="D188" s="177" t="s">
        <v>208</v>
      </c>
      <c r="E188" s="136">
        <v>10</v>
      </c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>
        <f t="shared" si="14"/>
        <v>0</v>
      </c>
      <c r="AG188" s="180"/>
      <c r="AH188" s="178" t="s">
        <v>339</v>
      </c>
      <c r="AI188" s="181"/>
      <c r="AJ188" s="178"/>
    </row>
    <row r="189" spans="1:36" s="6" customFormat="1" ht="46.8" x14ac:dyDescent="0.3">
      <c r="A189" s="175" t="str">
        <f t="shared" si="13"/>
        <v>SP.PY.3</v>
      </c>
      <c r="B189" s="176" t="s">
        <v>204</v>
      </c>
      <c r="C189" s="135" t="s">
        <v>12</v>
      </c>
      <c r="D189" s="177" t="s">
        <v>209</v>
      </c>
      <c r="E189" s="136">
        <v>1</v>
      </c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>
        <f t="shared" si="14"/>
        <v>0</v>
      </c>
      <c r="AG189" s="180">
        <f t="shared" si="15"/>
        <v>0</v>
      </c>
      <c r="AH189" s="178">
        <v>1500000</v>
      </c>
      <c r="AI189" s="181">
        <f t="shared" si="16"/>
        <v>1</v>
      </c>
      <c r="AJ189" s="178">
        <f t="shared" si="12"/>
        <v>1500000</v>
      </c>
    </row>
    <row r="190" spans="1:36" s="6" customFormat="1" ht="62.4" x14ac:dyDescent="0.3">
      <c r="A190" s="175" t="str">
        <f t="shared" si="13"/>
        <v>SP.PY.3</v>
      </c>
      <c r="B190" s="176" t="s">
        <v>204</v>
      </c>
      <c r="C190" s="135" t="s">
        <v>12</v>
      </c>
      <c r="D190" s="177" t="s">
        <v>210</v>
      </c>
      <c r="E190" s="136">
        <v>20</v>
      </c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>
        <f t="shared" si="14"/>
        <v>0</v>
      </c>
      <c r="AG190" s="180"/>
      <c r="AH190" s="178" t="s">
        <v>339</v>
      </c>
      <c r="AI190" s="181"/>
      <c r="AJ190" s="178"/>
    </row>
    <row r="191" spans="1:36" s="6" customFormat="1" ht="31.2" x14ac:dyDescent="0.3">
      <c r="A191" s="175" t="str">
        <f t="shared" si="13"/>
        <v>SP.PY.3</v>
      </c>
      <c r="B191" s="176" t="s">
        <v>204</v>
      </c>
      <c r="C191" s="135" t="s">
        <v>12</v>
      </c>
      <c r="D191" s="177" t="s">
        <v>211</v>
      </c>
      <c r="E191" s="136">
        <v>1</v>
      </c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>
        <f t="shared" si="14"/>
        <v>0</v>
      </c>
      <c r="AG191" s="180">
        <f t="shared" si="15"/>
        <v>0</v>
      </c>
      <c r="AH191" s="178">
        <v>1500000</v>
      </c>
      <c r="AI191" s="181">
        <f t="shared" si="16"/>
        <v>1</v>
      </c>
      <c r="AJ191" s="178">
        <f t="shared" si="12"/>
        <v>1500000</v>
      </c>
    </row>
    <row r="192" spans="1:36" s="6" customFormat="1" ht="62.4" x14ac:dyDescent="0.3">
      <c r="A192" s="175" t="str">
        <f t="shared" si="13"/>
        <v>SP.PY.3</v>
      </c>
      <c r="B192" s="176" t="s">
        <v>204</v>
      </c>
      <c r="C192" s="135" t="s">
        <v>12</v>
      </c>
      <c r="D192" s="177" t="s">
        <v>212</v>
      </c>
      <c r="E192" s="136">
        <v>20</v>
      </c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>
        <f t="shared" si="14"/>
        <v>0</v>
      </c>
      <c r="AG192" s="180"/>
      <c r="AH192" s="178" t="s">
        <v>339</v>
      </c>
      <c r="AI192" s="181"/>
      <c r="AJ192" s="178"/>
    </row>
    <row r="193" spans="1:36" s="6" customFormat="1" ht="46.8" x14ac:dyDescent="0.3">
      <c r="A193" s="175" t="str">
        <f t="shared" si="13"/>
        <v>SP.PY.3</v>
      </c>
      <c r="B193" s="176" t="s">
        <v>204</v>
      </c>
      <c r="C193" s="135" t="s">
        <v>14</v>
      </c>
      <c r="D193" s="177" t="s">
        <v>205</v>
      </c>
      <c r="E193" s="136">
        <v>1</v>
      </c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>
        <f t="shared" si="14"/>
        <v>0</v>
      </c>
      <c r="AG193" s="180">
        <f t="shared" si="15"/>
        <v>0</v>
      </c>
      <c r="AH193" s="178">
        <v>3000000</v>
      </c>
      <c r="AI193" s="181">
        <f t="shared" si="16"/>
        <v>1</v>
      </c>
      <c r="AJ193" s="178">
        <f t="shared" si="12"/>
        <v>3000000</v>
      </c>
    </row>
    <row r="194" spans="1:36" s="6" customFormat="1" ht="62.4" x14ac:dyDescent="0.3">
      <c r="A194" s="175" t="str">
        <f t="shared" si="13"/>
        <v>SP.PY.3</v>
      </c>
      <c r="B194" s="176" t="s">
        <v>204</v>
      </c>
      <c r="C194" s="135" t="s">
        <v>14</v>
      </c>
      <c r="D194" s="177" t="s">
        <v>206</v>
      </c>
      <c r="E194" s="136">
        <v>20</v>
      </c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>
        <f t="shared" si="14"/>
        <v>0</v>
      </c>
      <c r="AG194" s="180"/>
      <c r="AH194" s="178" t="s">
        <v>339</v>
      </c>
      <c r="AI194" s="181"/>
      <c r="AJ194" s="178"/>
    </row>
    <row r="195" spans="1:36" s="6" customFormat="1" ht="31.2" x14ac:dyDescent="0.3">
      <c r="A195" s="175" t="str">
        <f t="shared" si="13"/>
        <v>SP.PY.3</v>
      </c>
      <c r="B195" s="176" t="s">
        <v>204</v>
      </c>
      <c r="C195" s="135" t="s">
        <v>14</v>
      </c>
      <c r="D195" s="177" t="s">
        <v>207</v>
      </c>
      <c r="E195" s="136">
        <v>1</v>
      </c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>
        <f t="shared" si="14"/>
        <v>0</v>
      </c>
      <c r="AG195" s="180">
        <f t="shared" si="15"/>
        <v>0</v>
      </c>
      <c r="AH195" s="178">
        <v>1500000</v>
      </c>
      <c r="AI195" s="181">
        <f t="shared" si="16"/>
        <v>1</v>
      </c>
      <c r="AJ195" s="178">
        <f t="shared" ref="AJ195:AJ205" si="17">+AH195-AF195</f>
        <v>1500000</v>
      </c>
    </row>
    <row r="196" spans="1:36" s="6" customFormat="1" ht="46.8" x14ac:dyDescent="0.3">
      <c r="A196" s="175" t="str">
        <f t="shared" si="13"/>
        <v>SP.PY.3</v>
      </c>
      <c r="B196" s="176" t="s">
        <v>204</v>
      </c>
      <c r="C196" s="135" t="s">
        <v>14</v>
      </c>
      <c r="D196" s="177" t="s">
        <v>208</v>
      </c>
      <c r="E196" s="136">
        <v>10</v>
      </c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  <c r="AC196" s="178"/>
      <c r="AD196" s="178"/>
      <c r="AE196" s="178"/>
      <c r="AF196" s="178">
        <f t="shared" si="14"/>
        <v>0</v>
      </c>
      <c r="AG196" s="180"/>
      <c r="AH196" s="178" t="s">
        <v>339</v>
      </c>
      <c r="AI196" s="181"/>
      <c r="AJ196" s="178"/>
    </row>
    <row r="197" spans="1:36" s="6" customFormat="1" ht="46.8" x14ac:dyDescent="0.3">
      <c r="A197" s="175" t="str">
        <f t="shared" ref="A197:A260" si="18">LEFT(B197,7)</f>
        <v>SP.PY.3</v>
      </c>
      <c r="B197" s="176" t="s">
        <v>204</v>
      </c>
      <c r="C197" s="135" t="s">
        <v>14</v>
      </c>
      <c r="D197" s="177" t="s">
        <v>209</v>
      </c>
      <c r="E197" s="136">
        <v>1</v>
      </c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  <c r="AC197" s="178"/>
      <c r="AD197" s="178"/>
      <c r="AE197" s="178"/>
      <c r="AF197" s="178">
        <f t="shared" ref="AF197:AF260" si="19">SUM(F197:AE197)</f>
        <v>0</v>
      </c>
      <c r="AG197" s="180">
        <f t="shared" si="15"/>
        <v>0</v>
      </c>
      <c r="AH197" s="178">
        <v>1500000</v>
      </c>
      <c r="AI197" s="181">
        <f t="shared" si="16"/>
        <v>1</v>
      </c>
      <c r="AJ197" s="178">
        <f t="shared" si="17"/>
        <v>1500000</v>
      </c>
    </row>
    <row r="198" spans="1:36" s="6" customFormat="1" ht="62.4" x14ac:dyDescent="0.3">
      <c r="A198" s="175" t="str">
        <f t="shared" si="18"/>
        <v>SP.PY.3</v>
      </c>
      <c r="B198" s="176" t="s">
        <v>204</v>
      </c>
      <c r="C198" s="135" t="s">
        <v>14</v>
      </c>
      <c r="D198" s="177" t="s">
        <v>210</v>
      </c>
      <c r="E198" s="136">
        <v>20</v>
      </c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/>
      <c r="AF198" s="178">
        <f t="shared" si="19"/>
        <v>0</v>
      </c>
      <c r="AG198" s="180"/>
      <c r="AH198" s="178" t="s">
        <v>339</v>
      </c>
      <c r="AI198" s="181"/>
      <c r="AJ198" s="178"/>
    </row>
    <row r="199" spans="1:36" s="6" customFormat="1" ht="31.2" x14ac:dyDescent="0.3">
      <c r="A199" s="175" t="str">
        <f t="shared" si="18"/>
        <v>SP.PY.3</v>
      </c>
      <c r="B199" s="176" t="s">
        <v>204</v>
      </c>
      <c r="C199" s="135" t="s">
        <v>14</v>
      </c>
      <c r="D199" s="177" t="s">
        <v>211</v>
      </c>
      <c r="E199" s="136">
        <v>1</v>
      </c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  <c r="AC199" s="178"/>
      <c r="AD199" s="178"/>
      <c r="AE199" s="178"/>
      <c r="AF199" s="178">
        <f t="shared" si="19"/>
        <v>0</v>
      </c>
      <c r="AG199" s="180">
        <f t="shared" si="15"/>
        <v>0</v>
      </c>
      <c r="AH199" s="178">
        <v>1500000</v>
      </c>
      <c r="AI199" s="181">
        <f t="shared" si="16"/>
        <v>1</v>
      </c>
      <c r="AJ199" s="178">
        <f t="shared" si="17"/>
        <v>1500000</v>
      </c>
    </row>
    <row r="200" spans="1:36" s="6" customFormat="1" ht="62.4" x14ac:dyDescent="0.3">
      <c r="A200" s="175" t="str">
        <f t="shared" si="18"/>
        <v>SP.PY.3</v>
      </c>
      <c r="B200" s="176" t="s">
        <v>204</v>
      </c>
      <c r="C200" s="135" t="s">
        <v>14</v>
      </c>
      <c r="D200" s="177" t="s">
        <v>212</v>
      </c>
      <c r="E200" s="136">
        <v>20</v>
      </c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78"/>
      <c r="AF200" s="178">
        <f t="shared" si="19"/>
        <v>0</v>
      </c>
      <c r="AG200" s="180"/>
      <c r="AH200" s="178" t="s">
        <v>339</v>
      </c>
      <c r="AI200" s="181"/>
      <c r="AJ200" s="178"/>
    </row>
    <row r="201" spans="1:36" s="6" customFormat="1" ht="46.8" x14ac:dyDescent="0.3">
      <c r="A201" s="175" t="str">
        <f t="shared" si="18"/>
        <v>SP.PY.3</v>
      </c>
      <c r="B201" s="176" t="s">
        <v>204</v>
      </c>
      <c r="C201" s="135" t="s">
        <v>13</v>
      </c>
      <c r="D201" s="177" t="s">
        <v>205</v>
      </c>
      <c r="E201" s="136">
        <v>1</v>
      </c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/>
      <c r="AF201" s="178">
        <f t="shared" si="19"/>
        <v>0</v>
      </c>
      <c r="AG201" s="180">
        <f t="shared" si="15"/>
        <v>0</v>
      </c>
      <c r="AH201" s="178">
        <v>3000000</v>
      </c>
      <c r="AI201" s="181">
        <f t="shared" si="16"/>
        <v>1</v>
      </c>
      <c r="AJ201" s="178">
        <f t="shared" si="17"/>
        <v>3000000</v>
      </c>
    </row>
    <row r="202" spans="1:36" s="6" customFormat="1" ht="62.4" x14ac:dyDescent="0.3">
      <c r="A202" s="175" t="str">
        <f t="shared" si="18"/>
        <v>SP.PY.3</v>
      </c>
      <c r="B202" s="176" t="s">
        <v>204</v>
      </c>
      <c r="C202" s="135" t="s">
        <v>13</v>
      </c>
      <c r="D202" s="177" t="s">
        <v>206</v>
      </c>
      <c r="E202" s="136">
        <v>20</v>
      </c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  <c r="AC202" s="178"/>
      <c r="AD202" s="178"/>
      <c r="AE202" s="178"/>
      <c r="AF202" s="178">
        <f t="shared" si="19"/>
        <v>0</v>
      </c>
      <c r="AG202" s="180"/>
      <c r="AH202" s="178" t="s">
        <v>339</v>
      </c>
      <c r="AI202" s="181"/>
      <c r="AJ202" s="178"/>
    </row>
    <row r="203" spans="1:36" s="6" customFormat="1" ht="31.2" x14ac:dyDescent="0.3">
      <c r="A203" s="175" t="str">
        <f t="shared" si="18"/>
        <v>SP.PY.3</v>
      </c>
      <c r="B203" s="176" t="s">
        <v>204</v>
      </c>
      <c r="C203" s="135" t="s">
        <v>13</v>
      </c>
      <c r="D203" s="177" t="s">
        <v>207</v>
      </c>
      <c r="E203" s="136">
        <v>1</v>
      </c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  <c r="AC203" s="178"/>
      <c r="AD203" s="178"/>
      <c r="AE203" s="178"/>
      <c r="AF203" s="178">
        <f t="shared" si="19"/>
        <v>0</v>
      </c>
      <c r="AG203" s="180">
        <f t="shared" si="15"/>
        <v>0</v>
      </c>
      <c r="AH203" s="178">
        <v>1500000</v>
      </c>
      <c r="AI203" s="181">
        <f t="shared" si="16"/>
        <v>1</v>
      </c>
      <c r="AJ203" s="178">
        <f t="shared" si="17"/>
        <v>1500000</v>
      </c>
    </row>
    <row r="204" spans="1:36" s="6" customFormat="1" ht="46.8" x14ac:dyDescent="0.3">
      <c r="A204" s="175" t="str">
        <f t="shared" si="18"/>
        <v>SP.PY.3</v>
      </c>
      <c r="B204" s="176" t="s">
        <v>204</v>
      </c>
      <c r="C204" s="135" t="s">
        <v>13</v>
      </c>
      <c r="D204" s="177" t="s">
        <v>208</v>
      </c>
      <c r="E204" s="136">
        <v>10</v>
      </c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  <c r="AF204" s="178">
        <f t="shared" si="19"/>
        <v>0</v>
      </c>
      <c r="AG204" s="180"/>
      <c r="AH204" s="178" t="s">
        <v>339</v>
      </c>
      <c r="AI204" s="181"/>
      <c r="AJ204" s="178"/>
    </row>
    <row r="205" spans="1:36" s="6" customFormat="1" ht="46.8" x14ac:dyDescent="0.3">
      <c r="A205" s="175" t="str">
        <f t="shared" si="18"/>
        <v>SP.PY.3</v>
      </c>
      <c r="B205" s="176" t="s">
        <v>204</v>
      </c>
      <c r="C205" s="135" t="s">
        <v>13</v>
      </c>
      <c r="D205" s="177" t="s">
        <v>209</v>
      </c>
      <c r="E205" s="136">
        <v>1</v>
      </c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  <c r="AF205" s="178">
        <f t="shared" si="19"/>
        <v>0</v>
      </c>
      <c r="AG205" s="180">
        <f t="shared" si="15"/>
        <v>0</v>
      </c>
      <c r="AH205" s="178">
        <v>1500000</v>
      </c>
      <c r="AI205" s="181">
        <f t="shared" si="16"/>
        <v>1</v>
      </c>
      <c r="AJ205" s="178">
        <f t="shared" si="17"/>
        <v>1500000</v>
      </c>
    </row>
    <row r="206" spans="1:36" s="6" customFormat="1" ht="62.4" x14ac:dyDescent="0.3">
      <c r="A206" s="175" t="str">
        <f t="shared" si="18"/>
        <v>SP.PY.3</v>
      </c>
      <c r="B206" s="176" t="s">
        <v>204</v>
      </c>
      <c r="C206" s="135" t="s">
        <v>13</v>
      </c>
      <c r="D206" s="177" t="s">
        <v>210</v>
      </c>
      <c r="E206" s="136">
        <v>20</v>
      </c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8">
        <f t="shared" si="19"/>
        <v>0</v>
      </c>
      <c r="AG206" s="180"/>
      <c r="AH206" s="178" t="s">
        <v>339</v>
      </c>
      <c r="AI206" s="181"/>
      <c r="AJ206" s="178"/>
    </row>
    <row r="207" spans="1:36" s="6" customFormat="1" ht="31.2" x14ac:dyDescent="0.3">
      <c r="A207" s="175" t="str">
        <f t="shared" si="18"/>
        <v>SP.PY.3</v>
      </c>
      <c r="B207" s="176" t="s">
        <v>204</v>
      </c>
      <c r="C207" s="135" t="s">
        <v>13</v>
      </c>
      <c r="D207" s="177" t="s">
        <v>211</v>
      </c>
      <c r="E207" s="136">
        <v>1</v>
      </c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  <c r="AF207" s="178">
        <f t="shared" si="19"/>
        <v>0</v>
      </c>
      <c r="AG207" s="180">
        <f t="shared" ref="AG207:AG402" si="20">+AF207/AH207</f>
        <v>0</v>
      </c>
      <c r="AH207" s="178">
        <v>1500000</v>
      </c>
      <c r="AI207" s="181">
        <f t="shared" ref="AI207:AI216" si="21">+AJ207/AH207</f>
        <v>1</v>
      </c>
      <c r="AJ207" s="178">
        <f t="shared" ref="AJ207:AJ435" si="22">+AH207-AF207</f>
        <v>1500000</v>
      </c>
    </row>
    <row r="208" spans="1:36" s="6" customFormat="1" ht="32.4" customHeight="1" x14ac:dyDescent="0.3">
      <c r="A208" s="175" t="str">
        <f t="shared" si="18"/>
        <v>SP.PY.3</v>
      </c>
      <c r="B208" s="176" t="s">
        <v>204</v>
      </c>
      <c r="C208" s="135" t="s">
        <v>13</v>
      </c>
      <c r="D208" s="177" t="s">
        <v>212</v>
      </c>
      <c r="E208" s="136">
        <v>20</v>
      </c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>
        <f t="shared" si="19"/>
        <v>0</v>
      </c>
      <c r="AG208" s="180"/>
      <c r="AH208" s="178" t="s">
        <v>339</v>
      </c>
      <c r="AI208" s="181"/>
      <c r="AJ208" s="178"/>
    </row>
    <row r="209" spans="1:36" s="6" customFormat="1" ht="15.6" x14ac:dyDescent="0.3">
      <c r="A209" s="175" t="str">
        <f t="shared" si="18"/>
        <v>SP.PY.3</v>
      </c>
      <c r="B209" s="176" t="s">
        <v>213</v>
      </c>
      <c r="C209" s="135" t="s">
        <v>40</v>
      </c>
      <c r="D209" s="177" t="s">
        <v>214</v>
      </c>
      <c r="E209" s="136">
        <v>47</v>
      </c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9"/>
      <c r="Y209" s="178"/>
      <c r="Z209" s="178"/>
      <c r="AA209" s="179"/>
      <c r="AB209" s="178"/>
      <c r="AC209" s="178"/>
      <c r="AD209" s="178"/>
      <c r="AE209" s="178"/>
      <c r="AF209" s="178">
        <f t="shared" si="19"/>
        <v>0</v>
      </c>
      <c r="AG209" s="180">
        <f t="shared" si="20"/>
        <v>0</v>
      </c>
      <c r="AH209" s="178">
        <v>420000000</v>
      </c>
      <c r="AI209" s="181">
        <f t="shared" si="21"/>
        <v>1</v>
      </c>
      <c r="AJ209" s="178">
        <f t="shared" si="22"/>
        <v>420000000</v>
      </c>
    </row>
    <row r="210" spans="1:36" s="6" customFormat="1" ht="62.4" x14ac:dyDescent="0.3">
      <c r="A210" s="175" t="str">
        <f t="shared" si="18"/>
        <v>SP.PY.3</v>
      </c>
      <c r="B210" s="176" t="s">
        <v>213</v>
      </c>
      <c r="C210" s="135" t="s">
        <v>40</v>
      </c>
      <c r="D210" s="177" t="s">
        <v>215</v>
      </c>
      <c r="E210" s="136">
        <v>5000</v>
      </c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>
        <f t="shared" si="19"/>
        <v>0</v>
      </c>
      <c r="AG210" s="180"/>
      <c r="AH210" s="178" t="s">
        <v>339</v>
      </c>
      <c r="AI210" s="181"/>
      <c r="AJ210" s="178"/>
    </row>
    <row r="211" spans="1:36" s="6" customFormat="1" ht="78" x14ac:dyDescent="0.3">
      <c r="A211" s="175" t="str">
        <f t="shared" si="18"/>
        <v>SP.PY.3</v>
      </c>
      <c r="B211" s="176" t="s">
        <v>216</v>
      </c>
      <c r="C211" s="135" t="s">
        <v>40</v>
      </c>
      <c r="D211" s="177" t="s">
        <v>329</v>
      </c>
      <c r="E211" s="136">
        <v>10</v>
      </c>
      <c r="F211" s="178">
        <f>+FUENTES!D5</f>
        <v>2159865250</v>
      </c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>
        <f t="shared" si="19"/>
        <v>2159865250</v>
      </c>
      <c r="AG211" s="180">
        <f t="shared" si="20"/>
        <v>1.34991578125</v>
      </c>
      <c r="AH211" s="178">
        <v>1600000000</v>
      </c>
      <c r="AI211" s="181">
        <f t="shared" si="21"/>
        <v>-0.34991578125</v>
      </c>
      <c r="AJ211" s="178">
        <f t="shared" si="22"/>
        <v>-559865250</v>
      </c>
    </row>
    <row r="212" spans="1:36" s="6" customFormat="1" ht="31.2" x14ac:dyDescent="0.3">
      <c r="A212" s="175" t="str">
        <f t="shared" si="18"/>
        <v>SP.PY.3</v>
      </c>
      <c r="B212" s="176" t="s">
        <v>217</v>
      </c>
      <c r="C212" s="135" t="s">
        <v>40</v>
      </c>
      <c r="D212" s="177" t="s">
        <v>218</v>
      </c>
      <c r="E212" s="136">
        <v>17</v>
      </c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>
        <f t="shared" si="19"/>
        <v>0</v>
      </c>
      <c r="AG212" s="180">
        <f t="shared" si="20"/>
        <v>0</v>
      </c>
      <c r="AH212" s="178">
        <v>229247366.40000001</v>
      </c>
      <c r="AI212" s="181">
        <f t="shared" si="21"/>
        <v>1</v>
      </c>
      <c r="AJ212" s="178">
        <f t="shared" si="22"/>
        <v>229247366.40000001</v>
      </c>
    </row>
    <row r="213" spans="1:36" s="6" customFormat="1" ht="93.6" x14ac:dyDescent="0.3">
      <c r="A213" s="175" t="str">
        <f t="shared" si="18"/>
        <v>SP.PY.4</v>
      </c>
      <c r="B213" s="176" t="s">
        <v>219</v>
      </c>
      <c r="C213" s="135" t="s">
        <v>40</v>
      </c>
      <c r="D213" s="177" t="s">
        <v>220</v>
      </c>
      <c r="E213" s="136">
        <v>360</v>
      </c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>
        <f t="shared" si="19"/>
        <v>0</v>
      </c>
      <c r="AG213" s="180">
        <f t="shared" si="20"/>
        <v>0</v>
      </c>
      <c r="AH213" s="178">
        <v>370351997</v>
      </c>
      <c r="AI213" s="181">
        <f t="shared" si="21"/>
        <v>1</v>
      </c>
      <c r="AJ213" s="178">
        <f t="shared" si="22"/>
        <v>370351997</v>
      </c>
    </row>
    <row r="214" spans="1:36" s="6" customFormat="1" ht="62.4" x14ac:dyDescent="0.3">
      <c r="A214" s="175" t="str">
        <f t="shared" si="18"/>
        <v>SP.PY.4</v>
      </c>
      <c r="B214" s="176" t="s">
        <v>345</v>
      </c>
      <c r="C214" s="135" t="s">
        <v>40</v>
      </c>
      <c r="D214" s="177" t="s">
        <v>221</v>
      </c>
      <c r="E214" s="136">
        <v>1560</v>
      </c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>
        <f t="shared" si="19"/>
        <v>0</v>
      </c>
      <c r="AG214" s="180"/>
      <c r="AH214" s="178">
        <v>300000000</v>
      </c>
      <c r="AI214" s="181"/>
      <c r="AJ214" s="178">
        <f t="shared" si="22"/>
        <v>300000000</v>
      </c>
    </row>
    <row r="215" spans="1:36" s="6" customFormat="1" ht="93.6" x14ac:dyDescent="0.3">
      <c r="A215" s="175" t="str">
        <f t="shared" si="18"/>
        <v>SP.PY.4</v>
      </c>
      <c r="B215" s="176" t="s">
        <v>222</v>
      </c>
      <c r="C215" s="135" t="s">
        <v>40</v>
      </c>
      <c r="D215" s="177" t="s">
        <v>223</v>
      </c>
      <c r="E215" s="136">
        <v>144</v>
      </c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>
        <f t="shared" si="19"/>
        <v>0</v>
      </c>
      <c r="AG215" s="180">
        <f t="shared" si="20"/>
        <v>0</v>
      </c>
      <c r="AH215" s="178">
        <v>140000000</v>
      </c>
      <c r="AI215" s="181">
        <f t="shared" si="21"/>
        <v>1</v>
      </c>
      <c r="AJ215" s="178">
        <f t="shared" si="22"/>
        <v>140000000</v>
      </c>
    </row>
    <row r="216" spans="1:36" s="6" customFormat="1" ht="46.8" x14ac:dyDescent="0.3">
      <c r="A216" s="175" t="str">
        <f t="shared" si="18"/>
        <v>SP.PY.4</v>
      </c>
      <c r="B216" s="176" t="s">
        <v>224</v>
      </c>
      <c r="C216" s="135" t="s">
        <v>40</v>
      </c>
      <c r="D216" s="177" t="s">
        <v>225</v>
      </c>
      <c r="E216" s="136">
        <v>300</v>
      </c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>
        <f t="shared" si="19"/>
        <v>0</v>
      </c>
      <c r="AG216" s="180">
        <f t="shared" si="20"/>
        <v>0</v>
      </c>
      <c r="AH216" s="178">
        <v>353394133</v>
      </c>
      <c r="AI216" s="181">
        <f t="shared" si="21"/>
        <v>1</v>
      </c>
      <c r="AJ216" s="178">
        <f t="shared" si="22"/>
        <v>353394133</v>
      </c>
    </row>
    <row r="217" spans="1:36" s="6" customFormat="1" ht="62.4" x14ac:dyDescent="0.3">
      <c r="A217" s="175" t="str">
        <f t="shared" si="18"/>
        <v>SP.PY.4</v>
      </c>
      <c r="B217" s="176" t="s">
        <v>224</v>
      </c>
      <c r="C217" s="135" t="s">
        <v>40</v>
      </c>
      <c r="D217" s="177" t="s">
        <v>226</v>
      </c>
      <c r="E217" s="136">
        <v>24</v>
      </c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9"/>
      <c r="AB217" s="178"/>
      <c r="AC217" s="178"/>
      <c r="AD217" s="178"/>
      <c r="AE217" s="178"/>
      <c r="AF217" s="178">
        <f t="shared" si="19"/>
        <v>0</v>
      </c>
      <c r="AG217" s="180"/>
      <c r="AH217" s="178"/>
      <c r="AI217" s="181"/>
      <c r="AJ217" s="178">
        <f t="shared" si="22"/>
        <v>0</v>
      </c>
    </row>
    <row r="218" spans="1:36" s="6" customFormat="1" ht="46.8" x14ac:dyDescent="0.3">
      <c r="A218" s="175" t="str">
        <f t="shared" si="18"/>
        <v>SP.PY.4</v>
      </c>
      <c r="B218" s="176" t="s">
        <v>224</v>
      </c>
      <c r="C218" s="135" t="s">
        <v>40</v>
      </c>
      <c r="D218" s="177" t="s">
        <v>227</v>
      </c>
      <c r="E218" s="136">
        <v>120</v>
      </c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>
        <f t="shared" si="19"/>
        <v>0</v>
      </c>
      <c r="AG218" s="180"/>
      <c r="AH218" s="178"/>
      <c r="AI218" s="181"/>
      <c r="AJ218" s="178">
        <f t="shared" si="22"/>
        <v>0</v>
      </c>
    </row>
    <row r="219" spans="1:36" s="6" customFormat="1" ht="62.4" x14ac:dyDescent="0.3">
      <c r="A219" s="175" t="str">
        <f t="shared" si="18"/>
        <v>SP.PY.4</v>
      </c>
      <c r="B219" s="176" t="s">
        <v>224</v>
      </c>
      <c r="C219" s="135" t="s">
        <v>40</v>
      </c>
      <c r="D219" s="177" t="s">
        <v>228</v>
      </c>
      <c r="E219" s="136">
        <v>8</v>
      </c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86"/>
      <c r="Z219" s="178"/>
      <c r="AA219" s="178"/>
      <c r="AB219" s="178"/>
      <c r="AC219" s="178"/>
      <c r="AD219" s="178"/>
      <c r="AE219" s="178"/>
      <c r="AF219" s="178">
        <f t="shared" si="19"/>
        <v>0</v>
      </c>
      <c r="AG219" s="180"/>
      <c r="AH219" s="178"/>
      <c r="AI219" s="181"/>
      <c r="AJ219" s="178">
        <f t="shared" si="22"/>
        <v>0</v>
      </c>
    </row>
    <row r="220" spans="1:36" s="6" customFormat="1" ht="78" x14ac:dyDescent="0.3">
      <c r="A220" s="175" t="str">
        <f t="shared" si="18"/>
        <v>SP.PY.5</v>
      </c>
      <c r="B220" s="176" t="s">
        <v>229</v>
      </c>
      <c r="C220" s="135" t="s">
        <v>40</v>
      </c>
      <c r="D220" s="177" t="s">
        <v>230</v>
      </c>
      <c r="E220" s="136">
        <v>5</v>
      </c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>
        <f t="shared" si="19"/>
        <v>0</v>
      </c>
      <c r="AG220" s="180">
        <f t="shared" ref="AG220:AG270" si="23">+AF220/AH220</f>
        <v>0</v>
      </c>
      <c r="AH220" s="178">
        <v>110000000</v>
      </c>
      <c r="AI220" s="181">
        <f t="shared" ref="AI220:AI270" si="24">+AJ220/AH220</f>
        <v>1</v>
      </c>
      <c r="AJ220" s="178">
        <f t="shared" si="22"/>
        <v>110000000</v>
      </c>
    </row>
    <row r="221" spans="1:36" s="6" customFormat="1" ht="62.4" x14ac:dyDescent="0.3">
      <c r="A221" s="175" t="str">
        <f t="shared" si="18"/>
        <v>SP.PY.5</v>
      </c>
      <c r="B221" s="176" t="s">
        <v>231</v>
      </c>
      <c r="C221" s="135" t="s">
        <v>40</v>
      </c>
      <c r="D221" s="177" t="s">
        <v>232</v>
      </c>
      <c r="E221" s="136">
        <v>144</v>
      </c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>
        <f t="shared" si="19"/>
        <v>0</v>
      </c>
      <c r="AG221" s="180">
        <f t="shared" si="23"/>
        <v>0</v>
      </c>
      <c r="AH221" s="178">
        <v>60000000</v>
      </c>
      <c r="AI221" s="181">
        <f t="shared" si="24"/>
        <v>1</v>
      </c>
      <c r="AJ221" s="178">
        <f t="shared" si="22"/>
        <v>60000000</v>
      </c>
    </row>
    <row r="222" spans="1:36" s="6" customFormat="1" ht="62.4" x14ac:dyDescent="0.3">
      <c r="A222" s="175" t="str">
        <f t="shared" si="18"/>
        <v>SP.PY.5</v>
      </c>
      <c r="B222" s="176" t="s">
        <v>233</v>
      </c>
      <c r="C222" s="135" t="s">
        <v>40</v>
      </c>
      <c r="D222" s="177" t="s">
        <v>234</v>
      </c>
      <c r="E222" s="136">
        <v>2</v>
      </c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>
        <f t="shared" si="19"/>
        <v>0</v>
      </c>
      <c r="AG222" s="180">
        <f t="shared" si="23"/>
        <v>0</v>
      </c>
      <c r="AH222" s="178">
        <v>30000000</v>
      </c>
      <c r="AI222" s="181">
        <f t="shared" si="24"/>
        <v>1</v>
      </c>
      <c r="AJ222" s="178">
        <f t="shared" si="22"/>
        <v>30000000</v>
      </c>
    </row>
    <row r="223" spans="1:36" s="6" customFormat="1" ht="109.2" x14ac:dyDescent="0.3">
      <c r="A223" s="175" t="str">
        <f t="shared" si="18"/>
        <v>SP.PY.5</v>
      </c>
      <c r="B223" s="176" t="s">
        <v>515</v>
      </c>
      <c r="C223" s="135" t="s">
        <v>40</v>
      </c>
      <c r="D223" s="136" t="s">
        <v>235</v>
      </c>
      <c r="E223" s="136">
        <v>3</v>
      </c>
      <c r="F223" s="176"/>
      <c r="G223" s="135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>
        <f t="shared" si="19"/>
        <v>0</v>
      </c>
      <c r="AG223" s="180">
        <f t="shared" si="23"/>
        <v>0</v>
      </c>
      <c r="AH223" s="178">
        <v>25000000</v>
      </c>
      <c r="AI223" s="181">
        <f t="shared" si="24"/>
        <v>1</v>
      </c>
      <c r="AJ223" s="178">
        <f t="shared" si="22"/>
        <v>25000000</v>
      </c>
    </row>
    <row r="224" spans="1:36" s="6" customFormat="1" ht="25.2" customHeight="1" x14ac:dyDescent="0.3">
      <c r="A224" s="175" t="str">
        <f t="shared" si="18"/>
        <v>SB.PY.1</v>
      </c>
      <c r="B224" s="176" t="s">
        <v>74</v>
      </c>
      <c r="C224" s="135" t="s">
        <v>10</v>
      </c>
      <c r="D224" s="177" t="s">
        <v>330</v>
      </c>
      <c r="E224" s="136">
        <v>1400</v>
      </c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>
        <f t="shared" si="19"/>
        <v>0</v>
      </c>
      <c r="AG224" s="180">
        <f t="shared" si="23"/>
        <v>0</v>
      </c>
      <c r="AH224" s="178">
        <v>69000000</v>
      </c>
      <c r="AI224" s="181">
        <f t="shared" si="24"/>
        <v>1</v>
      </c>
      <c r="AJ224" s="178">
        <f t="shared" si="22"/>
        <v>69000000</v>
      </c>
    </row>
    <row r="225" spans="1:36" s="6" customFormat="1" ht="25.2" customHeight="1" x14ac:dyDescent="0.3">
      <c r="A225" s="175" t="str">
        <f t="shared" si="18"/>
        <v>SB.PY.1</v>
      </c>
      <c r="B225" s="176" t="s">
        <v>74</v>
      </c>
      <c r="C225" s="135" t="s">
        <v>13</v>
      </c>
      <c r="D225" s="177" t="s">
        <v>330</v>
      </c>
      <c r="E225" s="136">
        <v>300</v>
      </c>
      <c r="F225" s="178"/>
      <c r="G225" s="178"/>
      <c r="H225" s="178"/>
      <c r="I225" s="178"/>
      <c r="J225" s="17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>
        <f t="shared" si="19"/>
        <v>0</v>
      </c>
      <c r="AG225" s="180">
        <f t="shared" si="23"/>
        <v>0</v>
      </c>
      <c r="AH225" s="178">
        <v>42000000</v>
      </c>
      <c r="AI225" s="181">
        <f t="shared" si="24"/>
        <v>1</v>
      </c>
      <c r="AJ225" s="178">
        <f t="shared" si="22"/>
        <v>42000000</v>
      </c>
    </row>
    <row r="226" spans="1:36" s="6" customFormat="1" ht="25.95" customHeight="1" x14ac:dyDescent="0.3">
      <c r="A226" s="175" t="str">
        <f t="shared" si="18"/>
        <v>SB.PY.1</v>
      </c>
      <c r="B226" s="176" t="s">
        <v>74</v>
      </c>
      <c r="C226" s="135" t="s">
        <v>14</v>
      </c>
      <c r="D226" s="177" t="s">
        <v>330</v>
      </c>
      <c r="E226" s="136">
        <v>300</v>
      </c>
      <c r="F226" s="178"/>
      <c r="G226" s="178"/>
      <c r="H226" s="178"/>
      <c r="I226" s="178"/>
      <c r="J226" s="17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>
        <f t="shared" si="19"/>
        <v>0</v>
      </c>
      <c r="AG226" s="180">
        <f t="shared" si="23"/>
        <v>0</v>
      </c>
      <c r="AH226" s="178">
        <v>42000000</v>
      </c>
      <c r="AI226" s="181">
        <f t="shared" si="24"/>
        <v>1</v>
      </c>
      <c r="AJ226" s="178">
        <f t="shared" si="22"/>
        <v>42000000</v>
      </c>
    </row>
    <row r="227" spans="1:36" s="6" customFormat="1" ht="26.4" customHeight="1" x14ac:dyDescent="0.3">
      <c r="A227" s="175" t="str">
        <f t="shared" si="18"/>
        <v>SB.PY.1</v>
      </c>
      <c r="B227" s="176" t="s">
        <v>74</v>
      </c>
      <c r="C227" s="135" t="s">
        <v>12</v>
      </c>
      <c r="D227" s="177" t="s">
        <v>330</v>
      </c>
      <c r="E227" s="136">
        <v>300</v>
      </c>
      <c r="F227" s="178"/>
      <c r="G227" s="178"/>
      <c r="H227" s="178"/>
      <c r="I227" s="178"/>
      <c r="J227" s="17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>
        <f t="shared" si="19"/>
        <v>0</v>
      </c>
      <c r="AG227" s="180">
        <f t="shared" si="23"/>
        <v>0</v>
      </c>
      <c r="AH227" s="178">
        <v>42000000</v>
      </c>
      <c r="AI227" s="181">
        <f t="shared" si="24"/>
        <v>1</v>
      </c>
      <c r="AJ227" s="178">
        <f t="shared" si="22"/>
        <v>42000000</v>
      </c>
    </row>
    <row r="228" spans="1:36" s="6" customFormat="1" ht="31.2" x14ac:dyDescent="0.3">
      <c r="A228" s="175" t="str">
        <f t="shared" si="18"/>
        <v>SB.PY.1</v>
      </c>
      <c r="B228" s="176" t="s">
        <v>75</v>
      </c>
      <c r="C228" s="135" t="s">
        <v>10</v>
      </c>
      <c r="D228" s="177" t="s">
        <v>330</v>
      </c>
      <c r="E228" s="136">
        <v>860</v>
      </c>
      <c r="F228" s="178"/>
      <c r="G228" s="178"/>
      <c r="H228" s="178"/>
      <c r="I228" s="17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  <c r="AC228" s="178"/>
      <c r="AD228" s="178"/>
      <c r="AE228" s="178"/>
      <c r="AF228" s="178">
        <f t="shared" si="19"/>
        <v>0</v>
      </c>
      <c r="AG228" s="180">
        <f t="shared" si="23"/>
        <v>0</v>
      </c>
      <c r="AH228" s="178">
        <v>37000000</v>
      </c>
      <c r="AI228" s="181">
        <f t="shared" si="24"/>
        <v>1</v>
      </c>
      <c r="AJ228" s="178">
        <f t="shared" si="22"/>
        <v>37000000</v>
      </c>
    </row>
    <row r="229" spans="1:36" s="6" customFormat="1" ht="31.2" x14ac:dyDescent="0.3">
      <c r="A229" s="175" t="str">
        <f t="shared" si="18"/>
        <v>SB.PY.1</v>
      </c>
      <c r="B229" s="176" t="s">
        <v>75</v>
      </c>
      <c r="C229" s="135" t="s">
        <v>13</v>
      </c>
      <c r="D229" s="177" t="s">
        <v>330</v>
      </c>
      <c r="E229" s="136">
        <v>250</v>
      </c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>
        <f t="shared" si="19"/>
        <v>0</v>
      </c>
      <c r="AG229" s="180">
        <f t="shared" si="23"/>
        <v>0</v>
      </c>
      <c r="AH229" s="178">
        <v>22000000</v>
      </c>
      <c r="AI229" s="181">
        <f t="shared" si="24"/>
        <v>1</v>
      </c>
      <c r="AJ229" s="178">
        <f t="shared" si="22"/>
        <v>22000000</v>
      </c>
    </row>
    <row r="230" spans="1:36" s="6" customFormat="1" ht="31.2" x14ac:dyDescent="0.3">
      <c r="A230" s="175" t="str">
        <f t="shared" si="18"/>
        <v>SB.PY.1</v>
      </c>
      <c r="B230" s="176" t="s">
        <v>75</v>
      </c>
      <c r="C230" s="135" t="s">
        <v>14</v>
      </c>
      <c r="D230" s="177" t="s">
        <v>330</v>
      </c>
      <c r="E230" s="136">
        <v>250</v>
      </c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>
        <f t="shared" si="19"/>
        <v>0</v>
      </c>
      <c r="AG230" s="180">
        <f t="shared" si="23"/>
        <v>0</v>
      </c>
      <c r="AH230" s="178">
        <v>22000000</v>
      </c>
      <c r="AI230" s="181">
        <f t="shared" si="24"/>
        <v>1</v>
      </c>
      <c r="AJ230" s="178">
        <f t="shared" si="22"/>
        <v>22000000</v>
      </c>
    </row>
    <row r="231" spans="1:36" s="6" customFormat="1" ht="31.2" x14ac:dyDescent="0.3">
      <c r="A231" s="175" t="str">
        <f t="shared" si="18"/>
        <v>SB.PY.1</v>
      </c>
      <c r="B231" s="176" t="s">
        <v>75</v>
      </c>
      <c r="C231" s="135" t="s">
        <v>12</v>
      </c>
      <c r="D231" s="177" t="s">
        <v>330</v>
      </c>
      <c r="E231" s="136">
        <v>250</v>
      </c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  <c r="AC231" s="178"/>
      <c r="AD231" s="178"/>
      <c r="AE231" s="178"/>
      <c r="AF231" s="178">
        <f t="shared" si="19"/>
        <v>0</v>
      </c>
      <c r="AG231" s="180">
        <f t="shared" si="23"/>
        <v>0</v>
      </c>
      <c r="AH231" s="178">
        <v>22000000</v>
      </c>
      <c r="AI231" s="181">
        <f t="shared" si="24"/>
        <v>1</v>
      </c>
      <c r="AJ231" s="178">
        <f t="shared" si="22"/>
        <v>22000000</v>
      </c>
    </row>
    <row r="232" spans="1:36" s="6" customFormat="1" ht="33" customHeight="1" x14ac:dyDescent="0.3">
      <c r="A232" s="175" t="str">
        <f t="shared" si="18"/>
        <v>SB.PY.1</v>
      </c>
      <c r="B232" s="176" t="s">
        <v>76</v>
      </c>
      <c r="C232" s="135" t="s">
        <v>10</v>
      </c>
      <c r="D232" s="177" t="s">
        <v>330</v>
      </c>
      <c r="E232" s="136">
        <v>1000</v>
      </c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  <c r="AC232" s="178"/>
      <c r="AD232" s="178"/>
      <c r="AE232" s="178"/>
      <c r="AF232" s="178">
        <f t="shared" si="19"/>
        <v>0</v>
      </c>
      <c r="AG232" s="180">
        <f t="shared" si="23"/>
        <v>0</v>
      </c>
      <c r="AH232" s="178">
        <v>68000000</v>
      </c>
      <c r="AI232" s="181">
        <f t="shared" si="24"/>
        <v>1</v>
      </c>
      <c r="AJ232" s="178">
        <f t="shared" si="22"/>
        <v>68000000</v>
      </c>
    </row>
    <row r="233" spans="1:36" s="6" customFormat="1" ht="31.2" x14ac:dyDescent="0.3">
      <c r="A233" s="175" t="str">
        <f t="shared" si="18"/>
        <v>SB.PY.1</v>
      </c>
      <c r="B233" s="176" t="s">
        <v>346</v>
      </c>
      <c r="C233" s="135" t="s">
        <v>10</v>
      </c>
      <c r="D233" s="177" t="s">
        <v>331</v>
      </c>
      <c r="E233" s="136">
        <v>10</v>
      </c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  <c r="AC233" s="178"/>
      <c r="AD233" s="178"/>
      <c r="AE233" s="178"/>
      <c r="AF233" s="178">
        <f t="shared" si="19"/>
        <v>0</v>
      </c>
      <c r="AG233" s="180">
        <f t="shared" si="23"/>
        <v>0</v>
      </c>
      <c r="AH233" s="178">
        <v>10000000</v>
      </c>
      <c r="AI233" s="181">
        <f t="shared" si="24"/>
        <v>1</v>
      </c>
      <c r="AJ233" s="178">
        <f t="shared" si="22"/>
        <v>10000000</v>
      </c>
    </row>
    <row r="234" spans="1:36" s="6" customFormat="1" ht="31.2" x14ac:dyDescent="0.3">
      <c r="A234" s="175" t="str">
        <f t="shared" si="18"/>
        <v>SB.PY.1</v>
      </c>
      <c r="B234" s="176" t="s">
        <v>346</v>
      </c>
      <c r="C234" s="135" t="s">
        <v>13</v>
      </c>
      <c r="D234" s="177" t="s">
        <v>331</v>
      </c>
      <c r="E234" s="136">
        <v>10</v>
      </c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  <c r="AC234" s="178"/>
      <c r="AD234" s="178"/>
      <c r="AE234" s="178"/>
      <c r="AF234" s="178">
        <f t="shared" si="19"/>
        <v>0</v>
      </c>
      <c r="AG234" s="180">
        <f t="shared" si="23"/>
        <v>0</v>
      </c>
      <c r="AH234" s="178">
        <v>4000000</v>
      </c>
      <c r="AI234" s="181">
        <f t="shared" si="24"/>
        <v>1</v>
      </c>
      <c r="AJ234" s="178">
        <f t="shared" si="22"/>
        <v>4000000</v>
      </c>
    </row>
    <row r="235" spans="1:36" s="6" customFormat="1" ht="31.2" x14ac:dyDescent="0.3">
      <c r="A235" s="175" t="str">
        <f t="shared" si="18"/>
        <v>SB.PY.1</v>
      </c>
      <c r="B235" s="176" t="s">
        <v>346</v>
      </c>
      <c r="C235" s="135" t="s">
        <v>14</v>
      </c>
      <c r="D235" s="177" t="s">
        <v>331</v>
      </c>
      <c r="E235" s="136">
        <v>10</v>
      </c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  <c r="AC235" s="178"/>
      <c r="AD235" s="178"/>
      <c r="AE235" s="178"/>
      <c r="AF235" s="178">
        <f t="shared" si="19"/>
        <v>0</v>
      </c>
      <c r="AG235" s="180">
        <f t="shared" si="23"/>
        <v>0</v>
      </c>
      <c r="AH235" s="178">
        <v>4000000</v>
      </c>
      <c r="AI235" s="181">
        <f t="shared" si="24"/>
        <v>1</v>
      </c>
      <c r="AJ235" s="178">
        <f t="shared" si="22"/>
        <v>4000000</v>
      </c>
    </row>
    <row r="236" spans="1:36" s="6" customFormat="1" ht="31.2" x14ac:dyDescent="0.3">
      <c r="A236" s="175" t="str">
        <f t="shared" si="18"/>
        <v>SB.PY.1</v>
      </c>
      <c r="B236" s="176" t="s">
        <v>346</v>
      </c>
      <c r="C236" s="135" t="s">
        <v>12</v>
      </c>
      <c r="D236" s="177" t="s">
        <v>331</v>
      </c>
      <c r="E236" s="136">
        <v>10</v>
      </c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  <c r="AC236" s="178"/>
      <c r="AD236" s="178"/>
      <c r="AE236" s="178"/>
      <c r="AF236" s="178">
        <f t="shared" si="19"/>
        <v>0</v>
      </c>
      <c r="AG236" s="180">
        <f t="shared" si="23"/>
        <v>0</v>
      </c>
      <c r="AH236" s="178">
        <v>4000000</v>
      </c>
      <c r="AI236" s="181">
        <f t="shared" si="24"/>
        <v>1</v>
      </c>
      <c r="AJ236" s="178">
        <f t="shared" si="22"/>
        <v>4000000</v>
      </c>
    </row>
    <row r="237" spans="1:36" s="6" customFormat="1" ht="31.2" x14ac:dyDescent="0.3">
      <c r="A237" s="175" t="str">
        <f t="shared" si="18"/>
        <v>SB.PY.1</v>
      </c>
      <c r="B237" s="176" t="s">
        <v>347</v>
      </c>
      <c r="C237" s="135" t="s">
        <v>10</v>
      </c>
      <c r="D237" s="177" t="s">
        <v>331</v>
      </c>
      <c r="E237" s="136">
        <v>10</v>
      </c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  <c r="AC237" s="178"/>
      <c r="AD237" s="178"/>
      <c r="AE237" s="178"/>
      <c r="AF237" s="178">
        <f t="shared" si="19"/>
        <v>0</v>
      </c>
      <c r="AG237" s="180">
        <f t="shared" si="23"/>
        <v>0</v>
      </c>
      <c r="AH237" s="178">
        <v>9500000</v>
      </c>
      <c r="AI237" s="181">
        <f t="shared" si="24"/>
        <v>1</v>
      </c>
      <c r="AJ237" s="178">
        <f t="shared" si="22"/>
        <v>9500000</v>
      </c>
    </row>
    <row r="238" spans="1:36" s="6" customFormat="1" ht="31.2" x14ac:dyDescent="0.3">
      <c r="A238" s="175" t="str">
        <f t="shared" si="18"/>
        <v>SB.PY.1</v>
      </c>
      <c r="B238" s="176" t="s">
        <v>347</v>
      </c>
      <c r="C238" s="135" t="s">
        <v>13</v>
      </c>
      <c r="D238" s="177" t="s">
        <v>331</v>
      </c>
      <c r="E238" s="136">
        <v>10</v>
      </c>
      <c r="F238" s="178"/>
      <c r="G238" s="178"/>
      <c r="H238" s="178"/>
      <c r="I238" s="178"/>
      <c r="J238" s="17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  <c r="AC238" s="178"/>
      <c r="AD238" s="178"/>
      <c r="AE238" s="178"/>
      <c r="AF238" s="178">
        <f t="shared" si="19"/>
        <v>0</v>
      </c>
      <c r="AG238" s="180">
        <f t="shared" si="23"/>
        <v>0</v>
      </c>
      <c r="AH238" s="178">
        <v>2500000</v>
      </c>
      <c r="AI238" s="181">
        <f t="shared" si="24"/>
        <v>1</v>
      </c>
      <c r="AJ238" s="178">
        <f t="shared" si="22"/>
        <v>2500000</v>
      </c>
    </row>
    <row r="239" spans="1:36" s="6" customFormat="1" ht="31.2" x14ac:dyDescent="0.3">
      <c r="A239" s="175" t="str">
        <f t="shared" si="18"/>
        <v>SB.PY.1</v>
      </c>
      <c r="B239" s="176" t="s">
        <v>347</v>
      </c>
      <c r="C239" s="135" t="s">
        <v>14</v>
      </c>
      <c r="D239" s="177" t="s">
        <v>331</v>
      </c>
      <c r="E239" s="136">
        <v>10</v>
      </c>
      <c r="F239" s="178"/>
      <c r="G239" s="178"/>
      <c r="H239" s="178"/>
      <c r="I239" s="178"/>
      <c r="J239" s="17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  <c r="AC239" s="178"/>
      <c r="AD239" s="178"/>
      <c r="AE239" s="178"/>
      <c r="AF239" s="178">
        <f t="shared" si="19"/>
        <v>0</v>
      </c>
      <c r="AG239" s="180">
        <f t="shared" si="23"/>
        <v>0</v>
      </c>
      <c r="AH239" s="178">
        <v>2500000</v>
      </c>
      <c r="AI239" s="181">
        <f t="shared" si="24"/>
        <v>1</v>
      </c>
      <c r="AJ239" s="178">
        <f t="shared" si="22"/>
        <v>2500000</v>
      </c>
    </row>
    <row r="240" spans="1:36" s="6" customFormat="1" ht="31.2" x14ac:dyDescent="0.3">
      <c r="A240" s="175" t="str">
        <f t="shared" si="18"/>
        <v>SB.PY.1</v>
      </c>
      <c r="B240" s="176" t="s">
        <v>347</v>
      </c>
      <c r="C240" s="135" t="s">
        <v>12</v>
      </c>
      <c r="D240" s="177" t="s">
        <v>331</v>
      </c>
      <c r="E240" s="136">
        <v>10</v>
      </c>
      <c r="F240" s="178"/>
      <c r="G240" s="178"/>
      <c r="H240" s="178"/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  <c r="AC240" s="178"/>
      <c r="AD240" s="178"/>
      <c r="AE240" s="178"/>
      <c r="AF240" s="178">
        <f t="shared" si="19"/>
        <v>0</v>
      </c>
      <c r="AG240" s="180">
        <f t="shared" si="23"/>
        <v>0</v>
      </c>
      <c r="AH240" s="178">
        <v>2500000</v>
      </c>
      <c r="AI240" s="181">
        <f t="shared" si="24"/>
        <v>1</v>
      </c>
      <c r="AJ240" s="178">
        <f t="shared" si="22"/>
        <v>2500000</v>
      </c>
    </row>
    <row r="241" spans="1:36" s="6" customFormat="1" ht="31.2" x14ac:dyDescent="0.3">
      <c r="A241" s="175" t="str">
        <f t="shared" si="18"/>
        <v>SB.PY.1</v>
      </c>
      <c r="B241" s="176" t="s">
        <v>348</v>
      </c>
      <c r="C241" s="135" t="s">
        <v>10</v>
      </c>
      <c r="D241" s="177" t="s">
        <v>331</v>
      </c>
      <c r="E241" s="136">
        <v>12</v>
      </c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  <c r="AC241" s="178"/>
      <c r="AD241" s="178"/>
      <c r="AE241" s="178"/>
      <c r="AF241" s="178">
        <f t="shared" si="19"/>
        <v>0</v>
      </c>
      <c r="AG241" s="180">
        <f t="shared" si="23"/>
        <v>0</v>
      </c>
      <c r="AH241" s="178">
        <v>23300000</v>
      </c>
      <c r="AI241" s="181">
        <f t="shared" si="24"/>
        <v>1</v>
      </c>
      <c r="AJ241" s="178">
        <f t="shared" si="22"/>
        <v>23300000</v>
      </c>
    </row>
    <row r="242" spans="1:36" s="6" customFormat="1" ht="31.2" x14ac:dyDescent="0.3">
      <c r="A242" s="175" t="str">
        <f t="shared" si="18"/>
        <v>SB.PY.1</v>
      </c>
      <c r="B242" s="176" t="s">
        <v>348</v>
      </c>
      <c r="C242" s="135" t="s">
        <v>13</v>
      </c>
      <c r="D242" s="177" t="s">
        <v>331</v>
      </c>
      <c r="E242" s="136">
        <v>12</v>
      </c>
      <c r="F242" s="178"/>
      <c r="G242" s="178"/>
      <c r="H242" s="178"/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  <c r="AC242" s="178"/>
      <c r="AD242" s="178"/>
      <c r="AE242" s="178"/>
      <c r="AF242" s="178">
        <f t="shared" si="19"/>
        <v>0</v>
      </c>
      <c r="AG242" s="180">
        <f t="shared" si="23"/>
        <v>0</v>
      </c>
      <c r="AH242" s="178">
        <v>5900000</v>
      </c>
      <c r="AI242" s="181">
        <f t="shared" si="24"/>
        <v>1</v>
      </c>
      <c r="AJ242" s="178">
        <f t="shared" si="22"/>
        <v>5900000</v>
      </c>
    </row>
    <row r="243" spans="1:36" s="6" customFormat="1" ht="31.2" x14ac:dyDescent="0.3">
      <c r="A243" s="175" t="str">
        <f t="shared" si="18"/>
        <v>SB.PY.1</v>
      </c>
      <c r="B243" s="176" t="s">
        <v>348</v>
      </c>
      <c r="C243" s="135" t="s">
        <v>14</v>
      </c>
      <c r="D243" s="177" t="s">
        <v>331</v>
      </c>
      <c r="E243" s="136">
        <v>12</v>
      </c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  <c r="AC243" s="178"/>
      <c r="AD243" s="178"/>
      <c r="AE243" s="178"/>
      <c r="AF243" s="178">
        <f t="shared" si="19"/>
        <v>0</v>
      </c>
      <c r="AG243" s="180">
        <f t="shared" si="23"/>
        <v>0</v>
      </c>
      <c r="AH243" s="178">
        <v>5900000</v>
      </c>
      <c r="AI243" s="181">
        <f t="shared" si="24"/>
        <v>1</v>
      </c>
      <c r="AJ243" s="178">
        <f t="shared" si="22"/>
        <v>5900000</v>
      </c>
    </row>
    <row r="244" spans="1:36" s="6" customFormat="1" ht="31.2" x14ac:dyDescent="0.3">
      <c r="A244" s="175" t="str">
        <f t="shared" si="18"/>
        <v>SB.PY.1</v>
      </c>
      <c r="B244" s="176" t="s">
        <v>348</v>
      </c>
      <c r="C244" s="135" t="s">
        <v>12</v>
      </c>
      <c r="D244" s="177" t="s">
        <v>331</v>
      </c>
      <c r="E244" s="136">
        <v>12</v>
      </c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>
        <f t="shared" si="19"/>
        <v>0</v>
      </c>
      <c r="AG244" s="180">
        <f t="shared" si="23"/>
        <v>0</v>
      </c>
      <c r="AH244" s="178">
        <v>5900000</v>
      </c>
      <c r="AI244" s="181">
        <f t="shared" si="24"/>
        <v>1</v>
      </c>
      <c r="AJ244" s="178">
        <f t="shared" si="22"/>
        <v>5900000</v>
      </c>
    </row>
    <row r="245" spans="1:36" s="6" customFormat="1" ht="46.8" x14ac:dyDescent="0.3">
      <c r="A245" s="175" t="str">
        <f t="shared" si="18"/>
        <v>SB.PY.1</v>
      </c>
      <c r="B245" s="176" t="s">
        <v>349</v>
      </c>
      <c r="C245" s="135" t="s">
        <v>10</v>
      </c>
      <c r="D245" s="177" t="s">
        <v>332</v>
      </c>
      <c r="E245" s="136">
        <v>5694</v>
      </c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178">
        <f t="shared" si="19"/>
        <v>0</v>
      </c>
      <c r="AG245" s="180">
        <f t="shared" si="23"/>
        <v>0</v>
      </c>
      <c r="AH245" s="178">
        <v>102000000</v>
      </c>
      <c r="AI245" s="181">
        <f t="shared" si="24"/>
        <v>1</v>
      </c>
      <c r="AJ245" s="178">
        <f t="shared" si="22"/>
        <v>102000000</v>
      </c>
    </row>
    <row r="246" spans="1:36" s="6" customFormat="1" ht="46.8" x14ac:dyDescent="0.3">
      <c r="A246" s="175" t="str">
        <f t="shared" si="18"/>
        <v>SB.PY.1</v>
      </c>
      <c r="B246" s="176" t="s">
        <v>349</v>
      </c>
      <c r="C246" s="135" t="s">
        <v>13</v>
      </c>
      <c r="D246" s="177" t="s">
        <v>332</v>
      </c>
      <c r="E246" s="136">
        <v>300</v>
      </c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  <c r="AC246" s="178"/>
      <c r="AD246" s="178"/>
      <c r="AE246" s="178"/>
      <c r="AF246" s="178">
        <f t="shared" si="19"/>
        <v>0</v>
      </c>
      <c r="AG246" s="180">
        <f t="shared" si="23"/>
        <v>0</v>
      </c>
      <c r="AH246" s="178">
        <v>10000000</v>
      </c>
      <c r="AI246" s="181">
        <f t="shared" si="24"/>
        <v>1</v>
      </c>
      <c r="AJ246" s="178">
        <f t="shared" si="22"/>
        <v>10000000</v>
      </c>
    </row>
    <row r="247" spans="1:36" s="6" customFormat="1" ht="46.8" x14ac:dyDescent="0.3">
      <c r="A247" s="175" t="str">
        <f t="shared" si="18"/>
        <v>SB.PY.1</v>
      </c>
      <c r="B247" s="176" t="s">
        <v>349</v>
      </c>
      <c r="C247" s="135" t="s">
        <v>14</v>
      </c>
      <c r="D247" s="177" t="s">
        <v>332</v>
      </c>
      <c r="E247" s="136">
        <v>300</v>
      </c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>
        <f t="shared" si="19"/>
        <v>0</v>
      </c>
      <c r="AG247" s="180">
        <f t="shared" si="23"/>
        <v>0</v>
      </c>
      <c r="AH247" s="178">
        <v>10000000</v>
      </c>
      <c r="AI247" s="181">
        <f t="shared" si="24"/>
        <v>1</v>
      </c>
      <c r="AJ247" s="178">
        <f t="shared" si="22"/>
        <v>10000000</v>
      </c>
    </row>
    <row r="248" spans="1:36" s="6" customFormat="1" ht="46.8" x14ac:dyDescent="0.3">
      <c r="A248" s="175" t="str">
        <f t="shared" si="18"/>
        <v>SB.PY.1</v>
      </c>
      <c r="B248" s="176" t="s">
        <v>349</v>
      </c>
      <c r="C248" s="135" t="s">
        <v>12</v>
      </c>
      <c r="D248" s="177" t="s">
        <v>332</v>
      </c>
      <c r="E248" s="136">
        <v>400</v>
      </c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>
        <f t="shared" si="19"/>
        <v>0</v>
      </c>
      <c r="AG248" s="180">
        <f t="shared" si="23"/>
        <v>0</v>
      </c>
      <c r="AH248" s="178">
        <v>17000000</v>
      </c>
      <c r="AI248" s="181">
        <f t="shared" si="24"/>
        <v>1</v>
      </c>
      <c r="AJ248" s="178">
        <f t="shared" si="22"/>
        <v>17000000</v>
      </c>
    </row>
    <row r="249" spans="1:36" s="6" customFormat="1" ht="31.2" x14ac:dyDescent="0.3">
      <c r="A249" s="175" t="str">
        <f t="shared" si="18"/>
        <v>SB.PY.2</v>
      </c>
      <c r="B249" s="176" t="s">
        <v>77</v>
      </c>
      <c r="C249" s="135" t="s">
        <v>10</v>
      </c>
      <c r="D249" s="177" t="s">
        <v>323</v>
      </c>
      <c r="E249" s="136">
        <v>170</v>
      </c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8"/>
      <c r="AF249" s="178">
        <f t="shared" si="19"/>
        <v>0</v>
      </c>
      <c r="AG249" s="180">
        <f t="shared" si="23"/>
        <v>0</v>
      </c>
      <c r="AH249" s="178">
        <v>45000000</v>
      </c>
      <c r="AI249" s="181">
        <f t="shared" si="24"/>
        <v>1</v>
      </c>
      <c r="AJ249" s="178">
        <f t="shared" si="22"/>
        <v>45000000</v>
      </c>
    </row>
    <row r="250" spans="1:36" s="6" customFormat="1" ht="31.2" x14ac:dyDescent="0.3">
      <c r="A250" s="175" t="str">
        <f t="shared" si="18"/>
        <v>SB.PY.2</v>
      </c>
      <c r="B250" s="176" t="s">
        <v>77</v>
      </c>
      <c r="C250" s="135" t="s">
        <v>13</v>
      </c>
      <c r="D250" s="177" t="s">
        <v>323</v>
      </c>
      <c r="E250" s="136">
        <v>70</v>
      </c>
      <c r="F250" s="178"/>
      <c r="G250" s="178"/>
      <c r="H250" s="178"/>
      <c r="I250" s="178"/>
      <c r="J250" s="17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  <c r="AC250" s="178"/>
      <c r="AD250" s="178"/>
      <c r="AE250" s="178"/>
      <c r="AF250" s="178">
        <f t="shared" si="19"/>
        <v>0</v>
      </c>
      <c r="AG250" s="180">
        <f t="shared" si="23"/>
        <v>0</v>
      </c>
      <c r="AH250" s="178">
        <v>17400000</v>
      </c>
      <c r="AI250" s="181">
        <f t="shared" si="24"/>
        <v>1</v>
      </c>
      <c r="AJ250" s="178">
        <f t="shared" si="22"/>
        <v>17400000</v>
      </c>
    </row>
    <row r="251" spans="1:36" s="6" customFormat="1" ht="31.2" x14ac:dyDescent="0.3">
      <c r="A251" s="175" t="str">
        <f t="shared" si="18"/>
        <v>SB.PY.2</v>
      </c>
      <c r="B251" s="176" t="s">
        <v>77</v>
      </c>
      <c r="C251" s="135" t="s">
        <v>14</v>
      </c>
      <c r="D251" s="177" t="s">
        <v>323</v>
      </c>
      <c r="E251" s="136">
        <v>50</v>
      </c>
      <c r="F251" s="178"/>
      <c r="G251" s="178"/>
      <c r="H251" s="178"/>
      <c r="I251" s="178"/>
      <c r="J251" s="17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  <c r="AC251" s="178"/>
      <c r="AD251" s="178"/>
      <c r="AE251" s="178"/>
      <c r="AF251" s="178">
        <f t="shared" si="19"/>
        <v>0</v>
      </c>
      <c r="AG251" s="180">
        <f t="shared" si="23"/>
        <v>0</v>
      </c>
      <c r="AH251" s="178">
        <v>17400000</v>
      </c>
      <c r="AI251" s="181">
        <f t="shared" si="24"/>
        <v>1</v>
      </c>
      <c r="AJ251" s="178">
        <f t="shared" si="22"/>
        <v>17400000</v>
      </c>
    </row>
    <row r="252" spans="1:36" s="6" customFormat="1" ht="31.2" x14ac:dyDescent="0.3">
      <c r="A252" s="175" t="str">
        <f t="shared" si="18"/>
        <v>SB.PY.2</v>
      </c>
      <c r="B252" s="176" t="s">
        <v>77</v>
      </c>
      <c r="C252" s="135" t="s">
        <v>12</v>
      </c>
      <c r="D252" s="177" t="s">
        <v>323</v>
      </c>
      <c r="E252" s="136">
        <v>70</v>
      </c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178">
        <f t="shared" si="19"/>
        <v>0</v>
      </c>
      <c r="AG252" s="180">
        <f t="shared" si="23"/>
        <v>0</v>
      </c>
      <c r="AH252" s="178">
        <v>17400000</v>
      </c>
      <c r="AI252" s="181">
        <f t="shared" si="24"/>
        <v>1</v>
      </c>
      <c r="AJ252" s="178">
        <f t="shared" si="22"/>
        <v>17400000</v>
      </c>
    </row>
    <row r="253" spans="1:36" s="6" customFormat="1" ht="15.6" x14ac:dyDescent="0.3">
      <c r="A253" s="175" t="str">
        <f t="shared" si="18"/>
        <v>SB.PY.2</v>
      </c>
      <c r="B253" s="176" t="s">
        <v>350</v>
      </c>
      <c r="C253" s="135" t="s">
        <v>10</v>
      </c>
      <c r="D253" s="177" t="s">
        <v>323</v>
      </c>
      <c r="E253" s="136">
        <v>30</v>
      </c>
      <c r="F253" s="178"/>
      <c r="G253" s="178"/>
      <c r="H253" s="178"/>
      <c r="I253" s="178"/>
      <c r="J253" s="17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  <c r="AC253" s="178"/>
      <c r="AD253" s="178"/>
      <c r="AE253" s="178"/>
      <c r="AF253" s="178">
        <f t="shared" si="19"/>
        <v>0</v>
      </c>
      <c r="AG253" s="180">
        <f t="shared" si="23"/>
        <v>0</v>
      </c>
      <c r="AH253" s="178">
        <v>586900000</v>
      </c>
      <c r="AI253" s="181">
        <f t="shared" si="24"/>
        <v>1</v>
      </c>
      <c r="AJ253" s="178">
        <f t="shared" si="22"/>
        <v>586900000</v>
      </c>
    </row>
    <row r="254" spans="1:36" s="6" customFormat="1" ht="15.6" x14ac:dyDescent="0.3">
      <c r="A254" s="175" t="str">
        <f t="shared" si="18"/>
        <v>SB.PY.2</v>
      </c>
      <c r="B254" s="176" t="s">
        <v>350</v>
      </c>
      <c r="C254" s="135" t="s">
        <v>13</v>
      </c>
      <c r="D254" s="177" t="s">
        <v>323</v>
      </c>
      <c r="E254" s="136">
        <v>8</v>
      </c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8"/>
      <c r="AF254" s="178">
        <f t="shared" si="19"/>
        <v>0</v>
      </c>
      <c r="AG254" s="180">
        <f t="shared" si="23"/>
        <v>0</v>
      </c>
      <c r="AH254" s="178">
        <v>30000000</v>
      </c>
      <c r="AI254" s="181">
        <f t="shared" si="24"/>
        <v>1</v>
      </c>
      <c r="AJ254" s="178">
        <f t="shared" si="22"/>
        <v>30000000</v>
      </c>
    </row>
    <row r="255" spans="1:36" s="6" customFormat="1" ht="15.6" x14ac:dyDescent="0.3">
      <c r="A255" s="175" t="str">
        <f t="shared" si="18"/>
        <v>SB.PY.2</v>
      </c>
      <c r="B255" s="176" t="s">
        <v>350</v>
      </c>
      <c r="C255" s="135" t="s">
        <v>14</v>
      </c>
      <c r="D255" s="177" t="s">
        <v>323</v>
      </c>
      <c r="E255" s="136">
        <v>6</v>
      </c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  <c r="AC255" s="178"/>
      <c r="AD255" s="178"/>
      <c r="AE255" s="178"/>
      <c r="AF255" s="178">
        <f t="shared" si="19"/>
        <v>0</v>
      </c>
      <c r="AG255" s="180">
        <f t="shared" si="23"/>
        <v>0</v>
      </c>
      <c r="AH255" s="178">
        <v>30000000</v>
      </c>
      <c r="AI255" s="181">
        <f t="shared" si="24"/>
        <v>1</v>
      </c>
      <c r="AJ255" s="178">
        <f t="shared" si="22"/>
        <v>30000000</v>
      </c>
    </row>
    <row r="256" spans="1:36" s="6" customFormat="1" ht="15.6" x14ac:dyDescent="0.3">
      <c r="A256" s="175" t="str">
        <f t="shared" si="18"/>
        <v>SB.PY.2</v>
      </c>
      <c r="B256" s="176" t="s">
        <v>350</v>
      </c>
      <c r="C256" s="135" t="s">
        <v>12</v>
      </c>
      <c r="D256" s="177" t="s">
        <v>323</v>
      </c>
      <c r="E256" s="136">
        <v>8</v>
      </c>
      <c r="F256" s="178"/>
      <c r="G256" s="178"/>
      <c r="H256" s="178"/>
      <c r="I256" s="178"/>
      <c r="J256" s="17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  <c r="AC256" s="178"/>
      <c r="AD256" s="178"/>
      <c r="AE256" s="178"/>
      <c r="AF256" s="178">
        <f t="shared" si="19"/>
        <v>0</v>
      </c>
      <c r="AG256" s="180">
        <f t="shared" si="23"/>
        <v>0</v>
      </c>
      <c r="AH256" s="178">
        <v>30000000</v>
      </c>
      <c r="AI256" s="181">
        <f t="shared" si="24"/>
        <v>1</v>
      </c>
      <c r="AJ256" s="178">
        <f t="shared" si="22"/>
        <v>30000000</v>
      </c>
    </row>
    <row r="257" spans="1:36" s="6" customFormat="1" ht="31.2" x14ac:dyDescent="0.3">
      <c r="A257" s="175" t="str">
        <f t="shared" si="18"/>
        <v>SB.PY.2</v>
      </c>
      <c r="B257" s="176" t="s">
        <v>78</v>
      </c>
      <c r="C257" s="135" t="s">
        <v>10</v>
      </c>
      <c r="D257" s="177" t="s">
        <v>323</v>
      </c>
      <c r="E257" s="136">
        <v>50</v>
      </c>
      <c r="F257" s="178"/>
      <c r="G257" s="178"/>
      <c r="H257" s="178"/>
      <c r="I257" s="178"/>
      <c r="J257" s="17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9"/>
      <c r="Y257" s="178"/>
      <c r="Z257" s="178"/>
      <c r="AA257" s="178"/>
      <c r="AB257" s="178"/>
      <c r="AC257" s="178"/>
      <c r="AD257" s="178"/>
      <c r="AE257" s="178"/>
      <c r="AF257" s="178">
        <f t="shared" si="19"/>
        <v>0</v>
      </c>
      <c r="AG257" s="180">
        <f t="shared" si="23"/>
        <v>0</v>
      </c>
      <c r="AH257" s="178">
        <v>210900000</v>
      </c>
      <c r="AI257" s="181">
        <f t="shared" si="24"/>
        <v>1</v>
      </c>
      <c r="AJ257" s="178">
        <f t="shared" si="22"/>
        <v>210900000</v>
      </c>
    </row>
    <row r="258" spans="1:36" s="6" customFormat="1" ht="31.2" x14ac:dyDescent="0.3">
      <c r="A258" s="175" t="str">
        <f t="shared" si="18"/>
        <v>SB.PY.2</v>
      </c>
      <c r="B258" s="176" t="s">
        <v>78</v>
      </c>
      <c r="C258" s="135" t="s">
        <v>13</v>
      </c>
      <c r="D258" s="177" t="s">
        <v>323</v>
      </c>
      <c r="E258" s="136">
        <v>10</v>
      </c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178">
        <f t="shared" si="19"/>
        <v>0</v>
      </c>
      <c r="AG258" s="180">
        <f t="shared" si="23"/>
        <v>0</v>
      </c>
      <c r="AH258" s="178">
        <v>5000000</v>
      </c>
      <c r="AI258" s="181">
        <f t="shared" si="24"/>
        <v>1</v>
      </c>
      <c r="AJ258" s="178">
        <f t="shared" si="22"/>
        <v>5000000</v>
      </c>
    </row>
    <row r="259" spans="1:36" s="6" customFormat="1" ht="31.2" x14ac:dyDescent="0.3">
      <c r="A259" s="175" t="str">
        <f t="shared" si="18"/>
        <v>SB.PY.2</v>
      </c>
      <c r="B259" s="176" t="s">
        <v>78</v>
      </c>
      <c r="C259" s="135" t="s">
        <v>14</v>
      </c>
      <c r="D259" s="177" t="s">
        <v>323</v>
      </c>
      <c r="E259" s="136">
        <v>10</v>
      </c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8"/>
      <c r="AF259" s="178">
        <f t="shared" si="19"/>
        <v>0</v>
      </c>
      <c r="AG259" s="180">
        <f t="shared" si="23"/>
        <v>0</v>
      </c>
      <c r="AH259" s="178">
        <v>5000000</v>
      </c>
      <c r="AI259" s="181">
        <f t="shared" si="24"/>
        <v>1</v>
      </c>
      <c r="AJ259" s="178">
        <f t="shared" si="22"/>
        <v>5000000</v>
      </c>
    </row>
    <row r="260" spans="1:36" s="6" customFormat="1" ht="31.2" x14ac:dyDescent="0.3">
      <c r="A260" s="175" t="str">
        <f t="shared" si="18"/>
        <v>SB.PY.2</v>
      </c>
      <c r="B260" s="176" t="s">
        <v>78</v>
      </c>
      <c r="C260" s="135" t="s">
        <v>12</v>
      </c>
      <c r="D260" s="177" t="s">
        <v>323</v>
      </c>
      <c r="E260" s="136">
        <v>10</v>
      </c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>
        <f t="shared" si="19"/>
        <v>0</v>
      </c>
      <c r="AG260" s="180">
        <f t="shared" si="23"/>
        <v>0</v>
      </c>
      <c r="AH260" s="178">
        <v>5000000</v>
      </c>
      <c r="AI260" s="181">
        <f t="shared" si="24"/>
        <v>1</v>
      </c>
      <c r="AJ260" s="178">
        <f t="shared" si="22"/>
        <v>5000000</v>
      </c>
    </row>
    <row r="261" spans="1:36" s="6" customFormat="1" ht="31.2" x14ac:dyDescent="0.3">
      <c r="A261" s="175" t="str">
        <f t="shared" ref="A261:A324" si="25">LEFT(B261,7)</f>
        <v>SB.PY.3</v>
      </c>
      <c r="B261" s="176" t="s">
        <v>79</v>
      </c>
      <c r="C261" s="135" t="s">
        <v>10</v>
      </c>
      <c r="D261" s="177" t="s">
        <v>333</v>
      </c>
      <c r="E261" s="136">
        <v>16</v>
      </c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178">
        <f t="shared" ref="AF261:AF324" si="26">SUM(F261:AE261)</f>
        <v>0</v>
      </c>
      <c r="AG261" s="180">
        <f t="shared" si="23"/>
        <v>0</v>
      </c>
      <c r="AH261" s="178">
        <v>143800000</v>
      </c>
      <c r="AI261" s="181">
        <f t="shared" si="24"/>
        <v>1</v>
      </c>
      <c r="AJ261" s="178">
        <f t="shared" si="22"/>
        <v>143800000</v>
      </c>
    </row>
    <row r="262" spans="1:36" s="6" customFormat="1" ht="31.2" x14ac:dyDescent="0.3">
      <c r="A262" s="175" t="str">
        <f t="shared" si="25"/>
        <v>SB.PY.3</v>
      </c>
      <c r="B262" s="176" t="s">
        <v>79</v>
      </c>
      <c r="C262" s="135" t="s">
        <v>13</v>
      </c>
      <c r="D262" s="177" t="s">
        <v>333</v>
      </c>
      <c r="E262" s="136">
        <v>7</v>
      </c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  <c r="AC262" s="178"/>
      <c r="AD262" s="178"/>
      <c r="AE262" s="178"/>
      <c r="AF262" s="178">
        <f t="shared" si="26"/>
        <v>0</v>
      </c>
      <c r="AG262" s="180">
        <f t="shared" si="23"/>
        <v>0</v>
      </c>
      <c r="AH262" s="178">
        <v>20400000</v>
      </c>
      <c r="AI262" s="181">
        <f t="shared" si="24"/>
        <v>1</v>
      </c>
      <c r="AJ262" s="178">
        <f t="shared" si="22"/>
        <v>20400000</v>
      </c>
    </row>
    <row r="263" spans="1:36" s="6" customFormat="1" ht="31.2" x14ac:dyDescent="0.3">
      <c r="A263" s="175" t="str">
        <f t="shared" si="25"/>
        <v>SB.PY.3</v>
      </c>
      <c r="B263" s="176" t="s">
        <v>79</v>
      </c>
      <c r="C263" s="135" t="s">
        <v>14</v>
      </c>
      <c r="D263" s="177" t="s">
        <v>333</v>
      </c>
      <c r="E263" s="136">
        <v>6</v>
      </c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  <c r="AC263" s="178"/>
      <c r="AD263" s="178"/>
      <c r="AE263" s="178"/>
      <c r="AF263" s="178">
        <f t="shared" si="26"/>
        <v>0</v>
      </c>
      <c r="AG263" s="180">
        <f t="shared" si="23"/>
        <v>0</v>
      </c>
      <c r="AH263" s="178">
        <v>20400000</v>
      </c>
      <c r="AI263" s="181">
        <f t="shared" si="24"/>
        <v>1</v>
      </c>
      <c r="AJ263" s="178">
        <f t="shared" si="22"/>
        <v>20400000</v>
      </c>
    </row>
    <row r="264" spans="1:36" s="6" customFormat="1" ht="31.2" x14ac:dyDescent="0.3">
      <c r="A264" s="175" t="str">
        <f t="shared" si="25"/>
        <v>SB.PY.3</v>
      </c>
      <c r="B264" s="176" t="s">
        <v>79</v>
      </c>
      <c r="C264" s="135" t="s">
        <v>12</v>
      </c>
      <c r="D264" s="177" t="s">
        <v>333</v>
      </c>
      <c r="E264" s="136">
        <v>6</v>
      </c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178">
        <f t="shared" si="26"/>
        <v>0</v>
      </c>
      <c r="AG264" s="180">
        <f t="shared" si="23"/>
        <v>0</v>
      </c>
      <c r="AH264" s="178">
        <v>20400000</v>
      </c>
      <c r="AI264" s="181">
        <f t="shared" si="24"/>
        <v>1</v>
      </c>
      <c r="AJ264" s="178">
        <f t="shared" si="22"/>
        <v>20400000</v>
      </c>
    </row>
    <row r="265" spans="1:36" s="6" customFormat="1" ht="31.2" x14ac:dyDescent="0.3">
      <c r="A265" s="175" t="str">
        <f t="shared" si="25"/>
        <v>SB.PY.3</v>
      </c>
      <c r="B265" s="176" t="s">
        <v>80</v>
      </c>
      <c r="C265" s="135" t="s">
        <v>10</v>
      </c>
      <c r="D265" s="177" t="s">
        <v>323</v>
      </c>
      <c r="E265" s="136">
        <v>145</v>
      </c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178">
        <f t="shared" si="26"/>
        <v>0</v>
      </c>
      <c r="AG265" s="180">
        <f t="shared" si="23"/>
        <v>0</v>
      </c>
      <c r="AH265" s="178">
        <v>310000000</v>
      </c>
      <c r="AI265" s="181">
        <f t="shared" si="24"/>
        <v>1</v>
      </c>
      <c r="AJ265" s="178">
        <f t="shared" si="22"/>
        <v>310000000</v>
      </c>
    </row>
    <row r="266" spans="1:36" s="6" customFormat="1" ht="31.2" x14ac:dyDescent="0.3">
      <c r="A266" s="175" t="str">
        <f t="shared" si="25"/>
        <v>SB.PY.3</v>
      </c>
      <c r="B266" s="176" t="s">
        <v>80</v>
      </c>
      <c r="C266" s="135" t="s">
        <v>13</v>
      </c>
      <c r="D266" s="177" t="s">
        <v>323</v>
      </c>
      <c r="E266" s="136">
        <v>40</v>
      </c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8">
        <f t="shared" si="26"/>
        <v>0</v>
      </c>
      <c r="AG266" s="180">
        <f t="shared" si="23"/>
        <v>0</v>
      </c>
      <c r="AH266" s="178">
        <v>13000000</v>
      </c>
      <c r="AI266" s="181">
        <f t="shared" si="24"/>
        <v>1</v>
      </c>
      <c r="AJ266" s="178">
        <f t="shared" si="22"/>
        <v>13000000</v>
      </c>
    </row>
    <row r="267" spans="1:36" s="6" customFormat="1" ht="31.2" x14ac:dyDescent="0.3">
      <c r="A267" s="175" t="str">
        <f t="shared" si="25"/>
        <v>SB.PY.3</v>
      </c>
      <c r="B267" s="176" t="s">
        <v>80</v>
      </c>
      <c r="C267" s="135" t="s">
        <v>14</v>
      </c>
      <c r="D267" s="177" t="s">
        <v>323</v>
      </c>
      <c r="E267" s="136">
        <v>35</v>
      </c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  <c r="AC267" s="178"/>
      <c r="AD267" s="178"/>
      <c r="AE267" s="178"/>
      <c r="AF267" s="178">
        <f t="shared" si="26"/>
        <v>0</v>
      </c>
      <c r="AG267" s="180">
        <f t="shared" si="23"/>
        <v>0</v>
      </c>
      <c r="AH267" s="178">
        <v>13000000</v>
      </c>
      <c r="AI267" s="181">
        <f t="shared" si="24"/>
        <v>1</v>
      </c>
      <c r="AJ267" s="178">
        <f t="shared" si="22"/>
        <v>13000000</v>
      </c>
    </row>
    <row r="268" spans="1:36" s="6" customFormat="1" ht="31.2" x14ac:dyDescent="0.3">
      <c r="A268" s="175" t="str">
        <f t="shared" si="25"/>
        <v>SB.PY.3</v>
      </c>
      <c r="B268" s="176" t="s">
        <v>80</v>
      </c>
      <c r="C268" s="135" t="s">
        <v>12</v>
      </c>
      <c r="D268" s="177" t="s">
        <v>323</v>
      </c>
      <c r="E268" s="136">
        <v>40</v>
      </c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  <c r="AC268" s="178"/>
      <c r="AD268" s="178"/>
      <c r="AE268" s="178"/>
      <c r="AF268" s="178">
        <f t="shared" si="26"/>
        <v>0</v>
      </c>
      <c r="AG268" s="180">
        <f t="shared" si="23"/>
        <v>0</v>
      </c>
      <c r="AH268" s="178">
        <v>15000000</v>
      </c>
      <c r="AI268" s="181">
        <f t="shared" si="24"/>
        <v>1</v>
      </c>
      <c r="AJ268" s="178">
        <f t="shared" si="22"/>
        <v>15000000</v>
      </c>
    </row>
    <row r="269" spans="1:36" s="6" customFormat="1" ht="31.2" x14ac:dyDescent="0.3">
      <c r="A269" s="175" t="str">
        <f t="shared" si="25"/>
        <v>SB.PY.3</v>
      </c>
      <c r="B269" s="176" t="s">
        <v>81</v>
      </c>
      <c r="C269" s="135" t="s">
        <v>10</v>
      </c>
      <c r="D269" s="177" t="s">
        <v>323</v>
      </c>
      <c r="E269" s="136">
        <v>145</v>
      </c>
      <c r="F269" s="178"/>
      <c r="G269" s="178"/>
      <c r="H269" s="178"/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  <c r="AC269" s="178"/>
      <c r="AD269" s="178"/>
      <c r="AE269" s="178"/>
      <c r="AF269" s="178">
        <f t="shared" si="26"/>
        <v>0</v>
      </c>
      <c r="AG269" s="180">
        <f t="shared" si="23"/>
        <v>0</v>
      </c>
      <c r="AH269" s="178">
        <v>60000000</v>
      </c>
      <c r="AI269" s="181">
        <f t="shared" si="24"/>
        <v>1</v>
      </c>
      <c r="AJ269" s="178">
        <f t="shared" si="22"/>
        <v>60000000</v>
      </c>
    </row>
    <row r="270" spans="1:36" s="6" customFormat="1" ht="31.2" x14ac:dyDescent="0.3">
      <c r="A270" s="175" t="str">
        <f t="shared" si="25"/>
        <v>SB.PY.3</v>
      </c>
      <c r="B270" s="176" t="s">
        <v>81</v>
      </c>
      <c r="C270" s="135" t="s">
        <v>12</v>
      </c>
      <c r="D270" s="177" t="s">
        <v>323</v>
      </c>
      <c r="E270" s="136">
        <v>40</v>
      </c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  <c r="AC270" s="178"/>
      <c r="AD270" s="178"/>
      <c r="AE270" s="178"/>
      <c r="AF270" s="178">
        <f t="shared" si="26"/>
        <v>0</v>
      </c>
      <c r="AG270" s="180">
        <f t="shared" si="23"/>
        <v>0</v>
      </c>
      <c r="AH270" s="178">
        <v>10000000</v>
      </c>
      <c r="AI270" s="181">
        <f t="shared" si="24"/>
        <v>1</v>
      </c>
      <c r="AJ270" s="178">
        <f t="shared" si="22"/>
        <v>10000000</v>
      </c>
    </row>
    <row r="271" spans="1:36" s="6" customFormat="1" ht="31.2" x14ac:dyDescent="0.3">
      <c r="A271" s="175" t="str">
        <f t="shared" si="25"/>
        <v>SB.PY.3</v>
      </c>
      <c r="B271" s="176" t="s">
        <v>81</v>
      </c>
      <c r="C271" s="135" t="s">
        <v>13</v>
      </c>
      <c r="D271" s="177" t="s">
        <v>323</v>
      </c>
      <c r="E271" s="136">
        <v>40</v>
      </c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  <c r="AC271" s="178"/>
      <c r="AD271" s="178"/>
      <c r="AE271" s="178"/>
      <c r="AF271" s="178">
        <f t="shared" si="26"/>
        <v>0</v>
      </c>
      <c r="AG271" s="180"/>
      <c r="AH271" s="178">
        <v>10000000</v>
      </c>
      <c r="AI271" s="181"/>
      <c r="AJ271" s="178">
        <f t="shared" si="22"/>
        <v>10000000</v>
      </c>
    </row>
    <row r="272" spans="1:36" s="6" customFormat="1" ht="31.2" x14ac:dyDescent="0.3">
      <c r="A272" s="175" t="str">
        <f t="shared" si="25"/>
        <v>SB.PY.3</v>
      </c>
      <c r="B272" s="176" t="s">
        <v>81</v>
      </c>
      <c r="C272" s="135" t="s">
        <v>14</v>
      </c>
      <c r="D272" s="177" t="s">
        <v>323</v>
      </c>
      <c r="E272" s="136">
        <v>35</v>
      </c>
      <c r="F272" s="178"/>
      <c r="G272" s="178"/>
      <c r="H272" s="178"/>
      <c r="I272" s="178"/>
      <c r="J272" s="17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  <c r="AC272" s="178"/>
      <c r="AD272" s="178"/>
      <c r="AE272" s="178"/>
      <c r="AF272" s="178">
        <f t="shared" si="26"/>
        <v>0</v>
      </c>
      <c r="AG272" s="180">
        <f>+AF272/AH272</f>
        <v>0</v>
      </c>
      <c r="AH272" s="178">
        <v>10000000</v>
      </c>
      <c r="AI272" s="181">
        <f>+AJ272/AH272</f>
        <v>1</v>
      </c>
      <c r="AJ272" s="178">
        <f t="shared" si="22"/>
        <v>10000000</v>
      </c>
    </row>
    <row r="273" spans="1:36" s="6" customFormat="1" ht="46.8" x14ac:dyDescent="0.3">
      <c r="A273" s="175" t="str">
        <f t="shared" si="25"/>
        <v>SB.PY.4</v>
      </c>
      <c r="B273" s="176" t="s">
        <v>82</v>
      </c>
      <c r="C273" s="135" t="s">
        <v>10</v>
      </c>
      <c r="D273" s="177" t="s">
        <v>323</v>
      </c>
      <c r="E273" s="136">
        <v>15</v>
      </c>
      <c r="F273" s="178"/>
      <c r="G273" s="178"/>
      <c r="H273" s="178"/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83"/>
      <c r="W273" s="178"/>
      <c r="X273" s="179"/>
      <c r="Y273" s="178"/>
      <c r="Z273" s="179"/>
      <c r="AA273" s="178"/>
      <c r="AB273" s="178"/>
      <c r="AC273" s="178"/>
      <c r="AD273" s="178"/>
      <c r="AE273" s="178"/>
      <c r="AF273" s="178">
        <f t="shared" si="26"/>
        <v>0</v>
      </c>
      <c r="AG273" s="180"/>
      <c r="AH273" s="178">
        <v>280000000</v>
      </c>
      <c r="AI273" s="181"/>
      <c r="AJ273" s="178">
        <f t="shared" si="22"/>
        <v>280000000</v>
      </c>
    </row>
    <row r="274" spans="1:36" s="6" customFormat="1" ht="46.8" x14ac:dyDescent="0.3">
      <c r="A274" s="175" t="str">
        <f t="shared" si="25"/>
        <v>SB.PY.4</v>
      </c>
      <c r="B274" s="176" t="s">
        <v>82</v>
      </c>
      <c r="C274" s="135" t="s">
        <v>10</v>
      </c>
      <c r="D274" s="177" t="s">
        <v>332</v>
      </c>
      <c r="E274" s="136">
        <v>1230</v>
      </c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178">
        <f t="shared" si="26"/>
        <v>0</v>
      </c>
      <c r="AG274" s="180">
        <f>+AF274/AH274</f>
        <v>0</v>
      </c>
      <c r="AH274" s="178">
        <v>88550000</v>
      </c>
      <c r="AI274" s="181">
        <f>+AJ274/AH274</f>
        <v>1</v>
      </c>
      <c r="AJ274" s="178">
        <f t="shared" si="22"/>
        <v>88550000</v>
      </c>
    </row>
    <row r="275" spans="1:36" s="6" customFormat="1" ht="46.8" x14ac:dyDescent="0.3">
      <c r="A275" s="175" t="str">
        <f t="shared" si="25"/>
        <v>SB.PY.4</v>
      </c>
      <c r="B275" s="176" t="s">
        <v>82</v>
      </c>
      <c r="C275" s="135" t="s">
        <v>13</v>
      </c>
      <c r="D275" s="177" t="s">
        <v>323</v>
      </c>
      <c r="E275" s="136">
        <v>2</v>
      </c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  <c r="AC275" s="178"/>
      <c r="AD275" s="178"/>
      <c r="AE275" s="178"/>
      <c r="AF275" s="178">
        <f t="shared" si="26"/>
        <v>0</v>
      </c>
      <c r="AG275" s="180"/>
      <c r="AH275" s="178"/>
      <c r="AI275" s="181"/>
      <c r="AJ275" s="178">
        <f t="shared" si="22"/>
        <v>0</v>
      </c>
    </row>
    <row r="276" spans="1:36" s="6" customFormat="1" ht="46.8" x14ac:dyDescent="0.3">
      <c r="A276" s="175" t="str">
        <f t="shared" si="25"/>
        <v>SB.PY.4</v>
      </c>
      <c r="B276" s="176" t="s">
        <v>82</v>
      </c>
      <c r="C276" s="135" t="s">
        <v>13</v>
      </c>
      <c r="D276" s="177" t="s">
        <v>332</v>
      </c>
      <c r="E276" s="136">
        <v>20</v>
      </c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8"/>
      <c r="AF276" s="178">
        <f t="shared" si="26"/>
        <v>0</v>
      </c>
      <c r="AG276" s="180">
        <f>+AF276/AH276</f>
        <v>0</v>
      </c>
      <c r="AH276" s="178">
        <v>1750000</v>
      </c>
      <c r="AI276" s="181">
        <f>+AJ276/AH276</f>
        <v>1</v>
      </c>
      <c r="AJ276" s="178">
        <f t="shared" si="22"/>
        <v>1750000</v>
      </c>
    </row>
    <row r="277" spans="1:36" s="6" customFormat="1" ht="46.8" x14ac:dyDescent="0.3">
      <c r="A277" s="175" t="str">
        <f t="shared" si="25"/>
        <v>SB.PY.4</v>
      </c>
      <c r="B277" s="176" t="s">
        <v>82</v>
      </c>
      <c r="C277" s="135" t="s">
        <v>14</v>
      </c>
      <c r="D277" s="177" t="s">
        <v>323</v>
      </c>
      <c r="E277" s="136">
        <v>2</v>
      </c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8"/>
      <c r="AF277" s="178">
        <f t="shared" si="26"/>
        <v>0</v>
      </c>
      <c r="AG277" s="180"/>
      <c r="AH277" s="178"/>
      <c r="AI277" s="181"/>
      <c r="AJ277" s="178">
        <f t="shared" si="22"/>
        <v>0</v>
      </c>
    </row>
    <row r="278" spans="1:36" s="6" customFormat="1" ht="46.8" x14ac:dyDescent="0.3">
      <c r="A278" s="175" t="str">
        <f t="shared" si="25"/>
        <v>SB.PY.4</v>
      </c>
      <c r="B278" s="176" t="s">
        <v>82</v>
      </c>
      <c r="C278" s="135" t="s">
        <v>14</v>
      </c>
      <c r="D278" s="177" t="s">
        <v>332</v>
      </c>
      <c r="E278" s="136">
        <v>20</v>
      </c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>
        <f t="shared" si="26"/>
        <v>0</v>
      </c>
      <c r="AG278" s="180"/>
      <c r="AH278" s="178">
        <v>1750000</v>
      </c>
      <c r="AI278" s="181"/>
      <c r="AJ278" s="178">
        <f t="shared" si="22"/>
        <v>1750000</v>
      </c>
    </row>
    <row r="279" spans="1:36" s="6" customFormat="1" ht="46.8" x14ac:dyDescent="0.3">
      <c r="A279" s="175" t="str">
        <f t="shared" si="25"/>
        <v>SB.PY.4</v>
      </c>
      <c r="B279" s="176" t="s">
        <v>82</v>
      </c>
      <c r="C279" s="135" t="s">
        <v>12</v>
      </c>
      <c r="D279" s="177" t="s">
        <v>323</v>
      </c>
      <c r="E279" s="136">
        <v>2</v>
      </c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>
        <f t="shared" si="26"/>
        <v>0</v>
      </c>
      <c r="AG279" s="180"/>
      <c r="AH279" s="178">
        <v>0</v>
      </c>
      <c r="AI279" s="181"/>
      <c r="AJ279" s="178">
        <f t="shared" si="22"/>
        <v>0</v>
      </c>
    </row>
    <row r="280" spans="1:36" s="6" customFormat="1" ht="46.8" x14ac:dyDescent="0.3">
      <c r="A280" s="175" t="str">
        <f t="shared" si="25"/>
        <v>SB.PY.4</v>
      </c>
      <c r="B280" s="176" t="s">
        <v>82</v>
      </c>
      <c r="C280" s="135" t="s">
        <v>12</v>
      </c>
      <c r="D280" s="177" t="s">
        <v>334</v>
      </c>
      <c r="E280" s="136">
        <v>25</v>
      </c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>
        <f t="shared" si="26"/>
        <v>0</v>
      </c>
      <c r="AG280" s="180">
        <f>+AF280/AH280</f>
        <v>0</v>
      </c>
      <c r="AH280" s="178">
        <v>2500000</v>
      </c>
      <c r="AI280" s="181">
        <f>+AJ280/AH280</f>
        <v>1</v>
      </c>
      <c r="AJ280" s="178">
        <f t="shared" si="22"/>
        <v>2500000</v>
      </c>
    </row>
    <row r="281" spans="1:36" s="6" customFormat="1" ht="31.2" x14ac:dyDescent="0.3">
      <c r="A281" s="175" t="str">
        <f t="shared" si="25"/>
        <v>SB.PY.4</v>
      </c>
      <c r="B281" s="176" t="s">
        <v>83</v>
      </c>
      <c r="C281" s="135" t="s">
        <v>10</v>
      </c>
      <c r="D281" s="177" t="s">
        <v>334</v>
      </c>
      <c r="E281" s="136">
        <v>42</v>
      </c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>
        <f t="shared" si="26"/>
        <v>0</v>
      </c>
      <c r="AG281" s="180">
        <f>+AF281/AH281</f>
        <v>0</v>
      </c>
      <c r="AH281" s="178">
        <v>285075000</v>
      </c>
      <c r="AI281" s="181">
        <f>+AJ281/AH281</f>
        <v>1</v>
      </c>
      <c r="AJ281" s="178">
        <f t="shared" si="22"/>
        <v>285075000</v>
      </c>
    </row>
    <row r="282" spans="1:36" s="6" customFormat="1" ht="31.2" x14ac:dyDescent="0.3">
      <c r="A282" s="175" t="str">
        <f t="shared" si="25"/>
        <v>SB.PY.4</v>
      </c>
      <c r="B282" s="176" t="s">
        <v>83</v>
      </c>
      <c r="C282" s="135" t="s">
        <v>13</v>
      </c>
      <c r="D282" s="177" t="s">
        <v>334</v>
      </c>
      <c r="E282" s="136">
        <v>1</v>
      </c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>
        <f t="shared" si="26"/>
        <v>0</v>
      </c>
      <c r="AG282" s="180"/>
      <c r="AH282" s="178">
        <v>0</v>
      </c>
      <c r="AI282" s="181"/>
      <c r="AJ282" s="178">
        <f t="shared" si="22"/>
        <v>0</v>
      </c>
    </row>
    <row r="283" spans="1:36" s="6" customFormat="1" ht="31.2" x14ac:dyDescent="0.3">
      <c r="A283" s="175" t="str">
        <f t="shared" si="25"/>
        <v>SB.PY.4</v>
      </c>
      <c r="B283" s="176" t="s">
        <v>83</v>
      </c>
      <c r="C283" s="135" t="s">
        <v>14</v>
      </c>
      <c r="D283" s="177" t="s">
        <v>334</v>
      </c>
      <c r="E283" s="136">
        <v>1</v>
      </c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>
        <f t="shared" si="26"/>
        <v>0</v>
      </c>
      <c r="AG283" s="180"/>
      <c r="AH283" s="178">
        <v>0</v>
      </c>
      <c r="AI283" s="181"/>
      <c r="AJ283" s="178">
        <f t="shared" si="22"/>
        <v>0</v>
      </c>
    </row>
    <row r="284" spans="1:36" s="6" customFormat="1" ht="31.2" x14ac:dyDescent="0.3">
      <c r="A284" s="175" t="str">
        <f t="shared" si="25"/>
        <v>SB.PY.4</v>
      </c>
      <c r="B284" s="176" t="s">
        <v>83</v>
      </c>
      <c r="C284" s="135" t="s">
        <v>12</v>
      </c>
      <c r="D284" s="177" t="s">
        <v>334</v>
      </c>
      <c r="E284" s="136">
        <v>7</v>
      </c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>
        <f t="shared" si="26"/>
        <v>0</v>
      </c>
      <c r="AG284" s="180"/>
      <c r="AH284" s="178">
        <v>0</v>
      </c>
      <c r="AI284" s="181"/>
      <c r="AJ284" s="178">
        <f t="shared" si="22"/>
        <v>0</v>
      </c>
    </row>
    <row r="285" spans="1:36" s="6" customFormat="1" ht="31.2" x14ac:dyDescent="0.3">
      <c r="A285" s="175" t="str">
        <f t="shared" si="25"/>
        <v>SB.PY.4</v>
      </c>
      <c r="B285" s="176" t="s">
        <v>84</v>
      </c>
      <c r="C285" s="135" t="s">
        <v>10</v>
      </c>
      <c r="D285" s="177" t="s">
        <v>334</v>
      </c>
      <c r="E285" s="136">
        <v>1745</v>
      </c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>
        <f t="shared" si="26"/>
        <v>0</v>
      </c>
      <c r="AG285" s="180">
        <f>+AF285/AH285</f>
        <v>0</v>
      </c>
      <c r="AH285" s="178">
        <v>77100500</v>
      </c>
      <c r="AI285" s="181">
        <f>+AJ285/AH285</f>
        <v>1</v>
      </c>
      <c r="AJ285" s="178">
        <f t="shared" si="22"/>
        <v>77100500</v>
      </c>
    </row>
    <row r="286" spans="1:36" s="6" customFormat="1" ht="31.2" x14ac:dyDescent="0.3">
      <c r="A286" s="175" t="str">
        <f t="shared" si="25"/>
        <v>SB.PY.4</v>
      </c>
      <c r="B286" s="176" t="s">
        <v>84</v>
      </c>
      <c r="C286" s="135" t="s">
        <v>13</v>
      </c>
      <c r="D286" s="177" t="s">
        <v>334</v>
      </c>
      <c r="E286" s="136">
        <v>200</v>
      </c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>
        <f t="shared" si="26"/>
        <v>0</v>
      </c>
      <c r="AG286" s="180">
        <f>+AF286/AH286</f>
        <v>0</v>
      </c>
      <c r="AH286" s="178">
        <v>4770000</v>
      </c>
      <c r="AI286" s="181">
        <f>+AJ286/AH286</f>
        <v>1</v>
      </c>
      <c r="AJ286" s="178">
        <f t="shared" si="22"/>
        <v>4770000</v>
      </c>
    </row>
    <row r="287" spans="1:36" s="6" customFormat="1" ht="31.2" x14ac:dyDescent="0.3">
      <c r="A287" s="175" t="str">
        <f t="shared" si="25"/>
        <v>SB.PY.4</v>
      </c>
      <c r="B287" s="176" t="s">
        <v>84</v>
      </c>
      <c r="C287" s="135" t="s">
        <v>14</v>
      </c>
      <c r="D287" s="177" t="s">
        <v>334</v>
      </c>
      <c r="E287" s="136">
        <v>120</v>
      </c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>
        <f t="shared" si="26"/>
        <v>0</v>
      </c>
      <c r="AG287" s="180"/>
      <c r="AH287" s="178">
        <v>3286000</v>
      </c>
      <c r="AI287" s="181"/>
      <c r="AJ287" s="178">
        <f t="shared" si="22"/>
        <v>3286000</v>
      </c>
    </row>
    <row r="288" spans="1:36" s="6" customFormat="1" ht="31.2" x14ac:dyDescent="0.3">
      <c r="A288" s="175" t="str">
        <f t="shared" si="25"/>
        <v>SB.PY.4</v>
      </c>
      <c r="B288" s="176" t="s">
        <v>84</v>
      </c>
      <c r="C288" s="135" t="s">
        <v>12</v>
      </c>
      <c r="D288" s="177" t="s">
        <v>334</v>
      </c>
      <c r="E288" s="136">
        <v>355</v>
      </c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  <c r="AC288" s="178"/>
      <c r="AD288" s="178"/>
      <c r="AE288" s="178"/>
      <c r="AF288" s="178">
        <f t="shared" si="26"/>
        <v>0</v>
      </c>
      <c r="AG288" s="180">
        <f>+AF288/AH288</f>
        <v>0</v>
      </c>
      <c r="AH288" s="178">
        <v>5406000</v>
      </c>
      <c r="AI288" s="181">
        <f>+AJ288/AH288</f>
        <v>1</v>
      </c>
      <c r="AJ288" s="178">
        <f t="shared" si="22"/>
        <v>5406000</v>
      </c>
    </row>
    <row r="289" spans="1:36" s="6" customFormat="1" ht="31.2" x14ac:dyDescent="0.3">
      <c r="A289" s="175" t="str">
        <f t="shared" si="25"/>
        <v>SB.PY.5</v>
      </c>
      <c r="B289" s="176" t="s">
        <v>85</v>
      </c>
      <c r="C289" s="135" t="s">
        <v>40</v>
      </c>
      <c r="D289" s="177" t="s">
        <v>335</v>
      </c>
      <c r="E289" s="136">
        <v>130</v>
      </c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  <c r="AC289" s="178"/>
      <c r="AD289" s="178"/>
      <c r="AE289" s="178"/>
      <c r="AF289" s="178">
        <f t="shared" si="26"/>
        <v>0</v>
      </c>
      <c r="AG289" s="180"/>
      <c r="AH289" s="178">
        <v>79404600</v>
      </c>
      <c r="AI289" s="181"/>
      <c r="AJ289" s="178">
        <f t="shared" si="22"/>
        <v>79404600</v>
      </c>
    </row>
    <row r="290" spans="1:36" s="6" customFormat="1" ht="15.6" x14ac:dyDescent="0.3">
      <c r="A290" s="175" t="str">
        <f t="shared" si="25"/>
        <v>SB.PY.5</v>
      </c>
      <c r="B290" s="176" t="s">
        <v>86</v>
      </c>
      <c r="C290" s="135" t="s">
        <v>10</v>
      </c>
      <c r="D290" s="177" t="s">
        <v>336</v>
      </c>
      <c r="E290" s="136">
        <v>370713</v>
      </c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  <c r="AC290" s="178"/>
      <c r="AD290" s="178"/>
      <c r="AE290" s="178"/>
      <c r="AF290" s="178">
        <f t="shared" si="26"/>
        <v>0</v>
      </c>
      <c r="AG290" s="180">
        <f>+AF290/AH290</f>
        <v>0</v>
      </c>
      <c r="AH290" s="178">
        <v>2310375000</v>
      </c>
      <c r="AI290" s="181">
        <f>+AJ290/AH290</f>
        <v>1</v>
      </c>
      <c r="AJ290" s="178">
        <f t="shared" si="22"/>
        <v>2310375000</v>
      </c>
    </row>
    <row r="291" spans="1:36" s="6" customFormat="1" ht="31.2" x14ac:dyDescent="0.3">
      <c r="A291" s="175" t="str">
        <f t="shared" si="25"/>
        <v>SB.PY.5</v>
      </c>
      <c r="B291" s="176" t="s">
        <v>86</v>
      </c>
      <c r="C291" s="135" t="s">
        <v>10</v>
      </c>
      <c r="D291" s="177" t="s">
        <v>334</v>
      </c>
      <c r="E291" s="136">
        <v>6831</v>
      </c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  <c r="AC291" s="178"/>
      <c r="AD291" s="178"/>
      <c r="AE291" s="178"/>
      <c r="AF291" s="178">
        <f t="shared" si="26"/>
        <v>0</v>
      </c>
      <c r="AG291" s="180"/>
      <c r="AH291" s="178" t="s">
        <v>340</v>
      </c>
      <c r="AI291" s="181"/>
      <c r="AJ291" s="178"/>
    </row>
    <row r="292" spans="1:36" s="6" customFormat="1" ht="15.6" x14ac:dyDescent="0.3">
      <c r="A292" s="175" t="str">
        <f t="shared" si="25"/>
        <v>SB.PY.5</v>
      </c>
      <c r="B292" s="176" t="s">
        <v>86</v>
      </c>
      <c r="C292" s="135" t="s">
        <v>13</v>
      </c>
      <c r="D292" s="177" t="s">
        <v>336</v>
      </c>
      <c r="E292" s="136">
        <v>42693</v>
      </c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  <c r="AC292" s="178"/>
      <c r="AD292" s="178"/>
      <c r="AE292" s="178"/>
      <c r="AF292" s="178">
        <f t="shared" si="26"/>
        <v>0</v>
      </c>
      <c r="AG292" s="180">
        <f>+AF292/AH292</f>
        <v>0</v>
      </c>
      <c r="AH292" s="178">
        <v>200000000</v>
      </c>
      <c r="AI292" s="181">
        <f>+AJ292/AH292</f>
        <v>1</v>
      </c>
      <c r="AJ292" s="178">
        <f t="shared" si="22"/>
        <v>200000000</v>
      </c>
    </row>
    <row r="293" spans="1:36" s="6" customFormat="1" ht="31.2" x14ac:dyDescent="0.3">
      <c r="A293" s="175" t="str">
        <f t="shared" si="25"/>
        <v>SB.PY.5</v>
      </c>
      <c r="B293" s="176" t="s">
        <v>86</v>
      </c>
      <c r="C293" s="135" t="s">
        <v>13</v>
      </c>
      <c r="D293" s="177" t="s">
        <v>334</v>
      </c>
      <c r="E293" s="136">
        <v>869</v>
      </c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  <c r="AC293" s="178"/>
      <c r="AD293" s="178"/>
      <c r="AE293" s="178"/>
      <c r="AF293" s="178">
        <f t="shared" si="26"/>
        <v>0</v>
      </c>
      <c r="AG293" s="180"/>
      <c r="AH293" s="178" t="s">
        <v>340</v>
      </c>
      <c r="AI293" s="181"/>
      <c r="AJ293" s="178"/>
    </row>
    <row r="294" spans="1:36" s="6" customFormat="1" ht="15.6" x14ac:dyDescent="0.3">
      <c r="A294" s="175" t="str">
        <f t="shared" si="25"/>
        <v>SB.PY.5</v>
      </c>
      <c r="B294" s="176" t="s">
        <v>86</v>
      </c>
      <c r="C294" s="135" t="s">
        <v>14</v>
      </c>
      <c r="D294" s="177" t="s">
        <v>336</v>
      </c>
      <c r="E294" s="136">
        <v>46815</v>
      </c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  <c r="AC294" s="178"/>
      <c r="AD294" s="178"/>
      <c r="AE294" s="178"/>
      <c r="AF294" s="178">
        <f t="shared" si="26"/>
        <v>0</v>
      </c>
      <c r="AG294" s="180">
        <f>+AF294/AH294</f>
        <v>0</v>
      </c>
      <c r="AH294" s="178">
        <v>200000000</v>
      </c>
      <c r="AI294" s="181">
        <f>+AJ294/AH294</f>
        <v>1</v>
      </c>
      <c r="AJ294" s="178">
        <f t="shared" si="22"/>
        <v>200000000</v>
      </c>
    </row>
    <row r="295" spans="1:36" s="6" customFormat="1" ht="31.2" x14ac:dyDescent="0.3">
      <c r="A295" s="175" t="str">
        <f t="shared" si="25"/>
        <v>SB.PY.5</v>
      </c>
      <c r="B295" s="176" t="s">
        <v>86</v>
      </c>
      <c r="C295" s="135" t="s">
        <v>14</v>
      </c>
      <c r="D295" s="177" t="s">
        <v>334</v>
      </c>
      <c r="E295" s="136">
        <v>899</v>
      </c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>
        <f t="shared" si="26"/>
        <v>0</v>
      </c>
      <c r="AG295" s="180"/>
      <c r="AH295" s="178"/>
      <c r="AI295" s="181"/>
      <c r="AJ295" s="178">
        <f t="shared" si="22"/>
        <v>0</v>
      </c>
    </row>
    <row r="296" spans="1:36" s="6" customFormat="1" ht="15.6" x14ac:dyDescent="0.3">
      <c r="A296" s="175" t="str">
        <f t="shared" si="25"/>
        <v>SB.PY.5</v>
      </c>
      <c r="B296" s="176" t="s">
        <v>86</v>
      </c>
      <c r="C296" s="135" t="s">
        <v>12</v>
      </c>
      <c r="D296" s="177" t="s">
        <v>336</v>
      </c>
      <c r="E296" s="136">
        <v>53460</v>
      </c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  <c r="AC296" s="178"/>
      <c r="AD296" s="178"/>
      <c r="AE296" s="178"/>
      <c r="AF296" s="178">
        <f t="shared" si="26"/>
        <v>0</v>
      </c>
      <c r="AG296" s="180">
        <f>+AF296/AH296</f>
        <v>0</v>
      </c>
      <c r="AH296" s="178">
        <v>500000000</v>
      </c>
      <c r="AI296" s="181">
        <f>+AJ296/AH296</f>
        <v>1</v>
      </c>
      <c r="AJ296" s="178">
        <f t="shared" si="22"/>
        <v>500000000</v>
      </c>
    </row>
    <row r="297" spans="1:36" s="6" customFormat="1" ht="31.2" x14ac:dyDescent="0.3">
      <c r="A297" s="175" t="str">
        <f t="shared" si="25"/>
        <v>SB.PY.5</v>
      </c>
      <c r="B297" s="176" t="s">
        <v>86</v>
      </c>
      <c r="C297" s="135" t="s">
        <v>12</v>
      </c>
      <c r="D297" s="177" t="s">
        <v>334</v>
      </c>
      <c r="E297" s="136">
        <v>1582</v>
      </c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  <c r="AC297" s="178"/>
      <c r="AD297" s="178"/>
      <c r="AE297" s="178"/>
      <c r="AF297" s="178">
        <f t="shared" si="26"/>
        <v>0</v>
      </c>
      <c r="AG297" s="180"/>
      <c r="AH297" s="178"/>
      <c r="AI297" s="181"/>
      <c r="AJ297" s="178">
        <f t="shared" si="22"/>
        <v>0</v>
      </c>
    </row>
    <row r="298" spans="1:36" s="6" customFormat="1" ht="31.2" x14ac:dyDescent="0.3">
      <c r="A298" s="175" t="str">
        <f t="shared" si="25"/>
        <v>SB.PY.5</v>
      </c>
      <c r="B298" s="176" t="s">
        <v>87</v>
      </c>
      <c r="C298" s="135" t="s">
        <v>40</v>
      </c>
      <c r="D298" s="177" t="s">
        <v>334</v>
      </c>
      <c r="E298" s="136">
        <v>12000</v>
      </c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>
        <f t="shared" si="26"/>
        <v>0</v>
      </c>
      <c r="AG298" s="180">
        <f t="shared" ref="AG298:AG307" si="27">+AF298/AH298</f>
        <v>0</v>
      </c>
      <c r="AH298" s="178">
        <v>806500000</v>
      </c>
      <c r="AI298" s="181">
        <f t="shared" ref="AI298:AI307" si="28">+AJ298/AH298</f>
        <v>1</v>
      </c>
      <c r="AJ298" s="178">
        <f t="shared" si="22"/>
        <v>806500000</v>
      </c>
    </row>
    <row r="299" spans="1:36" s="6" customFormat="1" ht="31.2" x14ac:dyDescent="0.3">
      <c r="A299" s="175" t="str">
        <f t="shared" si="25"/>
        <v>SB.PY.5</v>
      </c>
      <c r="B299" s="176" t="s">
        <v>88</v>
      </c>
      <c r="C299" s="135" t="s">
        <v>10</v>
      </c>
      <c r="D299" s="177" t="s">
        <v>335</v>
      </c>
      <c r="E299" s="136">
        <v>3000</v>
      </c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>
        <f t="shared" si="26"/>
        <v>0</v>
      </c>
      <c r="AG299" s="180">
        <f t="shared" si="27"/>
        <v>0</v>
      </c>
      <c r="AH299" s="178">
        <v>161599999</v>
      </c>
      <c r="AI299" s="181">
        <f t="shared" si="28"/>
        <v>1</v>
      </c>
      <c r="AJ299" s="178">
        <f t="shared" si="22"/>
        <v>161599999</v>
      </c>
    </row>
    <row r="300" spans="1:36" s="6" customFormat="1" ht="31.2" x14ac:dyDescent="0.3">
      <c r="A300" s="175" t="str">
        <f t="shared" si="25"/>
        <v>SB.PY.5</v>
      </c>
      <c r="B300" s="176" t="s">
        <v>88</v>
      </c>
      <c r="C300" s="135" t="s">
        <v>13</v>
      </c>
      <c r="D300" s="177" t="s">
        <v>335</v>
      </c>
      <c r="E300" s="136">
        <v>300</v>
      </c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>
        <f t="shared" si="26"/>
        <v>0</v>
      </c>
      <c r="AG300" s="180">
        <f t="shared" si="27"/>
        <v>0</v>
      </c>
      <c r="AH300" s="178">
        <v>29466667</v>
      </c>
      <c r="AI300" s="181">
        <f t="shared" si="28"/>
        <v>1</v>
      </c>
      <c r="AJ300" s="178">
        <f t="shared" si="22"/>
        <v>29466667</v>
      </c>
    </row>
    <row r="301" spans="1:36" s="6" customFormat="1" ht="31.2" x14ac:dyDescent="0.3">
      <c r="A301" s="175" t="str">
        <f t="shared" si="25"/>
        <v>SB.PY.5</v>
      </c>
      <c r="B301" s="176" t="s">
        <v>88</v>
      </c>
      <c r="C301" s="135" t="s">
        <v>14</v>
      </c>
      <c r="D301" s="177" t="s">
        <v>335</v>
      </c>
      <c r="E301" s="136">
        <v>300</v>
      </c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>
        <f t="shared" si="26"/>
        <v>0</v>
      </c>
      <c r="AG301" s="180">
        <f t="shared" si="27"/>
        <v>0</v>
      </c>
      <c r="AH301" s="178">
        <v>29466667</v>
      </c>
      <c r="AI301" s="181">
        <f t="shared" si="28"/>
        <v>1</v>
      </c>
      <c r="AJ301" s="178">
        <f t="shared" si="22"/>
        <v>29466667</v>
      </c>
    </row>
    <row r="302" spans="1:36" s="6" customFormat="1" ht="31.2" x14ac:dyDescent="0.3">
      <c r="A302" s="175" t="str">
        <f t="shared" si="25"/>
        <v>SB.PY.5</v>
      </c>
      <c r="B302" s="176" t="s">
        <v>88</v>
      </c>
      <c r="C302" s="135" t="s">
        <v>12</v>
      </c>
      <c r="D302" s="177" t="s">
        <v>335</v>
      </c>
      <c r="E302" s="136">
        <v>300</v>
      </c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>
        <f t="shared" si="26"/>
        <v>0</v>
      </c>
      <c r="AG302" s="180">
        <f t="shared" si="27"/>
        <v>0</v>
      </c>
      <c r="AH302" s="178">
        <v>29466667</v>
      </c>
      <c r="AI302" s="181">
        <f t="shared" si="28"/>
        <v>1</v>
      </c>
      <c r="AJ302" s="178">
        <f t="shared" si="22"/>
        <v>29466667</v>
      </c>
    </row>
    <row r="303" spans="1:36" s="6" customFormat="1" ht="31.2" x14ac:dyDescent="0.3">
      <c r="A303" s="175" t="str">
        <f t="shared" si="25"/>
        <v>SB.PY.5</v>
      </c>
      <c r="B303" s="176" t="s">
        <v>89</v>
      </c>
      <c r="C303" s="135" t="s">
        <v>10</v>
      </c>
      <c r="D303" s="177" t="s">
        <v>334</v>
      </c>
      <c r="E303" s="136">
        <v>600</v>
      </c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>
        <f t="shared" si="26"/>
        <v>0</v>
      </c>
      <c r="AG303" s="180">
        <f t="shared" si="27"/>
        <v>0</v>
      </c>
      <c r="AH303" s="178">
        <v>26468600</v>
      </c>
      <c r="AI303" s="181">
        <f t="shared" si="28"/>
        <v>1</v>
      </c>
      <c r="AJ303" s="178">
        <f t="shared" si="22"/>
        <v>26468600</v>
      </c>
    </row>
    <row r="304" spans="1:36" s="6" customFormat="1" ht="25.95" customHeight="1" x14ac:dyDescent="0.3">
      <c r="A304" s="175" t="str">
        <f t="shared" si="25"/>
        <v>SB.PY.5</v>
      </c>
      <c r="B304" s="176" t="s">
        <v>90</v>
      </c>
      <c r="C304" s="135" t="s">
        <v>10</v>
      </c>
      <c r="D304" s="177" t="s">
        <v>335</v>
      </c>
      <c r="E304" s="136">
        <v>350</v>
      </c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  <c r="AC304" s="178"/>
      <c r="AD304" s="178"/>
      <c r="AE304" s="178"/>
      <c r="AF304" s="178">
        <f t="shared" si="26"/>
        <v>0</v>
      </c>
      <c r="AG304" s="180">
        <f t="shared" si="27"/>
        <v>0</v>
      </c>
      <c r="AH304" s="178">
        <v>25200000</v>
      </c>
      <c r="AI304" s="181">
        <f t="shared" si="28"/>
        <v>1</v>
      </c>
      <c r="AJ304" s="178">
        <f t="shared" si="22"/>
        <v>25200000</v>
      </c>
    </row>
    <row r="305" spans="1:36" s="6" customFormat="1" ht="25.95" customHeight="1" x14ac:dyDescent="0.3">
      <c r="A305" s="175" t="str">
        <f t="shared" si="25"/>
        <v>SB.PY.5</v>
      </c>
      <c r="B305" s="176" t="s">
        <v>90</v>
      </c>
      <c r="C305" s="135" t="s">
        <v>13</v>
      </c>
      <c r="D305" s="177" t="s">
        <v>335</v>
      </c>
      <c r="E305" s="136">
        <v>50</v>
      </c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  <c r="AC305" s="178"/>
      <c r="AD305" s="178"/>
      <c r="AE305" s="178"/>
      <c r="AF305" s="178">
        <f t="shared" si="26"/>
        <v>0</v>
      </c>
      <c r="AG305" s="180">
        <f t="shared" si="27"/>
        <v>0</v>
      </c>
      <c r="AH305" s="178">
        <v>300000</v>
      </c>
      <c r="AI305" s="181">
        <f t="shared" si="28"/>
        <v>1</v>
      </c>
      <c r="AJ305" s="178">
        <f t="shared" si="22"/>
        <v>300000</v>
      </c>
    </row>
    <row r="306" spans="1:36" s="6" customFormat="1" ht="25.95" customHeight="1" x14ac:dyDescent="0.3">
      <c r="A306" s="175" t="str">
        <f t="shared" si="25"/>
        <v>SB.PY.5</v>
      </c>
      <c r="B306" s="176" t="s">
        <v>90</v>
      </c>
      <c r="C306" s="135" t="s">
        <v>14</v>
      </c>
      <c r="D306" s="177" t="s">
        <v>335</v>
      </c>
      <c r="E306" s="136">
        <v>40</v>
      </c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  <c r="AC306" s="178"/>
      <c r="AD306" s="178"/>
      <c r="AE306" s="178"/>
      <c r="AF306" s="178">
        <f t="shared" si="26"/>
        <v>0</v>
      </c>
      <c r="AG306" s="180">
        <f t="shared" si="27"/>
        <v>0</v>
      </c>
      <c r="AH306" s="178">
        <v>300000</v>
      </c>
      <c r="AI306" s="181">
        <f t="shared" si="28"/>
        <v>1</v>
      </c>
      <c r="AJ306" s="178">
        <f t="shared" si="22"/>
        <v>300000</v>
      </c>
    </row>
    <row r="307" spans="1:36" s="6" customFormat="1" ht="25.95" customHeight="1" x14ac:dyDescent="0.3">
      <c r="A307" s="175" t="str">
        <f t="shared" si="25"/>
        <v>SB.PY.5</v>
      </c>
      <c r="B307" s="176" t="s">
        <v>90</v>
      </c>
      <c r="C307" s="135" t="s">
        <v>12</v>
      </c>
      <c r="D307" s="177" t="s">
        <v>335</v>
      </c>
      <c r="E307" s="136">
        <v>90</v>
      </c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  <c r="AC307" s="178"/>
      <c r="AD307" s="178"/>
      <c r="AE307" s="178"/>
      <c r="AF307" s="178">
        <f t="shared" si="26"/>
        <v>0</v>
      </c>
      <c r="AG307" s="180">
        <f t="shared" si="27"/>
        <v>0</v>
      </c>
      <c r="AH307" s="178">
        <v>450000</v>
      </c>
      <c r="AI307" s="181">
        <f t="shared" si="28"/>
        <v>1</v>
      </c>
      <c r="AJ307" s="178">
        <f t="shared" si="22"/>
        <v>450000</v>
      </c>
    </row>
    <row r="308" spans="1:36" s="6" customFormat="1" ht="36.6" customHeight="1" x14ac:dyDescent="0.3">
      <c r="A308" s="175" t="str">
        <f t="shared" si="25"/>
        <v>SB.PY.5</v>
      </c>
      <c r="B308" s="176" t="s">
        <v>91</v>
      </c>
      <c r="C308" s="135" t="s">
        <v>10</v>
      </c>
      <c r="D308" s="177" t="s">
        <v>334</v>
      </c>
      <c r="E308" s="136">
        <v>800</v>
      </c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  <c r="AC308" s="178"/>
      <c r="AD308" s="178"/>
      <c r="AE308" s="178"/>
      <c r="AF308" s="178">
        <f t="shared" si="26"/>
        <v>0</v>
      </c>
      <c r="AG308" s="180"/>
      <c r="AH308" s="178">
        <v>26250000</v>
      </c>
      <c r="AI308" s="181"/>
      <c r="AJ308" s="178">
        <f t="shared" si="22"/>
        <v>26250000</v>
      </c>
    </row>
    <row r="309" spans="1:36" s="6" customFormat="1" ht="36.6" customHeight="1" x14ac:dyDescent="0.3">
      <c r="A309" s="175" t="str">
        <f t="shared" si="25"/>
        <v>SB.PY.5</v>
      </c>
      <c r="B309" s="176" t="s">
        <v>91</v>
      </c>
      <c r="C309" s="135" t="s">
        <v>13</v>
      </c>
      <c r="D309" s="177" t="s">
        <v>334</v>
      </c>
      <c r="E309" s="136">
        <v>50</v>
      </c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  <c r="AC309" s="178"/>
      <c r="AD309" s="178"/>
      <c r="AE309" s="178"/>
      <c r="AF309" s="178">
        <f t="shared" si="26"/>
        <v>0</v>
      </c>
      <c r="AG309" s="180"/>
      <c r="AH309" s="178">
        <v>900000</v>
      </c>
      <c r="AI309" s="181"/>
      <c r="AJ309" s="178">
        <f t="shared" si="22"/>
        <v>900000</v>
      </c>
    </row>
    <row r="310" spans="1:36" s="6" customFormat="1" ht="36.6" customHeight="1" x14ac:dyDescent="0.3">
      <c r="A310" s="175" t="str">
        <f t="shared" si="25"/>
        <v>SB.PY.5</v>
      </c>
      <c r="B310" s="176" t="s">
        <v>91</v>
      </c>
      <c r="C310" s="135" t="s">
        <v>14</v>
      </c>
      <c r="D310" s="177" t="s">
        <v>334</v>
      </c>
      <c r="E310" s="136">
        <v>100</v>
      </c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  <c r="AC310" s="178"/>
      <c r="AD310" s="178"/>
      <c r="AE310" s="178"/>
      <c r="AF310" s="178">
        <f t="shared" si="26"/>
        <v>0</v>
      </c>
      <c r="AG310" s="180"/>
      <c r="AH310" s="178">
        <v>900000</v>
      </c>
      <c r="AI310" s="181"/>
      <c r="AJ310" s="178">
        <f t="shared" si="22"/>
        <v>900000</v>
      </c>
    </row>
    <row r="311" spans="1:36" s="6" customFormat="1" ht="36.6" customHeight="1" x14ac:dyDescent="0.3">
      <c r="A311" s="175" t="str">
        <f t="shared" si="25"/>
        <v>SB.PY.5</v>
      </c>
      <c r="B311" s="176" t="s">
        <v>91</v>
      </c>
      <c r="C311" s="135" t="s">
        <v>12</v>
      </c>
      <c r="D311" s="177" t="s">
        <v>334</v>
      </c>
      <c r="E311" s="136">
        <v>170</v>
      </c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  <c r="AC311" s="178"/>
      <c r="AD311" s="178"/>
      <c r="AE311" s="178"/>
      <c r="AF311" s="178">
        <f t="shared" si="26"/>
        <v>0</v>
      </c>
      <c r="AG311" s="180"/>
      <c r="AH311" s="178">
        <v>900000</v>
      </c>
      <c r="AI311" s="181"/>
      <c r="AJ311" s="178">
        <f t="shared" si="22"/>
        <v>900000</v>
      </c>
    </row>
    <row r="312" spans="1:36" s="6" customFormat="1" ht="25.95" customHeight="1" x14ac:dyDescent="0.3">
      <c r="A312" s="175" t="str">
        <f t="shared" si="25"/>
        <v>SB.PY.5</v>
      </c>
      <c r="B312" s="176" t="s">
        <v>92</v>
      </c>
      <c r="C312" s="135" t="s">
        <v>10</v>
      </c>
      <c r="D312" s="177" t="s">
        <v>299</v>
      </c>
      <c r="E312" s="136">
        <v>10</v>
      </c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  <c r="AC312" s="178"/>
      <c r="AD312" s="178"/>
      <c r="AE312" s="178"/>
      <c r="AF312" s="178">
        <f t="shared" si="26"/>
        <v>0</v>
      </c>
      <c r="AG312" s="180"/>
      <c r="AH312" s="178">
        <v>0</v>
      </c>
      <c r="AI312" s="181"/>
      <c r="AJ312" s="178">
        <f t="shared" si="22"/>
        <v>0</v>
      </c>
    </row>
    <row r="313" spans="1:36" s="6" customFormat="1" ht="25.95" customHeight="1" x14ac:dyDescent="0.3">
      <c r="A313" s="175" t="str">
        <f t="shared" si="25"/>
        <v>SB.PY.5</v>
      </c>
      <c r="B313" s="176" t="s">
        <v>92</v>
      </c>
      <c r="C313" s="135" t="s">
        <v>13</v>
      </c>
      <c r="D313" s="177" t="s">
        <v>299</v>
      </c>
      <c r="E313" s="136">
        <v>1</v>
      </c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  <c r="AC313" s="178"/>
      <c r="AD313" s="178"/>
      <c r="AE313" s="178"/>
      <c r="AF313" s="178">
        <f t="shared" si="26"/>
        <v>0</v>
      </c>
      <c r="AG313" s="180"/>
      <c r="AH313" s="178">
        <v>0</v>
      </c>
      <c r="AI313" s="181"/>
      <c r="AJ313" s="178">
        <f t="shared" si="22"/>
        <v>0</v>
      </c>
    </row>
    <row r="314" spans="1:36" s="6" customFormat="1" ht="25.95" customHeight="1" x14ac:dyDescent="0.3">
      <c r="A314" s="175" t="str">
        <f t="shared" si="25"/>
        <v>SB.PY.5</v>
      </c>
      <c r="B314" s="176" t="s">
        <v>92</v>
      </c>
      <c r="C314" s="135" t="s">
        <v>14</v>
      </c>
      <c r="D314" s="177" t="s">
        <v>299</v>
      </c>
      <c r="E314" s="136">
        <v>1</v>
      </c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  <c r="AC314" s="178"/>
      <c r="AD314" s="178"/>
      <c r="AE314" s="178"/>
      <c r="AF314" s="178">
        <f t="shared" si="26"/>
        <v>0</v>
      </c>
      <c r="AG314" s="180"/>
      <c r="AH314" s="178">
        <v>0</v>
      </c>
      <c r="AI314" s="181"/>
      <c r="AJ314" s="178">
        <f t="shared" si="22"/>
        <v>0</v>
      </c>
    </row>
    <row r="315" spans="1:36" s="6" customFormat="1" ht="25.95" customHeight="1" x14ac:dyDescent="0.3">
      <c r="A315" s="175" t="str">
        <f t="shared" si="25"/>
        <v>SB.PY.5</v>
      </c>
      <c r="B315" s="176" t="s">
        <v>93</v>
      </c>
      <c r="C315" s="135" t="s">
        <v>12</v>
      </c>
      <c r="D315" s="177" t="s">
        <v>299</v>
      </c>
      <c r="E315" s="136">
        <v>2</v>
      </c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  <c r="AC315" s="178"/>
      <c r="AD315" s="178"/>
      <c r="AE315" s="178"/>
      <c r="AF315" s="178">
        <f t="shared" si="26"/>
        <v>0</v>
      </c>
      <c r="AG315" s="180"/>
      <c r="AH315" s="178">
        <v>0</v>
      </c>
      <c r="AI315" s="181"/>
      <c r="AJ315" s="178">
        <f t="shared" si="22"/>
        <v>0</v>
      </c>
    </row>
    <row r="316" spans="1:36" s="6" customFormat="1" ht="25.95" customHeight="1" x14ac:dyDescent="0.3">
      <c r="A316" s="175" t="str">
        <f t="shared" si="25"/>
        <v>SB.PY.5</v>
      </c>
      <c r="B316" s="176" t="s">
        <v>94</v>
      </c>
      <c r="C316" s="135" t="s">
        <v>10</v>
      </c>
      <c r="D316" s="177" t="s">
        <v>299</v>
      </c>
      <c r="E316" s="136">
        <v>10</v>
      </c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>
        <f t="shared" si="26"/>
        <v>0</v>
      </c>
      <c r="AG316" s="180"/>
      <c r="AH316" s="178">
        <v>92225000</v>
      </c>
      <c r="AI316" s="181"/>
      <c r="AJ316" s="178">
        <f t="shared" si="22"/>
        <v>92225000</v>
      </c>
    </row>
    <row r="317" spans="1:36" s="6" customFormat="1" ht="23.4" customHeight="1" x14ac:dyDescent="0.3">
      <c r="A317" s="175" t="str">
        <f t="shared" si="25"/>
        <v>SB.PY.5</v>
      </c>
      <c r="B317" s="176" t="s">
        <v>94</v>
      </c>
      <c r="C317" s="135" t="s">
        <v>13</v>
      </c>
      <c r="D317" s="177" t="s">
        <v>299</v>
      </c>
      <c r="E317" s="136">
        <v>2</v>
      </c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>
        <f t="shared" si="26"/>
        <v>0</v>
      </c>
      <c r="AG317" s="180">
        <f>+AF317/AH317</f>
        <v>0</v>
      </c>
      <c r="AH317" s="178">
        <v>750000</v>
      </c>
      <c r="AI317" s="181">
        <f>+AJ317/AH317</f>
        <v>1</v>
      </c>
      <c r="AJ317" s="178">
        <f t="shared" si="22"/>
        <v>750000</v>
      </c>
    </row>
    <row r="318" spans="1:36" s="6" customFormat="1" ht="23.4" customHeight="1" x14ac:dyDescent="0.3">
      <c r="A318" s="175" t="str">
        <f t="shared" si="25"/>
        <v>SB.PY.5</v>
      </c>
      <c r="B318" s="176" t="s">
        <v>94</v>
      </c>
      <c r="C318" s="135" t="s">
        <v>14</v>
      </c>
      <c r="D318" s="177" t="s">
        <v>299</v>
      </c>
      <c r="E318" s="136">
        <v>2</v>
      </c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>
        <f t="shared" si="26"/>
        <v>0</v>
      </c>
      <c r="AG318" s="180">
        <f t="shared" ref="AG318:AG381" si="29">+AF318/AH318</f>
        <v>0</v>
      </c>
      <c r="AH318" s="178">
        <v>750000</v>
      </c>
      <c r="AI318" s="181">
        <f t="shared" ref="AI318:AI381" si="30">+AJ318/AH318</f>
        <v>1</v>
      </c>
      <c r="AJ318" s="178">
        <f t="shared" si="22"/>
        <v>750000</v>
      </c>
    </row>
    <row r="319" spans="1:36" s="6" customFormat="1" ht="23.4" customHeight="1" x14ac:dyDescent="0.3">
      <c r="A319" s="175" t="str">
        <f t="shared" si="25"/>
        <v>SB.PY.5</v>
      </c>
      <c r="B319" s="176" t="s">
        <v>94</v>
      </c>
      <c r="C319" s="135" t="s">
        <v>12</v>
      </c>
      <c r="D319" s="177" t="s">
        <v>299</v>
      </c>
      <c r="E319" s="136">
        <v>2</v>
      </c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>
        <f t="shared" si="26"/>
        <v>0</v>
      </c>
      <c r="AG319" s="180">
        <f t="shared" si="29"/>
        <v>0</v>
      </c>
      <c r="AH319" s="178">
        <v>750000</v>
      </c>
      <c r="AI319" s="181">
        <f t="shared" si="30"/>
        <v>1</v>
      </c>
      <c r="AJ319" s="178">
        <f t="shared" si="22"/>
        <v>750000</v>
      </c>
    </row>
    <row r="320" spans="1:36" s="6" customFormat="1" ht="23.4" customHeight="1" x14ac:dyDescent="0.3">
      <c r="A320" s="175" t="str">
        <f t="shared" si="25"/>
        <v>SB.PY.5</v>
      </c>
      <c r="B320" s="176" t="s">
        <v>95</v>
      </c>
      <c r="C320" s="135" t="s">
        <v>10</v>
      </c>
      <c r="D320" s="177" t="s">
        <v>334</v>
      </c>
      <c r="E320" s="136">
        <v>300</v>
      </c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>
        <f t="shared" si="26"/>
        <v>0</v>
      </c>
      <c r="AG320" s="180"/>
      <c r="AH320" s="178">
        <v>0</v>
      </c>
      <c r="AI320" s="181"/>
      <c r="AJ320" s="178">
        <f t="shared" si="22"/>
        <v>0</v>
      </c>
    </row>
    <row r="321" spans="1:36" s="6" customFormat="1" ht="23.4" customHeight="1" x14ac:dyDescent="0.3">
      <c r="A321" s="175" t="str">
        <f t="shared" si="25"/>
        <v>SA.PY.1</v>
      </c>
      <c r="B321" s="176" t="s">
        <v>9</v>
      </c>
      <c r="C321" s="135" t="s">
        <v>10</v>
      </c>
      <c r="D321" s="177" t="s">
        <v>11</v>
      </c>
      <c r="E321" s="136">
        <v>4000</v>
      </c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>
        <f t="shared" si="26"/>
        <v>0</v>
      </c>
      <c r="AG321" s="180">
        <f t="shared" si="29"/>
        <v>0</v>
      </c>
      <c r="AH321" s="178">
        <v>9025814558.836729</v>
      </c>
      <c r="AI321" s="181">
        <f t="shared" si="30"/>
        <v>1</v>
      </c>
      <c r="AJ321" s="178">
        <f t="shared" si="22"/>
        <v>9025814558.836729</v>
      </c>
    </row>
    <row r="322" spans="1:36" s="6" customFormat="1" ht="23.4" customHeight="1" x14ac:dyDescent="0.3">
      <c r="A322" s="175" t="str">
        <f t="shared" si="25"/>
        <v>SA.PY.1</v>
      </c>
      <c r="B322" s="176" t="s">
        <v>9</v>
      </c>
      <c r="C322" s="135" t="s">
        <v>12</v>
      </c>
      <c r="D322" s="177" t="s">
        <v>11</v>
      </c>
      <c r="E322" s="136">
        <v>2500</v>
      </c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  <c r="AC322" s="178"/>
      <c r="AD322" s="178"/>
      <c r="AE322" s="178"/>
      <c r="AF322" s="178">
        <f t="shared" si="26"/>
        <v>0</v>
      </c>
      <c r="AG322" s="180">
        <f t="shared" si="29"/>
        <v>0</v>
      </c>
      <c r="AH322" s="178">
        <v>5503545462.7053232</v>
      </c>
      <c r="AI322" s="181">
        <f t="shared" si="30"/>
        <v>1</v>
      </c>
      <c r="AJ322" s="178">
        <f t="shared" si="22"/>
        <v>5503545462.7053232</v>
      </c>
    </row>
    <row r="323" spans="1:36" s="6" customFormat="1" ht="23.4" customHeight="1" x14ac:dyDescent="0.3">
      <c r="A323" s="175" t="str">
        <f t="shared" si="25"/>
        <v>SA.PY.1</v>
      </c>
      <c r="B323" s="176" t="s">
        <v>9</v>
      </c>
      <c r="C323" s="135" t="s">
        <v>13</v>
      </c>
      <c r="D323" s="177" t="s">
        <v>11</v>
      </c>
      <c r="E323" s="136">
        <v>600</v>
      </c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  <c r="AC323" s="178"/>
      <c r="AD323" s="178"/>
      <c r="AE323" s="178"/>
      <c r="AF323" s="178">
        <f t="shared" si="26"/>
        <v>0</v>
      </c>
      <c r="AG323" s="180">
        <f t="shared" si="29"/>
        <v>0</v>
      </c>
      <c r="AH323" s="178">
        <v>1320850911.0492775</v>
      </c>
      <c r="AI323" s="181">
        <f t="shared" si="30"/>
        <v>1</v>
      </c>
      <c r="AJ323" s="178">
        <f t="shared" si="22"/>
        <v>1320850911.0492775</v>
      </c>
    </row>
    <row r="324" spans="1:36" s="6" customFormat="1" ht="23.4" customHeight="1" x14ac:dyDescent="0.3">
      <c r="A324" s="175" t="str">
        <f t="shared" si="25"/>
        <v>SA.PY.1</v>
      </c>
      <c r="B324" s="176" t="s">
        <v>9</v>
      </c>
      <c r="C324" s="135" t="s">
        <v>14</v>
      </c>
      <c r="D324" s="177" t="s">
        <v>11</v>
      </c>
      <c r="E324" s="136">
        <v>900</v>
      </c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8">
        <f t="shared" si="26"/>
        <v>0</v>
      </c>
      <c r="AG324" s="180">
        <f t="shared" si="29"/>
        <v>0</v>
      </c>
      <c r="AH324" s="178">
        <v>1981276366.5739162</v>
      </c>
      <c r="AI324" s="181">
        <f t="shared" si="30"/>
        <v>1</v>
      </c>
      <c r="AJ324" s="178">
        <f t="shared" si="22"/>
        <v>1981276366.5739162</v>
      </c>
    </row>
    <row r="325" spans="1:36" s="6" customFormat="1" ht="25.2" customHeight="1" x14ac:dyDescent="0.3">
      <c r="A325" s="175" t="str">
        <f t="shared" ref="A325:A388" si="31">LEFT(B325,7)</f>
        <v>SA.PY.1</v>
      </c>
      <c r="B325" s="176" t="s">
        <v>15</v>
      </c>
      <c r="C325" s="135" t="s">
        <v>10</v>
      </c>
      <c r="D325" s="177" t="s">
        <v>16</v>
      </c>
      <c r="E325" s="136">
        <v>2000</v>
      </c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9"/>
      <c r="AA325" s="178"/>
      <c r="AB325" s="178"/>
      <c r="AC325" s="178"/>
      <c r="AD325" s="178"/>
      <c r="AE325" s="178"/>
      <c r="AF325" s="178">
        <f t="shared" ref="AF325:AF388" si="32">SUM(F325:AE325)</f>
        <v>0</v>
      </c>
      <c r="AG325" s="180">
        <f t="shared" si="29"/>
        <v>0</v>
      </c>
      <c r="AH325" s="178">
        <v>1100709092.5410645</v>
      </c>
      <c r="AI325" s="181">
        <f t="shared" si="30"/>
        <v>1</v>
      </c>
      <c r="AJ325" s="178">
        <f t="shared" si="22"/>
        <v>1100709092.5410645</v>
      </c>
    </row>
    <row r="326" spans="1:36" s="6" customFormat="1" ht="25.2" customHeight="1" x14ac:dyDescent="0.3">
      <c r="A326" s="175" t="str">
        <f t="shared" si="31"/>
        <v>SA.PY.1</v>
      </c>
      <c r="B326" s="176" t="s">
        <v>15</v>
      </c>
      <c r="C326" s="135" t="s">
        <v>12</v>
      </c>
      <c r="D326" s="177" t="s">
        <v>16</v>
      </c>
      <c r="E326" s="136">
        <v>400</v>
      </c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  <c r="AC326" s="178"/>
      <c r="AD326" s="178"/>
      <c r="AE326" s="178"/>
      <c r="AF326" s="178">
        <f t="shared" si="32"/>
        <v>0</v>
      </c>
      <c r="AG326" s="180">
        <f t="shared" si="29"/>
        <v>0</v>
      </c>
      <c r="AH326" s="178">
        <v>220141818.50821292</v>
      </c>
      <c r="AI326" s="181">
        <f t="shared" si="30"/>
        <v>1</v>
      </c>
      <c r="AJ326" s="178">
        <f t="shared" si="22"/>
        <v>220141818.50821292</v>
      </c>
    </row>
    <row r="327" spans="1:36" s="6" customFormat="1" ht="25.2" customHeight="1" x14ac:dyDescent="0.3">
      <c r="A327" s="175" t="str">
        <f t="shared" si="31"/>
        <v>SA.PY.1</v>
      </c>
      <c r="B327" s="176" t="s">
        <v>15</v>
      </c>
      <c r="C327" s="135" t="s">
        <v>13</v>
      </c>
      <c r="D327" s="177" t="s">
        <v>16</v>
      </c>
      <c r="E327" s="136">
        <v>200</v>
      </c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  <c r="AC327" s="178"/>
      <c r="AD327" s="178"/>
      <c r="AE327" s="178"/>
      <c r="AF327" s="178">
        <f t="shared" si="32"/>
        <v>0</v>
      </c>
      <c r="AG327" s="180">
        <f t="shared" si="29"/>
        <v>0</v>
      </c>
      <c r="AH327" s="178">
        <v>110070909.25410646</v>
      </c>
      <c r="AI327" s="181">
        <f t="shared" si="30"/>
        <v>1</v>
      </c>
      <c r="AJ327" s="178">
        <f t="shared" si="22"/>
        <v>110070909.25410646</v>
      </c>
    </row>
    <row r="328" spans="1:36" s="6" customFormat="1" ht="25.2" customHeight="1" x14ac:dyDescent="0.3">
      <c r="A328" s="175" t="str">
        <f t="shared" si="31"/>
        <v>SA.PY.1</v>
      </c>
      <c r="B328" s="176" t="s">
        <v>15</v>
      </c>
      <c r="C328" s="135" t="s">
        <v>14</v>
      </c>
      <c r="D328" s="177" t="s">
        <v>16</v>
      </c>
      <c r="E328" s="136">
        <v>200</v>
      </c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>
        <f t="shared" si="32"/>
        <v>0</v>
      </c>
      <c r="AG328" s="180">
        <f t="shared" si="29"/>
        <v>0</v>
      </c>
      <c r="AH328" s="178">
        <v>110070909.25410646</v>
      </c>
      <c r="AI328" s="181">
        <f t="shared" si="30"/>
        <v>1</v>
      </c>
      <c r="AJ328" s="178">
        <f t="shared" si="22"/>
        <v>110070909.25410646</v>
      </c>
    </row>
    <row r="329" spans="1:36" s="6" customFormat="1" ht="46.8" x14ac:dyDescent="0.3">
      <c r="A329" s="175" t="str">
        <f t="shared" si="31"/>
        <v>SA.PY.1</v>
      </c>
      <c r="B329" s="176" t="s">
        <v>17</v>
      </c>
      <c r="C329" s="135" t="s">
        <v>10</v>
      </c>
      <c r="D329" s="177" t="s">
        <v>18</v>
      </c>
      <c r="E329" s="136">
        <v>4587</v>
      </c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83"/>
      <c r="W329" s="178"/>
      <c r="X329" s="178"/>
      <c r="Y329" s="178"/>
      <c r="Z329" s="178"/>
      <c r="AA329" s="178"/>
      <c r="AB329" s="178"/>
      <c r="AC329" s="178"/>
      <c r="AD329" s="178"/>
      <c r="AE329" s="178"/>
      <c r="AF329" s="178">
        <f t="shared" si="32"/>
        <v>0</v>
      </c>
      <c r="AG329" s="180">
        <f t="shared" si="29"/>
        <v>0</v>
      </c>
      <c r="AH329" s="178">
        <v>1262238151.8714657</v>
      </c>
      <c r="AI329" s="181">
        <f t="shared" si="30"/>
        <v>1</v>
      </c>
      <c r="AJ329" s="178">
        <f t="shared" si="22"/>
        <v>1262238151.8714657</v>
      </c>
    </row>
    <row r="330" spans="1:36" s="6" customFormat="1" ht="46.8" x14ac:dyDescent="0.3">
      <c r="A330" s="175" t="str">
        <f t="shared" si="31"/>
        <v>SA.PY.1</v>
      </c>
      <c r="B330" s="176" t="s">
        <v>17</v>
      </c>
      <c r="C330" s="135" t="s">
        <v>12</v>
      </c>
      <c r="D330" s="177" t="s">
        <v>18</v>
      </c>
      <c r="E330" s="136">
        <v>400</v>
      </c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8"/>
      <c r="AD330" s="178"/>
      <c r="AE330" s="178"/>
      <c r="AF330" s="178">
        <f t="shared" si="32"/>
        <v>0</v>
      </c>
      <c r="AG330" s="180">
        <f t="shared" si="29"/>
        <v>0</v>
      </c>
      <c r="AH330" s="178">
        <v>110070909.25410646</v>
      </c>
      <c r="AI330" s="181">
        <f t="shared" si="30"/>
        <v>1</v>
      </c>
      <c r="AJ330" s="178">
        <f t="shared" si="22"/>
        <v>110070909.25410646</v>
      </c>
    </row>
    <row r="331" spans="1:36" s="6" customFormat="1" ht="46.8" x14ac:dyDescent="0.3">
      <c r="A331" s="175" t="str">
        <f t="shared" si="31"/>
        <v>SA.PY.1</v>
      </c>
      <c r="B331" s="176" t="s">
        <v>17</v>
      </c>
      <c r="C331" s="135" t="s">
        <v>13</v>
      </c>
      <c r="D331" s="177" t="s">
        <v>18</v>
      </c>
      <c r="E331" s="136">
        <v>325</v>
      </c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8">
        <f t="shared" si="32"/>
        <v>0</v>
      </c>
      <c r="AG331" s="180">
        <f t="shared" si="29"/>
        <v>0</v>
      </c>
      <c r="AH331" s="178">
        <v>89432613.768961489</v>
      </c>
      <c r="AI331" s="181">
        <f t="shared" si="30"/>
        <v>1</v>
      </c>
      <c r="AJ331" s="178">
        <f t="shared" si="22"/>
        <v>89432613.768961489</v>
      </c>
    </row>
    <row r="332" spans="1:36" s="6" customFormat="1" ht="46.8" x14ac:dyDescent="0.3">
      <c r="A332" s="175" t="str">
        <f t="shared" si="31"/>
        <v>SA.PY.1</v>
      </c>
      <c r="B332" s="176" t="s">
        <v>17</v>
      </c>
      <c r="C332" s="135" t="s">
        <v>14</v>
      </c>
      <c r="D332" s="177" t="s">
        <v>18</v>
      </c>
      <c r="E332" s="136">
        <v>325</v>
      </c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8"/>
      <c r="AD332" s="178"/>
      <c r="AE332" s="178"/>
      <c r="AF332" s="178">
        <f t="shared" si="32"/>
        <v>0</v>
      </c>
      <c r="AG332" s="180">
        <f t="shared" si="29"/>
        <v>0</v>
      </c>
      <c r="AH332" s="178">
        <v>89432613.768961489</v>
      </c>
      <c r="AI332" s="181">
        <f t="shared" si="30"/>
        <v>1</v>
      </c>
      <c r="AJ332" s="178">
        <f t="shared" si="22"/>
        <v>89432613.768961489</v>
      </c>
    </row>
    <row r="333" spans="1:36" s="6" customFormat="1" ht="46.8" x14ac:dyDescent="0.3">
      <c r="A333" s="175" t="str">
        <f t="shared" si="31"/>
        <v>SA.PY.2</v>
      </c>
      <c r="B333" s="176" t="s">
        <v>19</v>
      </c>
      <c r="C333" s="135" t="s">
        <v>10</v>
      </c>
      <c r="D333" s="177" t="s">
        <v>20</v>
      </c>
      <c r="E333" s="136">
        <v>8</v>
      </c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8"/>
      <c r="AD333" s="178"/>
      <c r="AE333" s="178"/>
      <c r="AF333" s="178">
        <f t="shared" si="32"/>
        <v>0</v>
      </c>
      <c r="AG333" s="180">
        <f t="shared" si="29"/>
        <v>0</v>
      </c>
      <c r="AH333" s="178">
        <v>1200000000</v>
      </c>
      <c r="AI333" s="181">
        <f t="shared" si="30"/>
        <v>1</v>
      </c>
      <c r="AJ333" s="178">
        <f t="shared" si="22"/>
        <v>1200000000</v>
      </c>
    </row>
    <row r="334" spans="1:36" s="6" customFormat="1" ht="46.8" x14ac:dyDescent="0.3">
      <c r="A334" s="175" t="str">
        <f t="shared" si="31"/>
        <v>SA.PY.2</v>
      </c>
      <c r="B334" s="176" t="s">
        <v>19</v>
      </c>
      <c r="C334" s="135" t="s">
        <v>12</v>
      </c>
      <c r="D334" s="177" t="s">
        <v>20</v>
      </c>
      <c r="E334" s="136">
        <v>1</v>
      </c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>
        <f t="shared" si="32"/>
        <v>0</v>
      </c>
      <c r="AG334" s="180">
        <f t="shared" si="29"/>
        <v>0</v>
      </c>
      <c r="AH334" s="178">
        <v>150000000</v>
      </c>
      <c r="AI334" s="181">
        <f t="shared" si="30"/>
        <v>1</v>
      </c>
      <c r="AJ334" s="178">
        <f t="shared" si="22"/>
        <v>150000000</v>
      </c>
    </row>
    <row r="335" spans="1:36" s="6" customFormat="1" ht="46.8" x14ac:dyDescent="0.3">
      <c r="A335" s="175" t="str">
        <f t="shared" si="31"/>
        <v>SA.PY.2</v>
      </c>
      <c r="B335" s="176" t="s">
        <v>19</v>
      </c>
      <c r="C335" s="135" t="s">
        <v>13</v>
      </c>
      <c r="D335" s="177" t="s">
        <v>20</v>
      </c>
      <c r="E335" s="136">
        <v>1</v>
      </c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>
        <f t="shared" si="32"/>
        <v>0</v>
      </c>
      <c r="AG335" s="180">
        <f t="shared" si="29"/>
        <v>0</v>
      </c>
      <c r="AH335" s="178">
        <v>150000000</v>
      </c>
      <c r="AI335" s="181">
        <f t="shared" si="30"/>
        <v>1</v>
      </c>
      <c r="AJ335" s="178">
        <f t="shared" si="22"/>
        <v>150000000</v>
      </c>
    </row>
    <row r="336" spans="1:36" s="6" customFormat="1" ht="46.8" x14ac:dyDescent="0.3">
      <c r="A336" s="175" t="str">
        <f t="shared" si="31"/>
        <v>SA.PY.2</v>
      </c>
      <c r="B336" s="176" t="s">
        <v>19</v>
      </c>
      <c r="C336" s="135" t="s">
        <v>14</v>
      </c>
      <c r="D336" s="177" t="s">
        <v>21</v>
      </c>
      <c r="E336" s="136">
        <v>1</v>
      </c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8"/>
      <c r="AD336" s="178"/>
      <c r="AE336" s="178"/>
      <c r="AF336" s="178">
        <f t="shared" si="32"/>
        <v>0</v>
      </c>
      <c r="AG336" s="180">
        <f t="shared" si="29"/>
        <v>0</v>
      </c>
      <c r="AH336" s="178">
        <v>150000000</v>
      </c>
      <c r="AI336" s="181">
        <f t="shared" si="30"/>
        <v>1</v>
      </c>
      <c r="AJ336" s="178">
        <f t="shared" si="22"/>
        <v>150000000</v>
      </c>
    </row>
    <row r="337" spans="1:36" s="6" customFormat="1" ht="62.4" x14ac:dyDescent="0.3">
      <c r="A337" s="175" t="str">
        <f t="shared" si="31"/>
        <v>SA.PY.2</v>
      </c>
      <c r="B337" s="176" t="s">
        <v>22</v>
      </c>
      <c r="C337" s="135" t="s">
        <v>10</v>
      </c>
      <c r="D337" s="177" t="s">
        <v>23</v>
      </c>
      <c r="E337" s="136">
        <v>12</v>
      </c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>
        <f t="shared" si="32"/>
        <v>0</v>
      </c>
      <c r="AG337" s="180">
        <f t="shared" si="29"/>
        <v>0</v>
      </c>
      <c r="AH337" s="178">
        <v>140000000</v>
      </c>
      <c r="AI337" s="181">
        <f t="shared" si="30"/>
        <v>1</v>
      </c>
      <c r="AJ337" s="178">
        <f t="shared" si="22"/>
        <v>140000000</v>
      </c>
    </row>
    <row r="338" spans="1:36" s="6" customFormat="1" ht="62.4" x14ac:dyDescent="0.3">
      <c r="A338" s="175" t="str">
        <f t="shared" si="31"/>
        <v>SA.PY.2</v>
      </c>
      <c r="B338" s="176" t="s">
        <v>22</v>
      </c>
      <c r="C338" s="135" t="s">
        <v>12</v>
      </c>
      <c r="D338" s="177" t="s">
        <v>23</v>
      </c>
      <c r="E338" s="136">
        <v>4</v>
      </c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>
        <f t="shared" si="32"/>
        <v>0</v>
      </c>
      <c r="AG338" s="180">
        <f t="shared" si="29"/>
        <v>0</v>
      </c>
      <c r="AH338" s="178">
        <v>72000000</v>
      </c>
      <c r="AI338" s="181">
        <f t="shared" si="30"/>
        <v>1</v>
      </c>
      <c r="AJ338" s="178">
        <f t="shared" si="22"/>
        <v>72000000</v>
      </c>
    </row>
    <row r="339" spans="1:36" s="6" customFormat="1" ht="62.4" x14ac:dyDescent="0.3">
      <c r="A339" s="175" t="str">
        <f t="shared" si="31"/>
        <v>SA.PY.2</v>
      </c>
      <c r="B339" s="176" t="s">
        <v>22</v>
      </c>
      <c r="C339" s="135" t="s">
        <v>13</v>
      </c>
      <c r="D339" s="177" t="s">
        <v>23</v>
      </c>
      <c r="E339" s="136">
        <v>3</v>
      </c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>
        <f t="shared" si="32"/>
        <v>0</v>
      </c>
      <c r="AG339" s="180">
        <f t="shared" si="29"/>
        <v>0</v>
      </c>
      <c r="AH339" s="178">
        <v>54000000</v>
      </c>
      <c r="AI339" s="181">
        <f t="shared" si="30"/>
        <v>1</v>
      </c>
      <c r="AJ339" s="178">
        <f t="shared" si="22"/>
        <v>54000000</v>
      </c>
    </row>
    <row r="340" spans="1:36" s="6" customFormat="1" ht="62.4" x14ac:dyDescent="0.3">
      <c r="A340" s="175" t="str">
        <f t="shared" si="31"/>
        <v>SA.PY.2</v>
      </c>
      <c r="B340" s="176" t="s">
        <v>22</v>
      </c>
      <c r="C340" s="135" t="s">
        <v>14</v>
      </c>
      <c r="D340" s="177" t="s">
        <v>23</v>
      </c>
      <c r="E340" s="136">
        <v>3</v>
      </c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>
        <f t="shared" si="32"/>
        <v>0</v>
      </c>
      <c r="AG340" s="180">
        <f t="shared" si="29"/>
        <v>0</v>
      </c>
      <c r="AH340" s="178">
        <v>54000000</v>
      </c>
      <c r="AI340" s="181">
        <f t="shared" si="30"/>
        <v>1</v>
      </c>
      <c r="AJ340" s="178">
        <f t="shared" si="22"/>
        <v>54000000</v>
      </c>
    </row>
    <row r="341" spans="1:36" s="6" customFormat="1" ht="46.8" x14ac:dyDescent="0.3">
      <c r="A341" s="175" t="str">
        <f t="shared" si="31"/>
        <v>SA.PY.2</v>
      </c>
      <c r="B341" s="176" t="s">
        <v>24</v>
      </c>
      <c r="C341" s="135" t="s">
        <v>10</v>
      </c>
      <c r="D341" s="177" t="s">
        <v>21</v>
      </c>
      <c r="E341" s="136">
        <v>10</v>
      </c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>
        <f t="shared" si="32"/>
        <v>0</v>
      </c>
      <c r="AG341" s="180">
        <f t="shared" si="29"/>
        <v>0</v>
      </c>
      <c r="AH341" s="178">
        <v>60000000</v>
      </c>
      <c r="AI341" s="181">
        <f t="shared" si="30"/>
        <v>1</v>
      </c>
      <c r="AJ341" s="178">
        <f t="shared" si="22"/>
        <v>60000000</v>
      </c>
    </row>
    <row r="342" spans="1:36" s="6" customFormat="1" ht="46.8" x14ac:dyDescent="0.3">
      <c r="A342" s="175" t="str">
        <f t="shared" si="31"/>
        <v>SA.PY.2</v>
      </c>
      <c r="B342" s="176" t="s">
        <v>24</v>
      </c>
      <c r="C342" s="135" t="s">
        <v>12</v>
      </c>
      <c r="D342" s="177" t="s">
        <v>21</v>
      </c>
      <c r="E342" s="136">
        <v>4</v>
      </c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8"/>
      <c r="AD342" s="178"/>
      <c r="AE342" s="178"/>
      <c r="AF342" s="178">
        <f t="shared" si="32"/>
        <v>0</v>
      </c>
      <c r="AG342" s="180">
        <f t="shared" si="29"/>
        <v>0</v>
      </c>
      <c r="AH342" s="178">
        <v>14400000</v>
      </c>
      <c r="AI342" s="181">
        <f t="shared" si="30"/>
        <v>1</v>
      </c>
      <c r="AJ342" s="178">
        <f t="shared" si="22"/>
        <v>14400000</v>
      </c>
    </row>
    <row r="343" spans="1:36" s="6" customFormat="1" ht="46.8" x14ac:dyDescent="0.3">
      <c r="A343" s="175" t="str">
        <f t="shared" si="31"/>
        <v>SA.PY.2</v>
      </c>
      <c r="B343" s="176" t="s">
        <v>24</v>
      </c>
      <c r="C343" s="135" t="s">
        <v>13</v>
      </c>
      <c r="D343" s="177" t="s">
        <v>21</v>
      </c>
      <c r="E343" s="136">
        <v>3</v>
      </c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8"/>
      <c r="AD343" s="178"/>
      <c r="AE343" s="178"/>
      <c r="AF343" s="178">
        <f t="shared" si="32"/>
        <v>0</v>
      </c>
      <c r="AG343" s="180">
        <f t="shared" si="29"/>
        <v>0</v>
      </c>
      <c r="AH343" s="178">
        <v>10800000</v>
      </c>
      <c r="AI343" s="181">
        <f t="shared" si="30"/>
        <v>1</v>
      </c>
      <c r="AJ343" s="178">
        <f t="shared" si="22"/>
        <v>10800000</v>
      </c>
    </row>
    <row r="344" spans="1:36" s="6" customFormat="1" ht="46.8" x14ac:dyDescent="0.3">
      <c r="A344" s="175" t="str">
        <f t="shared" si="31"/>
        <v>SA.PY.2</v>
      </c>
      <c r="B344" s="176" t="s">
        <v>24</v>
      </c>
      <c r="C344" s="135" t="s">
        <v>14</v>
      </c>
      <c r="D344" s="177" t="s">
        <v>21</v>
      </c>
      <c r="E344" s="136">
        <v>3</v>
      </c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  <c r="AC344" s="178"/>
      <c r="AD344" s="178"/>
      <c r="AE344" s="178"/>
      <c r="AF344" s="178">
        <f t="shared" si="32"/>
        <v>0</v>
      </c>
      <c r="AG344" s="180">
        <f t="shared" si="29"/>
        <v>0</v>
      </c>
      <c r="AH344" s="178">
        <v>10800000</v>
      </c>
      <c r="AI344" s="181">
        <f t="shared" si="30"/>
        <v>1</v>
      </c>
      <c r="AJ344" s="178">
        <f t="shared" si="22"/>
        <v>10800000</v>
      </c>
    </row>
    <row r="345" spans="1:36" s="6" customFormat="1" ht="46.8" x14ac:dyDescent="0.3">
      <c r="A345" s="175" t="str">
        <f t="shared" si="31"/>
        <v>SA.PY.2</v>
      </c>
      <c r="B345" s="176" t="s">
        <v>25</v>
      </c>
      <c r="C345" s="135" t="s">
        <v>10</v>
      </c>
      <c r="D345" s="177" t="s">
        <v>21</v>
      </c>
      <c r="E345" s="136">
        <v>9</v>
      </c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83"/>
      <c r="W345" s="178"/>
      <c r="X345" s="178"/>
      <c r="Y345" s="178"/>
      <c r="Z345" s="178"/>
      <c r="AA345" s="178"/>
      <c r="AB345" s="178"/>
      <c r="AC345" s="178"/>
      <c r="AD345" s="178"/>
      <c r="AE345" s="178"/>
      <c r="AF345" s="178">
        <f t="shared" si="32"/>
        <v>0</v>
      </c>
      <c r="AG345" s="180">
        <f t="shared" si="29"/>
        <v>0</v>
      </c>
      <c r="AH345" s="178">
        <v>54000000</v>
      </c>
      <c r="AI345" s="181">
        <f t="shared" si="30"/>
        <v>1</v>
      </c>
      <c r="AJ345" s="178">
        <f t="shared" si="22"/>
        <v>54000000</v>
      </c>
    </row>
    <row r="346" spans="1:36" s="6" customFormat="1" ht="62.4" x14ac:dyDescent="0.3">
      <c r="A346" s="175" t="str">
        <f t="shared" si="31"/>
        <v>SA.PY.2</v>
      </c>
      <c r="B346" s="176" t="s">
        <v>26</v>
      </c>
      <c r="C346" s="135" t="s">
        <v>10</v>
      </c>
      <c r="D346" s="177" t="s">
        <v>23</v>
      </c>
      <c r="E346" s="136">
        <v>9</v>
      </c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83"/>
      <c r="W346" s="178"/>
      <c r="X346" s="178"/>
      <c r="Y346" s="178"/>
      <c r="Z346" s="178"/>
      <c r="AA346" s="178"/>
      <c r="AB346" s="178"/>
      <c r="AC346" s="178"/>
      <c r="AD346" s="178"/>
      <c r="AE346" s="178"/>
      <c r="AF346" s="178">
        <f t="shared" si="32"/>
        <v>0</v>
      </c>
      <c r="AG346" s="180">
        <f t="shared" si="29"/>
        <v>0</v>
      </c>
      <c r="AH346" s="178">
        <v>36000000</v>
      </c>
      <c r="AI346" s="181">
        <f t="shared" si="30"/>
        <v>1</v>
      </c>
      <c r="AJ346" s="178">
        <f t="shared" si="22"/>
        <v>36000000</v>
      </c>
    </row>
    <row r="347" spans="1:36" s="6" customFormat="1" ht="46.8" x14ac:dyDescent="0.3">
      <c r="A347" s="175" t="str">
        <f t="shared" si="31"/>
        <v>SA.PY.2</v>
      </c>
      <c r="B347" s="176" t="s">
        <v>27</v>
      </c>
      <c r="C347" s="135" t="s">
        <v>10</v>
      </c>
      <c r="D347" s="177" t="s">
        <v>21</v>
      </c>
      <c r="E347" s="136">
        <v>9</v>
      </c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  <c r="AC347" s="178"/>
      <c r="AD347" s="178"/>
      <c r="AE347" s="178"/>
      <c r="AF347" s="178">
        <f t="shared" si="32"/>
        <v>0</v>
      </c>
      <c r="AG347" s="180">
        <f t="shared" si="29"/>
        <v>0</v>
      </c>
      <c r="AH347" s="178">
        <v>150000000</v>
      </c>
      <c r="AI347" s="181">
        <f t="shared" si="30"/>
        <v>1</v>
      </c>
      <c r="AJ347" s="178">
        <f t="shared" si="22"/>
        <v>150000000</v>
      </c>
    </row>
    <row r="348" spans="1:36" s="6" customFormat="1" ht="31.2" x14ac:dyDescent="0.3">
      <c r="A348" s="175" t="str">
        <f t="shared" si="31"/>
        <v>SA.PY.2</v>
      </c>
      <c r="B348" s="176" t="s">
        <v>28</v>
      </c>
      <c r="C348" s="135" t="s">
        <v>10</v>
      </c>
      <c r="D348" s="177" t="s">
        <v>29</v>
      </c>
      <c r="E348" s="136">
        <v>6</v>
      </c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9"/>
      <c r="AA348" s="179"/>
      <c r="AB348" s="178"/>
      <c r="AC348" s="178"/>
      <c r="AD348" s="178"/>
      <c r="AE348" s="178"/>
      <c r="AF348" s="178">
        <f t="shared" si="32"/>
        <v>0</v>
      </c>
      <c r="AG348" s="180">
        <f t="shared" si="29"/>
        <v>0</v>
      </c>
      <c r="AH348" s="178">
        <v>70000000</v>
      </c>
      <c r="AI348" s="181">
        <f t="shared" si="30"/>
        <v>1</v>
      </c>
      <c r="AJ348" s="178">
        <f t="shared" si="22"/>
        <v>70000000</v>
      </c>
    </row>
    <row r="349" spans="1:36" s="6" customFormat="1" ht="62.4" x14ac:dyDescent="0.3">
      <c r="A349" s="175" t="str">
        <f t="shared" si="31"/>
        <v>SA.PY.2</v>
      </c>
      <c r="B349" s="176" t="s">
        <v>28</v>
      </c>
      <c r="C349" s="135" t="s">
        <v>10</v>
      </c>
      <c r="D349" s="177" t="s">
        <v>30</v>
      </c>
      <c r="E349" s="136">
        <v>1</v>
      </c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>
        <f t="shared" si="32"/>
        <v>0</v>
      </c>
      <c r="AG349" s="180">
        <f t="shared" si="29"/>
        <v>0</v>
      </c>
      <c r="AH349" s="178">
        <v>200000000</v>
      </c>
      <c r="AI349" s="181">
        <f t="shared" si="30"/>
        <v>1</v>
      </c>
      <c r="AJ349" s="178">
        <f t="shared" si="22"/>
        <v>200000000</v>
      </c>
    </row>
    <row r="350" spans="1:36" s="6" customFormat="1" ht="31.2" x14ac:dyDescent="0.3">
      <c r="A350" s="175" t="str">
        <f t="shared" si="31"/>
        <v>SA.PY.2</v>
      </c>
      <c r="B350" s="176" t="s">
        <v>28</v>
      </c>
      <c r="C350" s="135" t="s">
        <v>12</v>
      </c>
      <c r="D350" s="177" t="s">
        <v>29</v>
      </c>
      <c r="E350" s="136">
        <v>6</v>
      </c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>
        <f t="shared" si="32"/>
        <v>0</v>
      </c>
      <c r="AG350" s="180">
        <f t="shared" si="29"/>
        <v>0</v>
      </c>
      <c r="AH350" s="178">
        <v>368000000</v>
      </c>
      <c r="AI350" s="181">
        <f t="shared" si="30"/>
        <v>1</v>
      </c>
      <c r="AJ350" s="178">
        <f t="shared" si="22"/>
        <v>368000000</v>
      </c>
    </row>
    <row r="351" spans="1:36" s="6" customFormat="1" ht="31.2" x14ac:dyDescent="0.3">
      <c r="A351" s="175" t="str">
        <f t="shared" si="31"/>
        <v>SA.PY.2</v>
      </c>
      <c r="B351" s="176" t="s">
        <v>28</v>
      </c>
      <c r="C351" s="135" t="s">
        <v>13</v>
      </c>
      <c r="D351" s="177" t="s">
        <v>29</v>
      </c>
      <c r="E351" s="136">
        <v>6</v>
      </c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>
        <f t="shared" si="32"/>
        <v>0</v>
      </c>
      <c r="AG351" s="180">
        <f t="shared" si="29"/>
        <v>0</v>
      </c>
      <c r="AH351" s="178">
        <v>138000000</v>
      </c>
      <c r="AI351" s="181">
        <f t="shared" si="30"/>
        <v>1</v>
      </c>
      <c r="AJ351" s="178">
        <f t="shared" si="22"/>
        <v>138000000</v>
      </c>
    </row>
    <row r="352" spans="1:36" s="6" customFormat="1" ht="31.2" x14ac:dyDescent="0.3">
      <c r="A352" s="175" t="str">
        <f t="shared" si="31"/>
        <v>SA.PY.2</v>
      </c>
      <c r="B352" s="176" t="s">
        <v>28</v>
      </c>
      <c r="C352" s="135" t="s">
        <v>14</v>
      </c>
      <c r="D352" s="177" t="s">
        <v>29</v>
      </c>
      <c r="E352" s="136">
        <v>6</v>
      </c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>
        <f t="shared" si="32"/>
        <v>0</v>
      </c>
      <c r="AG352" s="180">
        <f t="shared" si="29"/>
        <v>0</v>
      </c>
      <c r="AH352" s="178">
        <v>230000000</v>
      </c>
      <c r="AI352" s="181">
        <f t="shared" si="30"/>
        <v>1</v>
      </c>
      <c r="AJ352" s="178">
        <f t="shared" si="22"/>
        <v>230000000</v>
      </c>
    </row>
    <row r="353" spans="1:36" s="6" customFormat="1" ht="78" x14ac:dyDescent="0.3">
      <c r="A353" s="175" t="str">
        <f t="shared" si="31"/>
        <v>SA.PY.2</v>
      </c>
      <c r="B353" s="176" t="s">
        <v>31</v>
      </c>
      <c r="C353" s="135" t="s">
        <v>10</v>
      </c>
      <c r="D353" s="177" t="s">
        <v>32</v>
      </c>
      <c r="E353" s="136">
        <v>12</v>
      </c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83"/>
      <c r="AA353" s="178"/>
      <c r="AB353" s="178"/>
      <c r="AC353" s="178"/>
      <c r="AD353" s="178"/>
      <c r="AE353" s="178"/>
      <c r="AF353" s="178">
        <f t="shared" si="32"/>
        <v>0</v>
      </c>
      <c r="AG353" s="180">
        <f t="shared" si="29"/>
        <v>0</v>
      </c>
      <c r="AH353" s="178">
        <v>15000000</v>
      </c>
      <c r="AI353" s="181">
        <f t="shared" si="30"/>
        <v>1</v>
      </c>
      <c r="AJ353" s="178">
        <f t="shared" si="22"/>
        <v>15000000</v>
      </c>
    </row>
    <row r="354" spans="1:36" s="6" customFormat="1" ht="78" x14ac:dyDescent="0.3">
      <c r="A354" s="175" t="str">
        <f t="shared" si="31"/>
        <v>SA.PY.2</v>
      </c>
      <c r="B354" s="176" t="s">
        <v>31</v>
      </c>
      <c r="C354" s="135" t="s">
        <v>12</v>
      </c>
      <c r="D354" s="177" t="s">
        <v>32</v>
      </c>
      <c r="E354" s="136">
        <v>22</v>
      </c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>
        <f t="shared" si="32"/>
        <v>0</v>
      </c>
      <c r="AG354" s="180"/>
      <c r="AH354" s="178">
        <v>5000000</v>
      </c>
      <c r="AI354" s="181"/>
      <c r="AJ354" s="178">
        <f t="shared" si="22"/>
        <v>5000000</v>
      </c>
    </row>
    <row r="355" spans="1:36" s="6" customFormat="1" ht="78" x14ac:dyDescent="0.3">
      <c r="A355" s="175" t="str">
        <f t="shared" si="31"/>
        <v>SA.PY.2</v>
      </c>
      <c r="B355" s="176" t="s">
        <v>31</v>
      </c>
      <c r="C355" s="135" t="s">
        <v>13</v>
      </c>
      <c r="D355" s="177" t="s">
        <v>32</v>
      </c>
      <c r="E355" s="136">
        <v>15</v>
      </c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>
        <f t="shared" si="32"/>
        <v>0</v>
      </c>
      <c r="AG355" s="180"/>
      <c r="AH355" s="178">
        <v>5000000</v>
      </c>
      <c r="AI355" s="181"/>
      <c r="AJ355" s="178">
        <f t="shared" si="22"/>
        <v>5000000</v>
      </c>
    </row>
    <row r="356" spans="1:36" s="6" customFormat="1" ht="78" x14ac:dyDescent="0.3">
      <c r="A356" s="175" t="str">
        <f t="shared" si="31"/>
        <v>SA.PY.2</v>
      </c>
      <c r="B356" s="176" t="s">
        <v>31</v>
      </c>
      <c r="C356" s="135" t="s">
        <v>14</v>
      </c>
      <c r="D356" s="177" t="s">
        <v>32</v>
      </c>
      <c r="E356" s="136">
        <v>14</v>
      </c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>
        <f t="shared" si="32"/>
        <v>0</v>
      </c>
      <c r="AG356" s="180"/>
      <c r="AH356" s="178">
        <v>5000000</v>
      </c>
      <c r="AI356" s="181"/>
      <c r="AJ356" s="178">
        <f t="shared" si="22"/>
        <v>5000000</v>
      </c>
    </row>
    <row r="357" spans="1:36" s="6" customFormat="1" ht="31.2" x14ac:dyDescent="0.3">
      <c r="A357" s="175" t="str">
        <f t="shared" si="31"/>
        <v>SA.PY.2</v>
      </c>
      <c r="B357" s="176" t="s">
        <v>33</v>
      </c>
      <c r="C357" s="135" t="s">
        <v>10</v>
      </c>
      <c r="D357" s="177" t="s">
        <v>34</v>
      </c>
      <c r="E357" s="136">
        <v>15</v>
      </c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83"/>
      <c r="W357" s="178"/>
      <c r="X357" s="179"/>
      <c r="Y357" s="178"/>
      <c r="Z357" s="179"/>
      <c r="AA357" s="179"/>
      <c r="AB357" s="178"/>
      <c r="AC357" s="178"/>
      <c r="AD357" s="178"/>
      <c r="AE357" s="178"/>
      <c r="AF357" s="178">
        <f t="shared" si="32"/>
        <v>0</v>
      </c>
      <c r="AG357" s="180">
        <f t="shared" si="29"/>
        <v>0</v>
      </c>
      <c r="AH357" s="178">
        <v>100000000</v>
      </c>
      <c r="AI357" s="181">
        <f t="shared" si="30"/>
        <v>1</v>
      </c>
      <c r="AJ357" s="178">
        <f t="shared" si="22"/>
        <v>100000000</v>
      </c>
    </row>
    <row r="358" spans="1:36" s="6" customFormat="1" ht="31.2" x14ac:dyDescent="0.3">
      <c r="A358" s="175" t="str">
        <f t="shared" si="31"/>
        <v>SA.PY.2</v>
      </c>
      <c r="B358" s="176" t="s">
        <v>33</v>
      </c>
      <c r="C358" s="135" t="s">
        <v>12</v>
      </c>
      <c r="D358" s="177" t="s">
        <v>34</v>
      </c>
      <c r="E358" s="136">
        <v>0</v>
      </c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  <c r="AC358" s="178"/>
      <c r="AD358" s="178"/>
      <c r="AE358" s="178"/>
      <c r="AF358" s="178">
        <f t="shared" si="32"/>
        <v>0</v>
      </c>
      <c r="AG358" s="180"/>
      <c r="AH358" s="178">
        <v>0</v>
      </c>
      <c r="AI358" s="181"/>
      <c r="AJ358" s="178">
        <f t="shared" si="22"/>
        <v>0</v>
      </c>
    </row>
    <row r="359" spans="1:36" s="6" customFormat="1" ht="31.2" x14ac:dyDescent="0.3">
      <c r="A359" s="175" t="str">
        <f t="shared" si="31"/>
        <v>SA.PY.2</v>
      </c>
      <c r="B359" s="176" t="s">
        <v>33</v>
      </c>
      <c r="C359" s="135" t="s">
        <v>13</v>
      </c>
      <c r="D359" s="177" t="s">
        <v>34</v>
      </c>
      <c r="E359" s="136">
        <v>0</v>
      </c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>
        <f t="shared" si="32"/>
        <v>0</v>
      </c>
      <c r="AG359" s="180"/>
      <c r="AH359" s="178">
        <v>0</v>
      </c>
      <c r="AI359" s="181"/>
      <c r="AJ359" s="178">
        <f t="shared" si="22"/>
        <v>0</v>
      </c>
    </row>
    <row r="360" spans="1:36" s="6" customFormat="1" ht="31.2" x14ac:dyDescent="0.3">
      <c r="A360" s="175" t="str">
        <f t="shared" si="31"/>
        <v>SA.PY.2</v>
      </c>
      <c r="B360" s="176" t="s">
        <v>33</v>
      </c>
      <c r="C360" s="135" t="s">
        <v>14</v>
      </c>
      <c r="D360" s="177" t="s">
        <v>34</v>
      </c>
      <c r="E360" s="136">
        <v>0</v>
      </c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>
        <f t="shared" si="32"/>
        <v>0</v>
      </c>
      <c r="AG360" s="180"/>
      <c r="AH360" s="178">
        <v>0</v>
      </c>
      <c r="AI360" s="181"/>
      <c r="AJ360" s="178">
        <f t="shared" si="22"/>
        <v>0</v>
      </c>
    </row>
    <row r="361" spans="1:36" s="6" customFormat="1" ht="26.4" customHeight="1" x14ac:dyDescent="0.3">
      <c r="A361" s="175" t="str">
        <f t="shared" si="31"/>
        <v>SA.PY.2</v>
      </c>
      <c r="B361" s="176" t="s">
        <v>35</v>
      </c>
      <c r="C361" s="135" t="s">
        <v>10</v>
      </c>
      <c r="D361" s="177" t="s">
        <v>36</v>
      </c>
      <c r="E361" s="136">
        <v>18</v>
      </c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83"/>
      <c r="W361" s="178"/>
      <c r="X361" s="178"/>
      <c r="Y361" s="178"/>
      <c r="Z361" s="179"/>
      <c r="AA361" s="178"/>
      <c r="AB361" s="178"/>
      <c r="AC361" s="178"/>
      <c r="AD361" s="178"/>
      <c r="AE361" s="178"/>
      <c r="AF361" s="178">
        <f t="shared" si="32"/>
        <v>0</v>
      </c>
      <c r="AG361" s="180">
        <f t="shared" si="29"/>
        <v>0</v>
      </c>
      <c r="AH361" s="178">
        <v>40000000</v>
      </c>
      <c r="AI361" s="181">
        <f t="shared" si="30"/>
        <v>1</v>
      </c>
      <c r="AJ361" s="178">
        <f t="shared" si="22"/>
        <v>40000000</v>
      </c>
    </row>
    <row r="362" spans="1:36" s="6" customFormat="1" ht="26.4" customHeight="1" x14ac:dyDescent="0.3">
      <c r="A362" s="175" t="str">
        <f t="shared" si="31"/>
        <v>SA.PY.2</v>
      </c>
      <c r="B362" s="176" t="s">
        <v>35</v>
      </c>
      <c r="C362" s="135" t="s">
        <v>12</v>
      </c>
      <c r="D362" s="177" t="s">
        <v>36</v>
      </c>
      <c r="E362" s="136">
        <v>4</v>
      </c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  <c r="AC362" s="178"/>
      <c r="AD362" s="178"/>
      <c r="AE362" s="178"/>
      <c r="AF362" s="178">
        <f t="shared" si="32"/>
        <v>0</v>
      </c>
      <c r="AG362" s="180">
        <f t="shared" si="29"/>
        <v>0</v>
      </c>
      <c r="AH362" s="178">
        <v>5000000</v>
      </c>
      <c r="AI362" s="181">
        <f t="shared" si="30"/>
        <v>1</v>
      </c>
      <c r="AJ362" s="178">
        <f t="shared" si="22"/>
        <v>5000000</v>
      </c>
    </row>
    <row r="363" spans="1:36" s="6" customFormat="1" ht="26.4" customHeight="1" x14ac:dyDescent="0.3">
      <c r="A363" s="175" t="str">
        <f t="shared" si="31"/>
        <v>SA.PY.2</v>
      </c>
      <c r="B363" s="176" t="s">
        <v>35</v>
      </c>
      <c r="C363" s="135" t="s">
        <v>13</v>
      </c>
      <c r="D363" s="177" t="s">
        <v>36</v>
      </c>
      <c r="E363" s="136">
        <v>7</v>
      </c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  <c r="AC363" s="178"/>
      <c r="AD363" s="178"/>
      <c r="AE363" s="178"/>
      <c r="AF363" s="178">
        <f t="shared" si="32"/>
        <v>0</v>
      </c>
      <c r="AG363" s="180">
        <f t="shared" si="29"/>
        <v>0</v>
      </c>
      <c r="AH363" s="178">
        <v>5000000</v>
      </c>
      <c r="AI363" s="181">
        <f t="shared" si="30"/>
        <v>1</v>
      </c>
      <c r="AJ363" s="178">
        <f t="shared" si="22"/>
        <v>5000000</v>
      </c>
    </row>
    <row r="364" spans="1:36" s="6" customFormat="1" ht="26.4" customHeight="1" x14ac:dyDescent="0.3">
      <c r="A364" s="175" t="str">
        <f t="shared" si="31"/>
        <v>SA.PY.2</v>
      </c>
      <c r="B364" s="176" t="s">
        <v>35</v>
      </c>
      <c r="C364" s="135" t="s">
        <v>14</v>
      </c>
      <c r="D364" s="177" t="s">
        <v>36</v>
      </c>
      <c r="E364" s="136">
        <v>4</v>
      </c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  <c r="AC364" s="178"/>
      <c r="AD364" s="178"/>
      <c r="AE364" s="178"/>
      <c r="AF364" s="178">
        <f t="shared" si="32"/>
        <v>0</v>
      </c>
      <c r="AG364" s="180">
        <f t="shared" si="29"/>
        <v>0</v>
      </c>
      <c r="AH364" s="178">
        <v>5000000</v>
      </c>
      <c r="AI364" s="181">
        <f t="shared" si="30"/>
        <v>1</v>
      </c>
      <c r="AJ364" s="178">
        <f t="shared" si="22"/>
        <v>5000000</v>
      </c>
    </row>
    <row r="365" spans="1:36" s="6" customFormat="1" ht="31.2" x14ac:dyDescent="0.3">
      <c r="A365" s="175" t="str">
        <f t="shared" si="31"/>
        <v>SA.PY.2</v>
      </c>
      <c r="B365" s="176" t="s">
        <v>37</v>
      </c>
      <c r="C365" s="135" t="s">
        <v>10</v>
      </c>
      <c r="D365" s="177" t="s">
        <v>38</v>
      </c>
      <c r="E365" s="136">
        <v>2000</v>
      </c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9"/>
      <c r="Y365" s="178"/>
      <c r="Z365" s="179"/>
      <c r="AA365" s="179"/>
      <c r="AB365" s="178"/>
      <c r="AC365" s="178"/>
      <c r="AD365" s="178"/>
      <c r="AE365" s="178"/>
      <c r="AF365" s="178">
        <f t="shared" si="32"/>
        <v>0</v>
      </c>
      <c r="AG365" s="180">
        <f t="shared" si="29"/>
        <v>0</v>
      </c>
      <c r="AH365" s="178">
        <v>246000000</v>
      </c>
      <c r="AI365" s="181">
        <f t="shared" si="30"/>
        <v>1</v>
      </c>
      <c r="AJ365" s="178">
        <f t="shared" si="22"/>
        <v>246000000</v>
      </c>
    </row>
    <row r="366" spans="1:36" s="6" customFormat="1" ht="31.2" x14ac:dyDescent="0.3">
      <c r="A366" s="175" t="str">
        <f t="shared" si="31"/>
        <v>SA.PY.2</v>
      </c>
      <c r="B366" s="176" t="s">
        <v>37</v>
      </c>
      <c r="C366" s="135" t="s">
        <v>12</v>
      </c>
      <c r="D366" s="177" t="s">
        <v>38</v>
      </c>
      <c r="E366" s="136">
        <v>182</v>
      </c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  <c r="AC366" s="178"/>
      <c r="AD366" s="178"/>
      <c r="AE366" s="178"/>
      <c r="AF366" s="178">
        <f t="shared" si="32"/>
        <v>0</v>
      </c>
      <c r="AG366" s="180">
        <f t="shared" si="29"/>
        <v>0</v>
      </c>
      <c r="AH366" s="178">
        <v>33333333</v>
      </c>
      <c r="AI366" s="181">
        <f t="shared" si="30"/>
        <v>1</v>
      </c>
      <c r="AJ366" s="178">
        <f t="shared" si="22"/>
        <v>33333333</v>
      </c>
    </row>
    <row r="367" spans="1:36" s="6" customFormat="1" ht="31.2" x14ac:dyDescent="0.3">
      <c r="A367" s="175" t="str">
        <f t="shared" si="31"/>
        <v>SA.PY.2</v>
      </c>
      <c r="B367" s="176" t="s">
        <v>37</v>
      </c>
      <c r="C367" s="135" t="s">
        <v>13</v>
      </c>
      <c r="D367" s="177" t="s">
        <v>38</v>
      </c>
      <c r="E367" s="136">
        <v>182</v>
      </c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  <c r="AC367" s="178"/>
      <c r="AD367" s="178"/>
      <c r="AE367" s="178"/>
      <c r="AF367" s="178">
        <f t="shared" si="32"/>
        <v>0</v>
      </c>
      <c r="AG367" s="180">
        <f t="shared" si="29"/>
        <v>0</v>
      </c>
      <c r="AH367" s="178">
        <v>33333333</v>
      </c>
      <c r="AI367" s="181">
        <f t="shared" si="30"/>
        <v>1</v>
      </c>
      <c r="AJ367" s="178">
        <f t="shared" si="22"/>
        <v>33333333</v>
      </c>
    </row>
    <row r="368" spans="1:36" s="6" customFormat="1" ht="31.2" x14ac:dyDescent="0.3">
      <c r="A368" s="175" t="str">
        <f t="shared" si="31"/>
        <v>SA.PY.2</v>
      </c>
      <c r="B368" s="176" t="s">
        <v>37</v>
      </c>
      <c r="C368" s="135" t="s">
        <v>14</v>
      </c>
      <c r="D368" s="177" t="s">
        <v>38</v>
      </c>
      <c r="E368" s="136">
        <v>182</v>
      </c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  <c r="AC368" s="178"/>
      <c r="AD368" s="178"/>
      <c r="AE368" s="178"/>
      <c r="AF368" s="178">
        <f t="shared" si="32"/>
        <v>0</v>
      </c>
      <c r="AG368" s="180">
        <f t="shared" si="29"/>
        <v>0</v>
      </c>
      <c r="AH368" s="178">
        <v>33333333</v>
      </c>
      <c r="AI368" s="181">
        <f t="shared" si="30"/>
        <v>1</v>
      </c>
      <c r="AJ368" s="178">
        <f t="shared" si="22"/>
        <v>33333333</v>
      </c>
    </row>
    <row r="369" spans="1:36" s="6" customFormat="1" ht="31.2" x14ac:dyDescent="0.3">
      <c r="A369" s="175" t="str">
        <f t="shared" si="31"/>
        <v>SA.PY.2</v>
      </c>
      <c r="B369" s="176" t="s">
        <v>39</v>
      </c>
      <c r="C369" s="135" t="s">
        <v>40</v>
      </c>
      <c r="D369" s="177" t="s">
        <v>41</v>
      </c>
      <c r="E369" s="136">
        <v>19</v>
      </c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83"/>
      <c r="W369" s="178"/>
      <c r="X369" s="179"/>
      <c r="Y369" s="178"/>
      <c r="Z369" s="178"/>
      <c r="AA369" s="178"/>
      <c r="AB369" s="178"/>
      <c r="AC369" s="178"/>
      <c r="AD369" s="178"/>
      <c r="AE369" s="178"/>
      <c r="AF369" s="178">
        <f t="shared" si="32"/>
        <v>0</v>
      </c>
      <c r="AG369" s="180">
        <f t="shared" si="29"/>
        <v>0</v>
      </c>
      <c r="AH369" s="178">
        <v>1000000000</v>
      </c>
      <c r="AI369" s="181">
        <f t="shared" si="30"/>
        <v>1</v>
      </c>
      <c r="AJ369" s="178">
        <f t="shared" si="22"/>
        <v>1000000000</v>
      </c>
    </row>
    <row r="370" spans="1:36" s="6" customFormat="1" ht="46.8" x14ac:dyDescent="0.3">
      <c r="A370" s="175" t="str">
        <f t="shared" si="31"/>
        <v>SA.PY.2</v>
      </c>
      <c r="B370" s="176" t="s">
        <v>42</v>
      </c>
      <c r="C370" s="135" t="s">
        <v>10</v>
      </c>
      <c r="D370" s="177" t="s">
        <v>43</v>
      </c>
      <c r="E370" s="136">
        <v>2</v>
      </c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  <c r="AC370" s="178"/>
      <c r="AD370" s="178"/>
      <c r="AE370" s="178"/>
      <c r="AF370" s="178">
        <f t="shared" si="32"/>
        <v>0</v>
      </c>
      <c r="AG370" s="180"/>
      <c r="AH370" s="178">
        <v>10000000</v>
      </c>
      <c r="AI370" s="181"/>
      <c r="AJ370" s="178">
        <f t="shared" si="22"/>
        <v>10000000</v>
      </c>
    </row>
    <row r="371" spans="1:36" s="6" customFormat="1" ht="46.8" x14ac:dyDescent="0.3">
      <c r="A371" s="175" t="str">
        <f t="shared" si="31"/>
        <v>SA.PY.2</v>
      </c>
      <c r="B371" s="176" t="s">
        <v>42</v>
      </c>
      <c r="C371" s="135" t="s">
        <v>12</v>
      </c>
      <c r="D371" s="177" t="s">
        <v>43</v>
      </c>
      <c r="E371" s="136">
        <v>1</v>
      </c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  <c r="AC371" s="178"/>
      <c r="AD371" s="178"/>
      <c r="AE371" s="178"/>
      <c r="AF371" s="178">
        <f t="shared" si="32"/>
        <v>0</v>
      </c>
      <c r="AG371" s="180">
        <f t="shared" si="29"/>
        <v>0</v>
      </c>
      <c r="AH371" s="178">
        <v>50000000</v>
      </c>
      <c r="AI371" s="181">
        <f t="shared" si="30"/>
        <v>1</v>
      </c>
      <c r="AJ371" s="178">
        <f t="shared" si="22"/>
        <v>50000000</v>
      </c>
    </row>
    <row r="372" spans="1:36" s="6" customFormat="1" ht="46.8" x14ac:dyDescent="0.3">
      <c r="A372" s="175" t="str">
        <f t="shared" si="31"/>
        <v>SA.PY.2</v>
      </c>
      <c r="B372" s="176" t="s">
        <v>42</v>
      </c>
      <c r="C372" s="135" t="s">
        <v>13</v>
      </c>
      <c r="D372" s="177" t="s">
        <v>43</v>
      </c>
      <c r="E372" s="136">
        <v>1</v>
      </c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  <c r="AC372" s="178"/>
      <c r="AD372" s="178"/>
      <c r="AE372" s="178"/>
      <c r="AF372" s="178">
        <f t="shared" si="32"/>
        <v>0</v>
      </c>
      <c r="AG372" s="180">
        <f t="shared" si="29"/>
        <v>0</v>
      </c>
      <c r="AH372" s="178">
        <v>5000000</v>
      </c>
      <c r="AI372" s="181">
        <f t="shared" si="30"/>
        <v>1</v>
      </c>
      <c r="AJ372" s="178">
        <f t="shared" si="22"/>
        <v>5000000</v>
      </c>
    </row>
    <row r="373" spans="1:36" s="6" customFormat="1" ht="46.8" x14ac:dyDescent="0.3">
      <c r="A373" s="175" t="str">
        <f t="shared" si="31"/>
        <v>SA.PY.2</v>
      </c>
      <c r="B373" s="176" t="s">
        <v>42</v>
      </c>
      <c r="C373" s="135" t="s">
        <v>14</v>
      </c>
      <c r="D373" s="177" t="s">
        <v>43</v>
      </c>
      <c r="E373" s="136">
        <v>1</v>
      </c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  <c r="AC373" s="178"/>
      <c r="AD373" s="178"/>
      <c r="AE373" s="178"/>
      <c r="AF373" s="178">
        <f t="shared" si="32"/>
        <v>0</v>
      </c>
      <c r="AG373" s="180">
        <f t="shared" si="29"/>
        <v>0</v>
      </c>
      <c r="AH373" s="178">
        <v>50000000</v>
      </c>
      <c r="AI373" s="181">
        <f t="shared" si="30"/>
        <v>1</v>
      </c>
      <c r="AJ373" s="178">
        <f t="shared" si="22"/>
        <v>50000000</v>
      </c>
    </row>
    <row r="374" spans="1:36" s="6" customFormat="1" ht="31.2" x14ac:dyDescent="0.3">
      <c r="A374" s="175" t="str">
        <f t="shared" si="31"/>
        <v>SA.PY.3</v>
      </c>
      <c r="B374" s="176" t="s">
        <v>44</v>
      </c>
      <c r="C374" s="135" t="s">
        <v>13</v>
      </c>
      <c r="D374" s="177" t="s">
        <v>45</v>
      </c>
      <c r="E374" s="136">
        <v>13</v>
      </c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>
        <f t="shared" si="32"/>
        <v>0</v>
      </c>
      <c r="AG374" s="180">
        <f t="shared" si="29"/>
        <v>0</v>
      </c>
      <c r="AH374" s="178">
        <v>78000000</v>
      </c>
      <c r="AI374" s="181">
        <f t="shared" si="30"/>
        <v>1</v>
      </c>
      <c r="AJ374" s="178">
        <f t="shared" si="22"/>
        <v>78000000</v>
      </c>
    </row>
    <row r="375" spans="1:36" s="6" customFormat="1" ht="31.2" x14ac:dyDescent="0.3">
      <c r="A375" s="175" t="str">
        <f t="shared" si="31"/>
        <v>SA.PY.3</v>
      </c>
      <c r="B375" s="176" t="s">
        <v>44</v>
      </c>
      <c r="C375" s="135" t="s">
        <v>14</v>
      </c>
      <c r="D375" s="177" t="s">
        <v>45</v>
      </c>
      <c r="E375" s="136">
        <v>13</v>
      </c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>
        <f t="shared" si="32"/>
        <v>0</v>
      </c>
      <c r="AG375" s="180">
        <f t="shared" si="29"/>
        <v>0</v>
      </c>
      <c r="AH375" s="178">
        <v>78000000</v>
      </c>
      <c r="AI375" s="181">
        <f t="shared" si="30"/>
        <v>1</v>
      </c>
      <c r="AJ375" s="178">
        <f t="shared" si="22"/>
        <v>78000000</v>
      </c>
    </row>
    <row r="376" spans="1:36" s="6" customFormat="1" ht="31.2" x14ac:dyDescent="0.3">
      <c r="A376" s="175" t="str">
        <f t="shared" si="31"/>
        <v>SA.PY.3</v>
      </c>
      <c r="B376" s="176" t="s">
        <v>44</v>
      </c>
      <c r="C376" s="135" t="s">
        <v>10</v>
      </c>
      <c r="D376" s="177" t="s">
        <v>45</v>
      </c>
      <c r="E376" s="136">
        <v>98</v>
      </c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>
        <f t="shared" si="32"/>
        <v>0</v>
      </c>
      <c r="AG376" s="180">
        <f t="shared" si="29"/>
        <v>0</v>
      </c>
      <c r="AH376" s="178">
        <v>1520000000</v>
      </c>
      <c r="AI376" s="181">
        <f t="shared" si="30"/>
        <v>1</v>
      </c>
      <c r="AJ376" s="178">
        <f t="shared" si="22"/>
        <v>1520000000</v>
      </c>
    </row>
    <row r="377" spans="1:36" s="6" customFormat="1" ht="31.2" x14ac:dyDescent="0.3">
      <c r="A377" s="175" t="str">
        <f t="shared" si="31"/>
        <v>SA.PY.3</v>
      </c>
      <c r="B377" s="176" t="s">
        <v>44</v>
      </c>
      <c r="C377" s="135" t="s">
        <v>12</v>
      </c>
      <c r="D377" s="177" t="s">
        <v>45</v>
      </c>
      <c r="E377" s="136">
        <v>14</v>
      </c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>
        <f t="shared" si="32"/>
        <v>0</v>
      </c>
      <c r="AG377" s="180">
        <f t="shared" si="29"/>
        <v>0</v>
      </c>
      <c r="AH377" s="178">
        <v>84000000</v>
      </c>
      <c r="AI377" s="181">
        <f t="shared" si="30"/>
        <v>1</v>
      </c>
      <c r="AJ377" s="178">
        <f t="shared" si="22"/>
        <v>84000000</v>
      </c>
    </row>
    <row r="378" spans="1:36" s="6" customFormat="1" ht="46.8" x14ac:dyDescent="0.3">
      <c r="A378" s="175" t="str">
        <f t="shared" si="31"/>
        <v>SA.PY.3</v>
      </c>
      <c r="B378" s="176" t="s">
        <v>46</v>
      </c>
      <c r="C378" s="135" t="s">
        <v>40</v>
      </c>
      <c r="D378" s="177" t="s">
        <v>47</v>
      </c>
      <c r="E378" s="136">
        <v>2666</v>
      </c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>
        <f t="shared" si="32"/>
        <v>0</v>
      </c>
      <c r="AG378" s="180">
        <f t="shared" si="29"/>
        <v>0</v>
      </c>
      <c r="AH378" s="178">
        <v>525600000</v>
      </c>
      <c r="AI378" s="181">
        <f t="shared" si="30"/>
        <v>1</v>
      </c>
      <c r="AJ378" s="178">
        <f t="shared" si="22"/>
        <v>525600000</v>
      </c>
    </row>
    <row r="379" spans="1:36" s="6" customFormat="1" ht="46.8" x14ac:dyDescent="0.3">
      <c r="A379" s="175" t="str">
        <f t="shared" si="31"/>
        <v>SA.PY.3</v>
      </c>
      <c r="B379" s="176" t="s">
        <v>48</v>
      </c>
      <c r="C379" s="135" t="s">
        <v>40</v>
      </c>
      <c r="D379" s="177" t="s">
        <v>49</v>
      </c>
      <c r="E379" s="136">
        <v>3</v>
      </c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>
        <f t="shared" si="32"/>
        <v>0</v>
      </c>
      <c r="AG379" s="180">
        <f t="shared" si="29"/>
        <v>0</v>
      </c>
      <c r="AH379" s="178">
        <v>646800000</v>
      </c>
      <c r="AI379" s="181">
        <f t="shared" si="30"/>
        <v>1</v>
      </c>
      <c r="AJ379" s="178">
        <f t="shared" si="22"/>
        <v>646800000</v>
      </c>
    </row>
    <row r="380" spans="1:36" s="6" customFormat="1" ht="109.2" x14ac:dyDescent="0.3">
      <c r="A380" s="175" t="str">
        <f t="shared" si="31"/>
        <v>SA.PY.3</v>
      </c>
      <c r="B380" s="176" t="s">
        <v>50</v>
      </c>
      <c r="C380" s="135" t="s">
        <v>40</v>
      </c>
      <c r="D380" s="177" t="s">
        <v>51</v>
      </c>
      <c r="E380" s="136">
        <v>82</v>
      </c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>
        <f t="shared" si="32"/>
        <v>0</v>
      </c>
      <c r="AG380" s="180">
        <f t="shared" si="29"/>
        <v>0</v>
      </c>
      <c r="AH380" s="178">
        <v>769200000</v>
      </c>
      <c r="AI380" s="181">
        <f t="shared" si="30"/>
        <v>1</v>
      </c>
      <c r="AJ380" s="178">
        <f t="shared" si="22"/>
        <v>769200000</v>
      </c>
    </row>
    <row r="381" spans="1:36" s="6" customFormat="1" ht="31.2" x14ac:dyDescent="0.3">
      <c r="A381" s="175" t="str">
        <f t="shared" si="31"/>
        <v>SA.PY.3</v>
      </c>
      <c r="B381" s="176" t="s">
        <v>52</v>
      </c>
      <c r="C381" s="135" t="s">
        <v>40</v>
      </c>
      <c r="D381" s="177" t="s">
        <v>53</v>
      </c>
      <c r="E381" s="136">
        <v>3627</v>
      </c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/>
      <c r="AE381" s="178"/>
      <c r="AF381" s="178">
        <f t="shared" si="32"/>
        <v>0</v>
      </c>
      <c r="AG381" s="180">
        <f t="shared" si="29"/>
        <v>0</v>
      </c>
      <c r="AH381" s="178">
        <v>1102404000</v>
      </c>
      <c r="AI381" s="181">
        <f t="shared" si="30"/>
        <v>1</v>
      </c>
      <c r="AJ381" s="178">
        <f t="shared" si="22"/>
        <v>1102404000</v>
      </c>
    </row>
    <row r="382" spans="1:36" s="6" customFormat="1" ht="78" x14ac:dyDescent="0.3">
      <c r="A382" s="175" t="str">
        <f t="shared" si="31"/>
        <v>SA.PY.4</v>
      </c>
      <c r="B382" s="176" t="s">
        <v>54</v>
      </c>
      <c r="C382" s="135" t="s">
        <v>10</v>
      </c>
      <c r="D382" s="177" t="s">
        <v>55</v>
      </c>
      <c r="E382" s="136">
        <v>1</v>
      </c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  <c r="AC382" s="178"/>
      <c r="AD382" s="178"/>
      <c r="AE382" s="178"/>
      <c r="AF382" s="178">
        <f t="shared" si="32"/>
        <v>0</v>
      </c>
      <c r="AG382" s="180">
        <f t="shared" ref="AG382:AG391" si="33">+AF382/AH382</f>
        <v>0</v>
      </c>
      <c r="AH382" s="178">
        <v>242156000.35903421</v>
      </c>
      <c r="AI382" s="181">
        <f t="shared" ref="AI382:AI391" si="34">+AJ382/AH382</f>
        <v>1</v>
      </c>
      <c r="AJ382" s="178">
        <f t="shared" si="22"/>
        <v>242156000.35903421</v>
      </c>
    </row>
    <row r="383" spans="1:36" s="6" customFormat="1" ht="124.8" x14ac:dyDescent="0.3">
      <c r="A383" s="175" t="str">
        <f t="shared" si="31"/>
        <v>SA.PY.4</v>
      </c>
      <c r="B383" s="176" t="s">
        <v>54</v>
      </c>
      <c r="C383" s="135" t="s">
        <v>12</v>
      </c>
      <c r="D383" s="177" t="s">
        <v>56</v>
      </c>
      <c r="E383" s="136">
        <v>1</v>
      </c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  <c r="AC383" s="178"/>
      <c r="AD383" s="178"/>
      <c r="AE383" s="178"/>
      <c r="AF383" s="178">
        <f t="shared" si="32"/>
        <v>0</v>
      </c>
      <c r="AG383" s="180">
        <f t="shared" si="33"/>
        <v>0</v>
      </c>
      <c r="AH383" s="178">
        <v>23300000</v>
      </c>
      <c r="AI383" s="181">
        <f t="shared" si="34"/>
        <v>1</v>
      </c>
      <c r="AJ383" s="178">
        <f t="shared" si="22"/>
        <v>23300000</v>
      </c>
    </row>
    <row r="384" spans="1:36" s="6" customFormat="1" ht="124.8" x14ac:dyDescent="0.3">
      <c r="A384" s="175" t="str">
        <f t="shared" si="31"/>
        <v>SA.PY.4</v>
      </c>
      <c r="B384" s="176" t="s">
        <v>54</v>
      </c>
      <c r="C384" s="135" t="s">
        <v>13</v>
      </c>
      <c r="D384" s="177" t="s">
        <v>56</v>
      </c>
      <c r="E384" s="136">
        <v>1</v>
      </c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>
        <f t="shared" si="32"/>
        <v>0</v>
      </c>
      <c r="AG384" s="180">
        <f t="shared" si="33"/>
        <v>0</v>
      </c>
      <c r="AH384" s="178">
        <v>23300000</v>
      </c>
      <c r="AI384" s="181">
        <f t="shared" si="34"/>
        <v>1</v>
      </c>
      <c r="AJ384" s="178">
        <f t="shared" si="22"/>
        <v>23300000</v>
      </c>
    </row>
    <row r="385" spans="1:36" s="6" customFormat="1" ht="124.8" x14ac:dyDescent="0.3">
      <c r="A385" s="175" t="str">
        <f t="shared" si="31"/>
        <v>SA.PY.4</v>
      </c>
      <c r="B385" s="176" t="s">
        <v>54</v>
      </c>
      <c r="C385" s="135" t="s">
        <v>14</v>
      </c>
      <c r="D385" s="177" t="s">
        <v>56</v>
      </c>
      <c r="E385" s="136">
        <v>1</v>
      </c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>
        <f t="shared" si="32"/>
        <v>0</v>
      </c>
      <c r="AG385" s="180">
        <f t="shared" si="33"/>
        <v>0</v>
      </c>
      <c r="AH385" s="178">
        <v>23300000</v>
      </c>
      <c r="AI385" s="181">
        <f t="shared" si="34"/>
        <v>1</v>
      </c>
      <c r="AJ385" s="178">
        <f t="shared" si="22"/>
        <v>23300000</v>
      </c>
    </row>
    <row r="386" spans="1:36" s="6" customFormat="1" ht="62.4" x14ac:dyDescent="0.3">
      <c r="A386" s="175" t="str">
        <f t="shared" si="31"/>
        <v>SA.PY.4</v>
      </c>
      <c r="B386" s="176" t="s">
        <v>57</v>
      </c>
      <c r="C386" s="135" t="s">
        <v>40</v>
      </c>
      <c r="D386" s="177" t="s">
        <v>58</v>
      </c>
      <c r="E386" s="136">
        <v>1</v>
      </c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>
        <f t="shared" si="32"/>
        <v>0</v>
      </c>
      <c r="AG386" s="180">
        <f t="shared" si="33"/>
        <v>0</v>
      </c>
      <c r="AH386" s="178">
        <v>33021000</v>
      </c>
      <c r="AI386" s="181">
        <f t="shared" si="34"/>
        <v>1</v>
      </c>
      <c r="AJ386" s="178">
        <f t="shared" si="22"/>
        <v>33021000</v>
      </c>
    </row>
    <row r="387" spans="1:36" s="6" customFormat="1" ht="78" x14ac:dyDescent="0.3">
      <c r="A387" s="175" t="str">
        <f t="shared" si="31"/>
        <v>SA.PY.4</v>
      </c>
      <c r="B387" s="176" t="s">
        <v>59</v>
      </c>
      <c r="C387" s="135" t="s">
        <v>10</v>
      </c>
      <c r="D387" s="177" t="s">
        <v>60</v>
      </c>
      <c r="E387" s="136">
        <v>1</v>
      </c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>
        <f t="shared" si="32"/>
        <v>0</v>
      </c>
      <c r="AG387" s="180">
        <f t="shared" si="33"/>
        <v>0</v>
      </c>
      <c r="AH387" s="178">
        <v>250000000</v>
      </c>
      <c r="AI387" s="181">
        <f t="shared" si="34"/>
        <v>1</v>
      </c>
      <c r="AJ387" s="178">
        <f t="shared" si="22"/>
        <v>250000000</v>
      </c>
    </row>
    <row r="388" spans="1:36" s="6" customFormat="1" ht="124.8" x14ac:dyDescent="0.3">
      <c r="A388" s="175" t="str">
        <f t="shared" si="31"/>
        <v>SA.PY.4</v>
      </c>
      <c r="B388" s="176" t="s">
        <v>59</v>
      </c>
      <c r="C388" s="135" t="s">
        <v>12</v>
      </c>
      <c r="D388" s="177" t="s">
        <v>61</v>
      </c>
      <c r="E388" s="136">
        <v>1</v>
      </c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>
        <f t="shared" si="32"/>
        <v>0</v>
      </c>
      <c r="AG388" s="180">
        <f t="shared" si="33"/>
        <v>0</v>
      </c>
      <c r="AH388" s="178">
        <v>23300000</v>
      </c>
      <c r="AI388" s="181">
        <f t="shared" si="34"/>
        <v>1</v>
      </c>
      <c r="AJ388" s="178">
        <f t="shared" si="22"/>
        <v>23300000</v>
      </c>
    </row>
    <row r="389" spans="1:36" s="6" customFormat="1" ht="124.8" x14ac:dyDescent="0.3">
      <c r="A389" s="175" t="str">
        <f t="shared" ref="A389:A400" si="35">LEFT(B389,7)</f>
        <v>SA.PY.4</v>
      </c>
      <c r="B389" s="176" t="s">
        <v>59</v>
      </c>
      <c r="C389" s="135" t="s">
        <v>13</v>
      </c>
      <c r="D389" s="177" t="s">
        <v>61</v>
      </c>
      <c r="E389" s="136">
        <v>1</v>
      </c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>
        <f t="shared" ref="AF389:AF400" si="36">SUM(F389:AE389)</f>
        <v>0</v>
      </c>
      <c r="AG389" s="180">
        <f t="shared" si="33"/>
        <v>0</v>
      </c>
      <c r="AH389" s="178">
        <v>23300000</v>
      </c>
      <c r="AI389" s="181">
        <f t="shared" si="34"/>
        <v>1</v>
      </c>
      <c r="AJ389" s="178">
        <f t="shared" si="22"/>
        <v>23300000</v>
      </c>
    </row>
    <row r="390" spans="1:36" s="6" customFormat="1" ht="124.8" x14ac:dyDescent="0.3">
      <c r="A390" s="175" t="str">
        <f t="shared" si="35"/>
        <v>SA.PY.4</v>
      </c>
      <c r="B390" s="176" t="s">
        <v>59</v>
      </c>
      <c r="C390" s="135" t="s">
        <v>14</v>
      </c>
      <c r="D390" s="177" t="s">
        <v>61</v>
      </c>
      <c r="E390" s="136">
        <v>1</v>
      </c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>
        <f t="shared" si="36"/>
        <v>0</v>
      </c>
      <c r="AG390" s="180">
        <f t="shared" si="33"/>
        <v>0</v>
      </c>
      <c r="AH390" s="178">
        <v>23300000</v>
      </c>
      <c r="AI390" s="181">
        <f t="shared" si="34"/>
        <v>1</v>
      </c>
      <c r="AJ390" s="178">
        <f t="shared" si="22"/>
        <v>23300000</v>
      </c>
    </row>
    <row r="391" spans="1:36" s="6" customFormat="1" ht="93.6" x14ac:dyDescent="0.3">
      <c r="A391" s="175" t="str">
        <f t="shared" si="35"/>
        <v>SA.PY.4</v>
      </c>
      <c r="B391" s="176" t="s">
        <v>62</v>
      </c>
      <c r="C391" s="135" t="s">
        <v>10</v>
      </c>
      <c r="D391" s="177" t="s">
        <v>63</v>
      </c>
      <c r="E391" s="136">
        <v>1</v>
      </c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>
        <f t="shared" si="36"/>
        <v>0</v>
      </c>
      <c r="AG391" s="180">
        <f t="shared" si="33"/>
        <v>0</v>
      </c>
      <c r="AH391" s="178">
        <v>362035058</v>
      </c>
      <c r="AI391" s="181">
        <f t="shared" si="34"/>
        <v>1</v>
      </c>
      <c r="AJ391" s="178">
        <f t="shared" si="22"/>
        <v>362035058</v>
      </c>
    </row>
    <row r="392" spans="1:36" s="6" customFormat="1" ht="140.4" x14ac:dyDescent="0.3">
      <c r="A392" s="175" t="str">
        <f t="shared" si="35"/>
        <v>SA.PY.4</v>
      </c>
      <c r="B392" s="176" t="s">
        <v>62</v>
      </c>
      <c r="C392" s="135" t="s">
        <v>12</v>
      </c>
      <c r="D392" s="177" t="s">
        <v>64</v>
      </c>
      <c r="E392" s="136">
        <v>1</v>
      </c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>
        <f t="shared" si="36"/>
        <v>0</v>
      </c>
      <c r="AG392" s="180"/>
      <c r="AH392" s="178">
        <v>0</v>
      </c>
      <c r="AI392" s="181"/>
      <c r="AJ392" s="178">
        <f t="shared" si="22"/>
        <v>0</v>
      </c>
    </row>
    <row r="393" spans="1:36" s="6" customFormat="1" ht="140.4" x14ac:dyDescent="0.3">
      <c r="A393" s="175" t="str">
        <f t="shared" si="35"/>
        <v>SA.PY.4</v>
      </c>
      <c r="B393" s="176" t="s">
        <v>62</v>
      </c>
      <c r="C393" s="135" t="s">
        <v>13</v>
      </c>
      <c r="D393" s="177" t="s">
        <v>64</v>
      </c>
      <c r="E393" s="136">
        <v>1</v>
      </c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  <c r="AC393" s="178"/>
      <c r="AD393" s="178"/>
      <c r="AE393" s="178"/>
      <c r="AF393" s="178">
        <f t="shared" si="36"/>
        <v>0</v>
      </c>
      <c r="AG393" s="180"/>
      <c r="AH393" s="178">
        <v>0</v>
      </c>
      <c r="AI393" s="181"/>
      <c r="AJ393" s="178">
        <f t="shared" si="22"/>
        <v>0</v>
      </c>
    </row>
    <row r="394" spans="1:36" s="6" customFormat="1" ht="140.4" x14ac:dyDescent="0.3">
      <c r="A394" s="175" t="str">
        <f t="shared" si="35"/>
        <v>SA.PY.4</v>
      </c>
      <c r="B394" s="176" t="s">
        <v>62</v>
      </c>
      <c r="C394" s="135" t="s">
        <v>14</v>
      </c>
      <c r="D394" s="177" t="s">
        <v>64</v>
      </c>
      <c r="E394" s="136">
        <v>1</v>
      </c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  <c r="AC394" s="178"/>
      <c r="AD394" s="178"/>
      <c r="AE394" s="178"/>
      <c r="AF394" s="178">
        <f t="shared" si="36"/>
        <v>0</v>
      </c>
      <c r="AG394" s="180"/>
      <c r="AH394" s="178">
        <v>0</v>
      </c>
      <c r="AI394" s="181"/>
      <c r="AJ394" s="178">
        <f t="shared" si="22"/>
        <v>0</v>
      </c>
    </row>
    <row r="395" spans="1:36" s="6" customFormat="1" ht="109.2" x14ac:dyDescent="0.3">
      <c r="A395" s="175" t="str">
        <f t="shared" si="35"/>
        <v>SA.PY.4</v>
      </c>
      <c r="B395" s="176" t="s">
        <v>65</v>
      </c>
      <c r="C395" s="135" t="s">
        <v>40</v>
      </c>
      <c r="D395" s="177" t="s">
        <v>337</v>
      </c>
      <c r="E395" s="136">
        <v>0.5</v>
      </c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  <c r="AC395" s="178"/>
      <c r="AD395" s="178"/>
      <c r="AE395" s="178"/>
      <c r="AF395" s="178">
        <f t="shared" si="36"/>
        <v>0</v>
      </c>
      <c r="AG395" s="180"/>
      <c r="AH395" s="178">
        <v>300000000</v>
      </c>
      <c r="AI395" s="181"/>
      <c r="AJ395" s="178">
        <f t="shared" si="22"/>
        <v>300000000</v>
      </c>
    </row>
    <row r="396" spans="1:36" s="6" customFormat="1" ht="93.6" x14ac:dyDescent="0.3">
      <c r="A396" s="175" t="str">
        <f t="shared" si="35"/>
        <v>SA.PY.4</v>
      </c>
      <c r="B396" s="176" t="s">
        <v>65</v>
      </c>
      <c r="C396" s="135" t="s">
        <v>40</v>
      </c>
      <c r="D396" s="177" t="s">
        <v>338</v>
      </c>
      <c r="E396" s="136">
        <v>0.6</v>
      </c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78"/>
      <c r="AD396" s="178"/>
      <c r="AE396" s="178"/>
      <c r="AF396" s="178">
        <f t="shared" si="36"/>
        <v>0</v>
      </c>
      <c r="AG396" s="180"/>
      <c r="AH396" s="178"/>
      <c r="AI396" s="181"/>
      <c r="AJ396" s="178">
        <f t="shared" si="22"/>
        <v>0</v>
      </c>
    </row>
    <row r="397" spans="1:36" s="6" customFormat="1" ht="124.8" x14ac:dyDescent="0.3">
      <c r="A397" s="175" t="str">
        <f t="shared" si="35"/>
        <v>SA.PY.4</v>
      </c>
      <c r="B397" s="176" t="s">
        <v>66</v>
      </c>
      <c r="C397" s="135" t="s">
        <v>40</v>
      </c>
      <c r="D397" s="177" t="s">
        <v>67</v>
      </c>
      <c r="E397" s="136">
        <v>0.33</v>
      </c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9"/>
      <c r="AA397" s="178"/>
      <c r="AB397" s="178"/>
      <c r="AC397" s="178"/>
      <c r="AD397" s="178"/>
      <c r="AE397" s="178"/>
      <c r="AF397" s="178">
        <f t="shared" si="36"/>
        <v>0</v>
      </c>
      <c r="AG397" s="180">
        <f>+AF397/AH397</f>
        <v>0</v>
      </c>
      <c r="AH397" s="178">
        <v>44028000</v>
      </c>
      <c r="AI397" s="181">
        <f>+AJ397/AH397</f>
        <v>1</v>
      </c>
      <c r="AJ397" s="178">
        <f t="shared" si="22"/>
        <v>44028000</v>
      </c>
    </row>
    <row r="398" spans="1:36" s="6" customFormat="1" ht="109.2" x14ac:dyDescent="0.3">
      <c r="A398" s="175" t="str">
        <f t="shared" si="35"/>
        <v>SA.PY.4</v>
      </c>
      <c r="B398" s="176" t="s">
        <v>68</v>
      </c>
      <c r="C398" s="135" t="s">
        <v>40</v>
      </c>
      <c r="D398" s="177" t="s">
        <v>69</v>
      </c>
      <c r="E398" s="136">
        <v>3</v>
      </c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  <c r="AC398" s="178"/>
      <c r="AD398" s="178"/>
      <c r="AE398" s="178"/>
      <c r="AF398" s="178">
        <f t="shared" si="36"/>
        <v>0</v>
      </c>
      <c r="AG398" s="180">
        <f>+AF398/AH398</f>
        <v>0</v>
      </c>
      <c r="AH398" s="178">
        <v>400000000</v>
      </c>
      <c r="AI398" s="181">
        <f>+AJ398/AH398</f>
        <v>1</v>
      </c>
      <c r="AJ398" s="178">
        <f t="shared" si="22"/>
        <v>400000000</v>
      </c>
    </row>
    <row r="399" spans="1:36" s="6" customFormat="1" ht="93.6" x14ac:dyDescent="0.3">
      <c r="A399" s="175" t="str">
        <f t="shared" si="35"/>
        <v>SA.PY.5</v>
      </c>
      <c r="B399" s="176" t="s">
        <v>70</v>
      </c>
      <c r="C399" s="135" t="s">
        <v>40</v>
      </c>
      <c r="D399" s="177" t="s">
        <v>71</v>
      </c>
      <c r="E399" s="136">
        <v>10</v>
      </c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  <c r="AC399" s="178"/>
      <c r="AD399" s="178"/>
      <c r="AE399" s="178"/>
      <c r="AF399" s="178">
        <f t="shared" si="36"/>
        <v>0</v>
      </c>
      <c r="AG399" s="180">
        <f>+AF399/AH399</f>
        <v>0</v>
      </c>
      <c r="AH399" s="178">
        <v>198128000</v>
      </c>
      <c r="AI399" s="181">
        <f>+AJ399/AH399</f>
        <v>1</v>
      </c>
      <c r="AJ399" s="178">
        <f t="shared" si="22"/>
        <v>198128000</v>
      </c>
    </row>
    <row r="400" spans="1:36" s="6" customFormat="1" ht="109.2" x14ac:dyDescent="0.3">
      <c r="A400" s="175" t="str">
        <f t="shared" si="35"/>
        <v>SA.PY.5</v>
      </c>
      <c r="B400" s="176" t="s">
        <v>72</v>
      </c>
      <c r="C400" s="135" t="s">
        <v>40</v>
      </c>
      <c r="D400" s="177" t="s">
        <v>73</v>
      </c>
      <c r="E400" s="136">
        <v>100</v>
      </c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  <c r="AC400" s="178"/>
      <c r="AD400" s="178"/>
      <c r="AE400" s="178"/>
      <c r="AF400" s="178">
        <f t="shared" si="36"/>
        <v>0</v>
      </c>
      <c r="AG400" s="180">
        <f>+AF400/AH400</f>
        <v>0</v>
      </c>
      <c r="AH400" s="178">
        <v>110071000</v>
      </c>
      <c r="AI400" s="181">
        <f>+AJ400/AH400</f>
        <v>1</v>
      </c>
      <c r="AJ400" s="178">
        <f t="shared" si="22"/>
        <v>110071000</v>
      </c>
    </row>
    <row r="401" spans="1:37" s="6" customFormat="1" ht="15.6" x14ac:dyDescent="0.3">
      <c r="A401" s="175"/>
      <c r="B401" s="176" t="s">
        <v>236</v>
      </c>
      <c r="C401" s="187"/>
      <c r="D401" s="188"/>
      <c r="E401" s="189"/>
      <c r="F401" s="178">
        <f t="shared" ref="F401:AF401" si="37">SUM(F2:F400)</f>
        <v>4500235628</v>
      </c>
      <c r="G401" s="178">
        <f t="shared" si="37"/>
        <v>0</v>
      </c>
      <c r="H401" s="178">
        <f t="shared" si="37"/>
        <v>0</v>
      </c>
      <c r="I401" s="178">
        <f t="shared" si="37"/>
        <v>0</v>
      </c>
      <c r="J401" s="178">
        <f t="shared" si="37"/>
        <v>0</v>
      </c>
      <c r="K401" s="178">
        <f t="shared" si="37"/>
        <v>0</v>
      </c>
      <c r="L401" s="178">
        <f t="shared" si="37"/>
        <v>0</v>
      </c>
      <c r="M401" s="178">
        <f t="shared" si="37"/>
        <v>0</v>
      </c>
      <c r="N401" s="178">
        <f t="shared" si="37"/>
        <v>0</v>
      </c>
      <c r="O401" s="178">
        <f t="shared" si="37"/>
        <v>0</v>
      </c>
      <c r="P401" s="178">
        <f t="shared" si="37"/>
        <v>0</v>
      </c>
      <c r="Q401" s="178">
        <f t="shared" si="37"/>
        <v>0</v>
      </c>
      <c r="R401" s="178">
        <f t="shared" si="37"/>
        <v>0</v>
      </c>
      <c r="S401" s="178">
        <f t="shared" si="37"/>
        <v>0</v>
      </c>
      <c r="T401" s="178">
        <f t="shared" si="37"/>
        <v>0</v>
      </c>
      <c r="U401" s="178">
        <f t="shared" si="37"/>
        <v>0</v>
      </c>
      <c r="V401" s="178">
        <f t="shared" si="37"/>
        <v>0</v>
      </c>
      <c r="W401" s="178"/>
      <c r="X401" s="178">
        <f t="shared" si="37"/>
        <v>0</v>
      </c>
      <c r="Y401" s="178">
        <f t="shared" si="37"/>
        <v>0</v>
      </c>
      <c r="Z401" s="178">
        <f>SUM(Z2:Z400)</f>
        <v>0</v>
      </c>
      <c r="AA401" s="178">
        <f t="shared" si="37"/>
        <v>0</v>
      </c>
      <c r="AB401" s="178">
        <f t="shared" si="37"/>
        <v>0</v>
      </c>
      <c r="AC401" s="178">
        <f t="shared" si="37"/>
        <v>0</v>
      </c>
      <c r="AD401" s="178">
        <f t="shared" si="37"/>
        <v>0</v>
      </c>
      <c r="AE401" s="178">
        <f t="shared" si="37"/>
        <v>0</v>
      </c>
      <c r="AF401" s="178">
        <f t="shared" si="37"/>
        <v>4500235628</v>
      </c>
      <c r="AG401" s="180">
        <f t="shared" si="20"/>
        <v>6.6850253052526482E-2</v>
      </c>
      <c r="AH401" s="178">
        <f>SUM(AH2:AH400)</f>
        <v>67318153971.145248</v>
      </c>
      <c r="AI401" s="180">
        <f>+AJ401/AH401</f>
        <v>0.93314974694747355</v>
      </c>
      <c r="AJ401" s="190">
        <f t="shared" si="22"/>
        <v>62817918343.145248</v>
      </c>
    </row>
    <row r="402" spans="1:37" s="6" customFormat="1" ht="15.6" x14ac:dyDescent="0.3">
      <c r="A402" s="175"/>
      <c r="B402" s="176" t="s">
        <v>237</v>
      </c>
      <c r="C402" s="187"/>
      <c r="D402" s="188"/>
      <c r="E402" s="189"/>
      <c r="F402" s="178">
        <f>+FUENTES!E3</f>
        <v>4500235628</v>
      </c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  <c r="AC402" s="178"/>
      <c r="AD402" s="178"/>
      <c r="AE402" s="178"/>
      <c r="AF402" s="178"/>
      <c r="AG402" s="180" t="e">
        <f t="shared" si="20"/>
        <v>#DIV/0!</v>
      </c>
      <c r="AH402" s="178">
        <f>+AF402</f>
        <v>0</v>
      </c>
      <c r="AI402" s="178"/>
      <c r="AJ402" s="190">
        <f t="shared" si="22"/>
        <v>0</v>
      </c>
    </row>
    <row r="403" spans="1:37" s="6" customFormat="1" ht="15.6" x14ac:dyDescent="0.3">
      <c r="A403" s="175"/>
      <c r="B403" s="176" t="s">
        <v>351</v>
      </c>
      <c r="C403" s="187"/>
      <c r="D403" s="188"/>
      <c r="E403" s="189"/>
      <c r="F403" s="178">
        <f>+F402-F401</f>
        <v>0</v>
      </c>
      <c r="G403" s="178">
        <f t="shared" ref="G403:AE403" si="38">+G402-G401</f>
        <v>0</v>
      </c>
      <c r="H403" s="178">
        <f t="shared" si="38"/>
        <v>0</v>
      </c>
      <c r="I403" s="178">
        <f t="shared" si="38"/>
        <v>0</v>
      </c>
      <c r="J403" s="178">
        <f t="shared" si="38"/>
        <v>0</v>
      </c>
      <c r="K403" s="178">
        <f t="shared" si="38"/>
        <v>0</v>
      </c>
      <c r="L403" s="178">
        <f t="shared" si="38"/>
        <v>0</v>
      </c>
      <c r="M403" s="178">
        <f t="shared" si="38"/>
        <v>0</v>
      </c>
      <c r="N403" s="178">
        <f t="shared" si="38"/>
        <v>0</v>
      </c>
      <c r="O403" s="178">
        <f t="shared" si="38"/>
        <v>0</v>
      </c>
      <c r="P403" s="178">
        <f t="shared" si="38"/>
        <v>0</v>
      </c>
      <c r="Q403" s="178">
        <f t="shared" si="38"/>
        <v>0</v>
      </c>
      <c r="R403" s="178">
        <f t="shared" si="38"/>
        <v>0</v>
      </c>
      <c r="S403" s="178">
        <f t="shared" si="38"/>
        <v>0</v>
      </c>
      <c r="T403" s="178">
        <f t="shared" si="38"/>
        <v>0</v>
      </c>
      <c r="U403" s="178">
        <f t="shared" si="38"/>
        <v>0</v>
      </c>
      <c r="V403" s="178">
        <f t="shared" si="38"/>
        <v>0</v>
      </c>
      <c r="W403" s="178"/>
      <c r="X403" s="178">
        <f t="shared" si="38"/>
        <v>0</v>
      </c>
      <c r="Y403" s="178">
        <f t="shared" si="38"/>
        <v>0</v>
      </c>
      <c r="Z403" s="178">
        <f t="shared" si="38"/>
        <v>0</v>
      </c>
      <c r="AA403" s="178">
        <f t="shared" si="38"/>
        <v>0</v>
      </c>
      <c r="AB403" s="178">
        <f t="shared" si="38"/>
        <v>0</v>
      </c>
      <c r="AC403" s="178">
        <f t="shared" si="38"/>
        <v>0</v>
      </c>
      <c r="AD403" s="178">
        <f t="shared" si="38"/>
        <v>0</v>
      </c>
      <c r="AE403" s="178">
        <f t="shared" si="38"/>
        <v>0</v>
      </c>
      <c r="AF403" s="178">
        <f>+AF402-AF401</f>
        <v>-4500235628</v>
      </c>
      <c r="AG403" s="180"/>
      <c r="AH403" s="178">
        <f>+AH402-AH401</f>
        <v>-67318153971.145248</v>
      </c>
      <c r="AI403" s="178"/>
      <c r="AJ403" s="190">
        <f t="shared" si="22"/>
        <v>-62817918343.145248</v>
      </c>
    </row>
    <row r="404" spans="1:37" ht="15.6" x14ac:dyDescent="0.3">
      <c r="A404" s="137"/>
      <c r="B404" s="160"/>
      <c r="C404" s="138"/>
      <c r="D404" s="137"/>
      <c r="E404" s="138"/>
      <c r="F404" s="137"/>
      <c r="G404" s="137"/>
      <c r="H404" s="139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9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9"/>
      <c r="AF404" s="139"/>
      <c r="AG404" s="139"/>
      <c r="AH404" s="137"/>
      <c r="AI404" s="137"/>
      <c r="AJ404" s="140"/>
    </row>
    <row r="405" spans="1:37" ht="31.2" x14ac:dyDescent="0.3">
      <c r="A405" s="137"/>
      <c r="B405" s="191" t="s">
        <v>238</v>
      </c>
      <c r="C405" s="141"/>
      <c r="D405" s="142"/>
      <c r="E405" s="143"/>
      <c r="F405" s="192">
        <f t="shared" ref="F405:AF405" si="39">SUMIF($B$2:$B$400,"SF.PY.1"&amp;"*",F$2:F$400)</f>
        <v>0</v>
      </c>
      <c r="G405" s="178">
        <f t="shared" si="39"/>
        <v>0</v>
      </c>
      <c r="H405" s="178">
        <f t="shared" si="39"/>
        <v>0</v>
      </c>
      <c r="I405" s="178">
        <f t="shared" si="39"/>
        <v>0</v>
      </c>
      <c r="J405" s="178">
        <f t="shared" si="39"/>
        <v>0</v>
      </c>
      <c r="K405" s="178">
        <f t="shared" si="39"/>
        <v>0</v>
      </c>
      <c r="L405" s="178">
        <f t="shared" si="39"/>
        <v>0</v>
      </c>
      <c r="M405" s="178">
        <f t="shared" si="39"/>
        <v>0</v>
      </c>
      <c r="N405" s="178">
        <f t="shared" si="39"/>
        <v>0</v>
      </c>
      <c r="O405" s="178">
        <f t="shared" si="39"/>
        <v>0</v>
      </c>
      <c r="P405" s="178">
        <f t="shared" si="39"/>
        <v>0</v>
      </c>
      <c r="Q405" s="178">
        <f t="shared" si="39"/>
        <v>0</v>
      </c>
      <c r="R405" s="178">
        <f t="shared" si="39"/>
        <v>0</v>
      </c>
      <c r="S405" s="178">
        <f t="shared" si="39"/>
        <v>0</v>
      </c>
      <c r="T405" s="178">
        <f t="shared" si="39"/>
        <v>0</v>
      </c>
      <c r="U405" s="178">
        <f t="shared" si="39"/>
        <v>0</v>
      </c>
      <c r="V405" s="178">
        <f t="shared" si="39"/>
        <v>0</v>
      </c>
      <c r="W405" s="178">
        <f t="shared" si="39"/>
        <v>0</v>
      </c>
      <c r="X405" s="178">
        <f t="shared" si="39"/>
        <v>0</v>
      </c>
      <c r="Y405" s="178">
        <f t="shared" si="39"/>
        <v>0</v>
      </c>
      <c r="Z405" s="178">
        <f t="shared" si="39"/>
        <v>0</v>
      </c>
      <c r="AA405" s="178">
        <f t="shared" si="39"/>
        <v>0</v>
      </c>
      <c r="AB405" s="178">
        <f t="shared" si="39"/>
        <v>0</v>
      </c>
      <c r="AC405" s="178">
        <f t="shared" si="39"/>
        <v>0</v>
      </c>
      <c r="AD405" s="178">
        <f t="shared" si="39"/>
        <v>0</v>
      </c>
      <c r="AE405" s="178">
        <f t="shared" si="39"/>
        <v>0</v>
      </c>
      <c r="AF405" s="178">
        <f t="shared" si="39"/>
        <v>0</v>
      </c>
      <c r="AG405" s="180">
        <f>+AF405/AH405</f>
        <v>0</v>
      </c>
      <c r="AH405" s="178">
        <f>SUMIF($B$2:$B$400,"SF.PY.1"&amp;"*",AH$2:AH$400)</f>
        <v>130000000</v>
      </c>
      <c r="AI405" s="180">
        <f>+AJ405/AH405</f>
        <v>1</v>
      </c>
      <c r="AJ405" s="190">
        <f t="shared" si="22"/>
        <v>130000000</v>
      </c>
    </row>
    <row r="406" spans="1:37" ht="15.6" x14ac:dyDescent="0.3">
      <c r="A406" s="137"/>
      <c r="B406" s="191" t="s">
        <v>239</v>
      </c>
      <c r="C406" s="144"/>
      <c r="D406" s="145"/>
      <c r="E406" s="146"/>
      <c r="F406" s="192">
        <f t="shared" ref="F406:AF406" si="40">SUMIF($B$2:$B$400,"SF.PY.2"&amp;"*",F$2:F$400)</f>
        <v>0</v>
      </c>
      <c r="G406" s="178">
        <f t="shared" si="40"/>
        <v>0</v>
      </c>
      <c r="H406" s="178">
        <f t="shared" si="40"/>
        <v>0</v>
      </c>
      <c r="I406" s="178">
        <f t="shared" si="40"/>
        <v>0</v>
      </c>
      <c r="J406" s="178">
        <f t="shared" si="40"/>
        <v>0</v>
      </c>
      <c r="K406" s="178">
        <f t="shared" si="40"/>
        <v>0</v>
      </c>
      <c r="L406" s="178">
        <f t="shared" si="40"/>
        <v>0</v>
      </c>
      <c r="M406" s="178">
        <f t="shared" si="40"/>
        <v>0</v>
      </c>
      <c r="N406" s="178">
        <f t="shared" si="40"/>
        <v>0</v>
      </c>
      <c r="O406" s="178">
        <f t="shared" si="40"/>
        <v>0</v>
      </c>
      <c r="P406" s="178">
        <f t="shared" si="40"/>
        <v>0</v>
      </c>
      <c r="Q406" s="178">
        <f t="shared" si="40"/>
        <v>0</v>
      </c>
      <c r="R406" s="178">
        <f t="shared" si="40"/>
        <v>0</v>
      </c>
      <c r="S406" s="178">
        <f t="shared" si="40"/>
        <v>0</v>
      </c>
      <c r="T406" s="178">
        <f t="shared" si="40"/>
        <v>0</v>
      </c>
      <c r="U406" s="178">
        <f t="shared" si="40"/>
        <v>0</v>
      </c>
      <c r="V406" s="178">
        <f t="shared" si="40"/>
        <v>0</v>
      </c>
      <c r="W406" s="178">
        <f t="shared" si="40"/>
        <v>0</v>
      </c>
      <c r="X406" s="178">
        <f t="shared" si="40"/>
        <v>0</v>
      </c>
      <c r="Y406" s="178">
        <f t="shared" si="40"/>
        <v>0</v>
      </c>
      <c r="Z406" s="178">
        <f t="shared" si="40"/>
        <v>0</v>
      </c>
      <c r="AA406" s="178">
        <f t="shared" si="40"/>
        <v>0</v>
      </c>
      <c r="AB406" s="178">
        <f t="shared" si="40"/>
        <v>0</v>
      </c>
      <c r="AC406" s="178">
        <f t="shared" si="40"/>
        <v>0</v>
      </c>
      <c r="AD406" s="178">
        <f t="shared" si="40"/>
        <v>0</v>
      </c>
      <c r="AE406" s="178">
        <f t="shared" si="40"/>
        <v>0</v>
      </c>
      <c r="AF406" s="178">
        <f t="shared" si="40"/>
        <v>0</v>
      </c>
      <c r="AG406" s="180">
        <f t="shared" ref="AG406:AG422" si="41">+AF406/AH406</f>
        <v>0</v>
      </c>
      <c r="AH406" s="178">
        <f>SUMIF($B$2:$B$400,"SF.PY.2"&amp;"*",AH$2:AH$400)</f>
        <v>265000000</v>
      </c>
      <c r="AI406" s="180">
        <f t="shared" ref="AI406:AI422" si="42">+AJ406/AH406</f>
        <v>1</v>
      </c>
      <c r="AJ406" s="190">
        <f t="shared" si="22"/>
        <v>265000000</v>
      </c>
    </row>
    <row r="407" spans="1:37" ht="15.6" x14ac:dyDescent="0.3">
      <c r="A407" s="137"/>
      <c r="B407" s="191" t="s">
        <v>240</v>
      </c>
      <c r="C407" s="144"/>
      <c r="D407" s="145"/>
      <c r="E407" s="146"/>
      <c r="F407" s="192">
        <f t="shared" ref="F407:AF407" si="43">SUMIF($B$2:$B$400,"SF.PY.3"&amp;"*",F$2:F$400)</f>
        <v>0</v>
      </c>
      <c r="G407" s="178">
        <f t="shared" si="43"/>
        <v>0</v>
      </c>
      <c r="H407" s="178">
        <f t="shared" si="43"/>
        <v>0</v>
      </c>
      <c r="I407" s="178">
        <f t="shared" si="43"/>
        <v>0</v>
      </c>
      <c r="J407" s="178">
        <f t="shared" si="43"/>
        <v>0</v>
      </c>
      <c r="K407" s="178">
        <f t="shared" si="43"/>
        <v>0</v>
      </c>
      <c r="L407" s="178">
        <f t="shared" si="43"/>
        <v>0</v>
      </c>
      <c r="M407" s="178">
        <f t="shared" si="43"/>
        <v>0</v>
      </c>
      <c r="N407" s="178">
        <f t="shared" si="43"/>
        <v>0</v>
      </c>
      <c r="O407" s="178">
        <f t="shared" si="43"/>
        <v>0</v>
      </c>
      <c r="P407" s="178">
        <f t="shared" si="43"/>
        <v>0</v>
      </c>
      <c r="Q407" s="178">
        <f t="shared" si="43"/>
        <v>0</v>
      </c>
      <c r="R407" s="178">
        <f t="shared" si="43"/>
        <v>0</v>
      </c>
      <c r="S407" s="178">
        <f t="shared" si="43"/>
        <v>0</v>
      </c>
      <c r="T407" s="178">
        <f t="shared" si="43"/>
        <v>0</v>
      </c>
      <c r="U407" s="178">
        <f t="shared" si="43"/>
        <v>0</v>
      </c>
      <c r="V407" s="178">
        <f t="shared" si="43"/>
        <v>0</v>
      </c>
      <c r="W407" s="178">
        <f t="shared" si="43"/>
        <v>0</v>
      </c>
      <c r="X407" s="178">
        <f t="shared" si="43"/>
        <v>0</v>
      </c>
      <c r="Y407" s="178">
        <f t="shared" si="43"/>
        <v>0</v>
      </c>
      <c r="Z407" s="178">
        <f t="shared" si="43"/>
        <v>0</v>
      </c>
      <c r="AA407" s="178">
        <f t="shared" si="43"/>
        <v>0</v>
      </c>
      <c r="AB407" s="178">
        <f t="shared" si="43"/>
        <v>0</v>
      </c>
      <c r="AC407" s="178">
        <f t="shared" si="43"/>
        <v>0</v>
      </c>
      <c r="AD407" s="178">
        <f t="shared" si="43"/>
        <v>0</v>
      </c>
      <c r="AE407" s="178">
        <f t="shared" si="43"/>
        <v>0</v>
      </c>
      <c r="AF407" s="178">
        <f t="shared" si="43"/>
        <v>0</v>
      </c>
      <c r="AG407" s="180">
        <f t="shared" si="41"/>
        <v>0</v>
      </c>
      <c r="AH407" s="178">
        <f>SUMIF($B$2:$B$400,"SF.PY.3"&amp;"*",AH$2:AH$400)</f>
        <v>2858000000</v>
      </c>
      <c r="AI407" s="180">
        <f t="shared" si="42"/>
        <v>1</v>
      </c>
      <c r="AJ407" s="190">
        <f t="shared" si="22"/>
        <v>2858000000</v>
      </c>
    </row>
    <row r="408" spans="1:37" ht="31.2" x14ac:dyDescent="0.3">
      <c r="A408" s="137"/>
      <c r="B408" s="191" t="s">
        <v>241</v>
      </c>
      <c r="C408" s="144"/>
      <c r="D408" s="145"/>
      <c r="E408" s="146"/>
      <c r="F408" s="192">
        <f t="shared" ref="F408:AF408" si="44">SUMIF($B$2:$B$400,"SF.PY.4"&amp;"*",F$2:F$400)</f>
        <v>0</v>
      </c>
      <c r="G408" s="178">
        <f t="shared" si="44"/>
        <v>0</v>
      </c>
      <c r="H408" s="178">
        <f t="shared" si="44"/>
        <v>0</v>
      </c>
      <c r="I408" s="178">
        <f t="shared" si="44"/>
        <v>0</v>
      </c>
      <c r="J408" s="178">
        <f t="shared" si="44"/>
        <v>0</v>
      </c>
      <c r="K408" s="178">
        <f t="shared" si="44"/>
        <v>0</v>
      </c>
      <c r="L408" s="178">
        <f t="shared" si="44"/>
        <v>0</v>
      </c>
      <c r="M408" s="178">
        <f t="shared" si="44"/>
        <v>0</v>
      </c>
      <c r="N408" s="178">
        <f t="shared" si="44"/>
        <v>0</v>
      </c>
      <c r="O408" s="178">
        <f t="shared" si="44"/>
        <v>0</v>
      </c>
      <c r="P408" s="178">
        <f t="shared" si="44"/>
        <v>0</v>
      </c>
      <c r="Q408" s="178">
        <f t="shared" si="44"/>
        <v>0</v>
      </c>
      <c r="R408" s="178">
        <f t="shared" si="44"/>
        <v>0</v>
      </c>
      <c r="S408" s="178">
        <f t="shared" si="44"/>
        <v>0</v>
      </c>
      <c r="T408" s="178">
        <f t="shared" si="44"/>
        <v>0</v>
      </c>
      <c r="U408" s="178">
        <f t="shared" si="44"/>
        <v>0</v>
      </c>
      <c r="V408" s="178">
        <f t="shared" si="44"/>
        <v>0</v>
      </c>
      <c r="W408" s="178">
        <f t="shared" si="44"/>
        <v>0</v>
      </c>
      <c r="X408" s="178">
        <f t="shared" si="44"/>
        <v>0</v>
      </c>
      <c r="Y408" s="178">
        <f t="shared" si="44"/>
        <v>0</v>
      </c>
      <c r="Z408" s="178">
        <f t="shared" si="44"/>
        <v>0</v>
      </c>
      <c r="AA408" s="178">
        <f t="shared" si="44"/>
        <v>0</v>
      </c>
      <c r="AB408" s="178">
        <f t="shared" si="44"/>
        <v>0</v>
      </c>
      <c r="AC408" s="178">
        <f t="shared" si="44"/>
        <v>0</v>
      </c>
      <c r="AD408" s="178">
        <f t="shared" si="44"/>
        <v>0</v>
      </c>
      <c r="AE408" s="178">
        <f t="shared" si="44"/>
        <v>0</v>
      </c>
      <c r="AF408" s="178">
        <f t="shared" si="44"/>
        <v>0</v>
      </c>
      <c r="AG408" s="180">
        <f t="shared" si="41"/>
        <v>0</v>
      </c>
      <c r="AH408" s="178">
        <f>SUMIF($B$2:$B$400,"SF.PY.4"&amp;"*",AH$2:AH$400)</f>
        <v>292068800</v>
      </c>
      <c r="AI408" s="180">
        <f t="shared" si="42"/>
        <v>1</v>
      </c>
      <c r="AJ408" s="190">
        <f t="shared" si="22"/>
        <v>292068800</v>
      </c>
      <c r="AK408" s="10"/>
    </row>
    <row r="409" spans="1:37" ht="31.2" x14ac:dyDescent="0.3">
      <c r="A409" s="137"/>
      <c r="B409" s="191" t="s">
        <v>242</v>
      </c>
      <c r="C409" s="144"/>
      <c r="D409" s="145"/>
      <c r="E409" s="146"/>
      <c r="F409" s="192">
        <f t="shared" ref="F409:AF409" si="45">SUMIF($B$2:$B$400,"SF.PY.5"&amp;"*",F$2:F$400)</f>
        <v>0</v>
      </c>
      <c r="G409" s="178">
        <f t="shared" si="45"/>
        <v>0</v>
      </c>
      <c r="H409" s="178">
        <f t="shared" si="45"/>
        <v>0</v>
      </c>
      <c r="I409" s="178">
        <f t="shared" si="45"/>
        <v>0</v>
      </c>
      <c r="J409" s="178">
        <f t="shared" si="45"/>
        <v>0</v>
      </c>
      <c r="K409" s="178">
        <f t="shared" si="45"/>
        <v>0</v>
      </c>
      <c r="L409" s="178">
        <f t="shared" si="45"/>
        <v>0</v>
      </c>
      <c r="M409" s="178">
        <f t="shared" si="45"/>
        <v>0</v>
      </c>
      <c r="N409" s="178">
        <f t="shared" si="45"/>
        <v>0</v>
      </c>
      <c r="O409" s="178">
        <f t="shared" si="45"/>
        <v>0</v>
      </c>
      <c r="P409" s="178">
        <f t="shared" si="45"/>
        <v>0</v>
      </c>
      <c r="Q409" s="178">
        <f t="shared" si="45"/>
        <v>0</v>
      </c>
      <c r="R409" s="178">
        <f t="shared" si="45"/>
        <v>0</v>
      </c>
      <c r="S409" s="178">
        <f t="shared" si="45"/>
        <v>0</v>
      </c>
      <c r="T409" s="178">
        <f t="shared" si="45"/>
        <v>0</v>
      </c>
      <c r="U409" s="178">
        <f t="shared" si="45"/>
        <v>0</v>
      </c>
      <c r="V409" s="178">
        <f t="shared" si="45"/>
        <v>0</v>
      </c>
      <c r="W409" s="178">
        <f t="shared" si="45"/>
        <v>0</v>
      </c>
      <c r="X409" s="178">
        <f t="shared" si="45"/>
        <v>0</v>
      </c>
      <c r="Y409" s="178">
        <f t="shared" si="45"/>
        <v>0</v>
      </c>
      <c r="Z409" s="178">
        <f t="shared" si="45"/>
        <v>0</v>
      </c>
      <c r="AA409" s="178">
        <f t="shared" si="45"/>
        <v>0</v>
      </c>
      <c r="AB409" s="178">
        <f t="shared" si="45"/>
        <v>0</v>
      </c>
      <c r="AC409" s="178">
        <f t="shared" si="45"/>
        <v>0</v>
      </c>
      <c r="AD409" s="178">
        <f t="shared" si="45"/>
        <v>0</v>
      </c>
      <c r="AE409" s="178">
        <f t="shared" si="45"/>
        <v>0</v>
      </c>
      <c r="AF409" s="178">
        <f t="shared" si="45"/>
        <v>0</v>
      </c>
      <c r="AG409" s="180">
        <v>0</v>
      </c>
      <c r="AH409" s="178">
        <f>SUMIF($B$2:$B$400,"SF.PY.5"&amp;"*",AH$2:AH$400)</f>
        <v>0</v>
      </c>
      <c r="AI409" s="180"/>
      <c r="AJ409" s="190">
        <f t="shared" si="22"/>
        <v>0</v>
      </c>
    </row>
    <row r="410" spans="1:37" ht="31.2" x14ac:dyDescent="0.3">
      <c r="A410" s="137"/>
      <c r="B410" s="191" t="s">
        <v>352</v>
      </c>
      <c r="C410" s="147"/>
      <c r="D410" s="148"/>
      <c r="E410" s="149"/>
      <c r="F410" s="192">
        <f t="shared" ref="F410:AF410" si="46">SUMIF($B$2:$B$400,"SF.PY.6"&amp;"*",F$2:F$400)</f>
        <v>0</v>
      </c>
      <c r="G410" s="178">
        <f t="shared" si="46"/>
        <v>0</v>
      </c>
      <c r="H410" s="178">
        <f t="shared" si="46"/>
        <v>0</v>
      </c>
      <c r="I410" s="178">
        <f t="shared" si="46"/>
        <v>0</v>
      </c>
      <c r="J410" s="178">
        <f t="shared" si="46"/>
        <v>0</v>
      </c>
      <c r="K410" s="178">
        <f t="shared" si="46"/>
        <v>0</v>
      </c>
      <c r="L410" s="178">
        <f t="shared" si="46"/>
        <v>0</v>
      </c>
      <c r="M410" s="178">
        <f t="shared" si="46"/>
        <v>0</v>
      </c>
      <c r="N410" s="178">
        <f t="shared" si="46"/>
        <v>0</v>
      </c>
      <c r="O410" s="178">
        <f t="shared" si="46"/>
        <v>0</v>
      </c>
      <c r="P410" s="178">
        <f t="shared" si="46"/>
        <v>0</v>
      </c>
      <c r="Q410" s="178">
        <f t="shared" si="46"/>
        <v>0</v>
      </c>
      <c r="R410" s="178">
        <f t="shared" si="46"/>
        <v>0</v>
      </c>
      <c r="S410" s="178">
        <f t="shared" si="46"/>
        <v>0</v>
      </c>
      <c r="T410" s="178">
        <f t="shared" si="46"/>
        <v>0</v>
      </c>
      <c r="U410" s="178">
        <f t="shared" si="46"/>
        <v>0</v>
      </c>
      <c r="V410" s="178">
        <f t="shared" si="46"/>
        <v>0</v>
      </c>
      <c r="W410" s="178">
        <f t="shared" si="46"/>
        <v>0</v>
      </c>
      <c r="X410" s="178">
        <f t="shared" si="46"/>
        <v>0</v>
      </c>
      <c r="Y410" s="178">
        <f t="shared" si="46"/>
        <v>0</v>
      </c>
      <c r="Z410" s="178">
        <f t="shared" si="46"/>
        <v>0</v>
      </c>
      <c r="AA410" s="178">
        <f t="shared" si="46"/>
        <v>0</v>
      </c>
      <c r="AB410" s="178">
        <f t="shared" si="46"/>
        <v>0</v>
      </c>
      <c r="AC410" s="178">
        <f t="shared" si="46"/>
        <v>0</v>
      </c>
      <c r="AD410" s="178">
        <f t="shared" si="46"/>
        <v>0</v>
      </c>
      <c r="AE410" s="178">
        <f t="shared" si="46"/>
        <v>0</v>
      </c>
      <c r="AF410" s="178">
        <f t="shared" si="46"/>
        <v>0</v>
      </c>
      <c r="AG410" s="180">
        <f t="shared" si="41"/>
        <v>0</v>
      </c>
      <c r="AH410" s="178">
        <f>SUMIF($B$2:$B$400,"SF.PY.6"&amp;"*",AH$2:AH$400)</f>
        <v>377000000</v>
      </c>
      <c r="AI410" s="180">
        <f t="shared" si="42"/>
        <v>1</v>
      </c>
      <c r="AJ410" s="190">
        <f t="shared" si="22"/>
        <v>377000000</v>
      </c>
    </row>
    <row r="411" spans="1:37" ht="15.6" x14ac:dyDescent="0.3">
      <c r="A411" s="137"/>
      <c r="B411" s="193" t="s">
        <v>243</v>
      </c>
      <c r="C411" s="150"/>
      <c r="D411" s="151"/>
      <c r="E411" s="151"/>
      <c r="F411" s="194">
        <f>SUM(F405:F410)</f>
        <v>0</v>
      </c>
      <c r="G411" s="194">
        <f t="shared" ref="G411:AH411" si="47">SUM(G405:G410)</f>
        <v>0</v>
      </c>
      <c r="H411" s="194">
        <f t="shared" si="47"/>
        <v>0</v>
      </c>
      <c r="I411" s="194">
        <f t="shared" si="47"/>
        <v>0</v>
      </c>
      <c r="J411" s="194">
        <f t="shared" si="47"/>
        <v>0</v>
      </c>
      <c r="K411" s="194">
        <f t="shared" si="47"/>
        <v>0</v>
      </c>
      <c r="L411" s="194">
        <f t="shared" si="47"/>
        <v>0</v>
      </c>
      <c r="M411" s="194">
        <f t="shared" si="47"/>
        <v>0</v>
      </c>
      <c r="N411" s="194">
        <f t="shared" si="47"/>
        <v>0</v>
      </c>
      <c r="O411" s="194">
        <f t="shared" si="47"/>
        <v>0</v>
      </c>
      <c r="P411" s="194">
        <f t="shared" si="47"/>
        <v>0</v>
      </c>
      <c r="Q411" s="194">
        <f t="shared" si="47"/>
        <v>0</v>
      </c>
      <c r="R411" s="194">
        <f t="shared" si="47"/>
        <v>0</v>
      </c>
      <c r="S411" s="194">
        <f t="shared" si="47"/>
        <v>0</v>
      </c>
      <c r="T411" s="194">
        <f t="shared" si="47"/>
        <v>0</v>
      </c>
      <c r="U411" s="194">
        <f t="shared" si="47"/>
        <v>0</v>
      </c>
      <c r="V411" s="194">
        <f t="shared" si="47"/>
        <v>0</v>
      </c>
      <c r="W411" s="194">
        <f t="shared" si="47"/>
        <v>0</v>
      </c>
      <c r="X411" s="194">
        <f t="shared" si="47"/>
        <v>0</v>
      </c>
      <c r="Y411" s="194">
        <f t="shared" si="47"/>
        <v>0</v>
      </c>
      <c r="Z411" s="194">
        <f t="shared" si="47"/>
        <v>0</v>
      </c>
      <c r="AA411" s="194">
        <f t="shared" si="47"/>
        <v>0</v>
      </c>
      <c r="AB411" s="194">
        <f t="shared" si="47"/>
        <v>0</v>
      </c>
      <c r="AC411" s="194">
        <f t="shared" si="47"/>
        <v>0</v>
      </c>
      <c r="AD411" s="194">
        <f t="shared" si="47"/>
        <v>0</v>
      </c>
      <c r="AE411" s="194">
        <f t="shared" si="47"/>
        <v>0</v>
      </c>
      <c r="AF411" s="194">
        <f t="shared" si="47"/>
        <v>0</v>
      </c>
      <c r="AG411" s="195">
        <f>+AF411/AH411</f>
        <v>0</v>
      </c>
      <c r="AH411" s="194">
        <f t="shared" si="47"/>
        <v>3922068800</v>
      </c>
      <c r="AI411" s="195">
        <f>+AJ411/AH411</f>
        <v>1</v>
      </c>
      <c r="AJ411" s="194">
        <f>SUM(AJ405:AJ410)</f>
        <v>3922068800</v>
      </c>
      <c r="AK411" s="10">
        <f>+AJ411+AF411</f>
        <v>3922068800</v>
      </c>
    </row>
    <row r="412" spans="1:37" ht="31.2" x14ac:dyDescent="0.3">
      <c r="A412" s="137"/>
      <c r="B412" s="191" t="s">
        <v>244</v>
      </c>
      <c r="C412" s="141"/>
      <c r="D412" s="142"/>
      <c r="E412" s="143"/>
      <c r="F412" s="192">
        <f t="shared" ref="F412:AF412" si="48">SUMIF($B$2:$B$400,"SI.PY.1"&amp;"*",F$2:F$400)</f>
        <v>0</v>
      </c>
      <c r="G412" s="178">
        <f t="shared" si="48"/>
        <v>0</v>
      </c>
      <c r="H412" s="178">
        <f t="shared" si="48"/>
        <v>0</v>
      </c>
      <c r="I412" s="178">
        <f t="shared" si="48"/>
        <v>0</v>
      </c>
      <c r="J412" s="178">
        <f t="shared" si="48"/>
        <v>0</v>
      </c>
      <c r="K412" s="178">
        <f t="shared" si="48"/>
        <v>0</v>
      </c>
      <c r="L412" s="178">
        <f t="shared" si="48"/>
        <v>0</v>
      </c>
      <c r="M412" s="178">
        <f t="shared" si="48"/>
        <v>0</v>
      </c>
      <c r="N412" s="178">
        <f t="shared" si="48"/>
        <v>0</v>
      </c>
      <c r="O412" s="178">
        <f t="shared" si="48"/>
        <v>0</v>
      </c>
      <c r="P412" s="178">
        <f t="shared" si="48"/>
        <v>0</v>
      </c>
      <c r="Q412" s="178">
        <f t="shared" si="48"/>
        <v>0</v>
      </c>
      <c r="R412" s="178">
        <f t="shared" si="48"/>
        <v>0</v>
      </c>
      <c r="S412" s="178">
        <f t="shared" si="48"/>
        <v>0</v>
      </c>
      <c r="T412" s="178">
        <f t="shared" si="48"/>
        <v>0</v>
      </c>
      <c r="U412" s="178">
        <f t="shared" si="48"/>
        <v>0</v>
      </c>
      <c r="V412" s="178">
        <f t="shared" si="48"/>
        <v>0</v>
      </c>
      <c r="W412" s="178">
        <f t="shared" si="48"/>
        <v>0</v>
      </c>
      <c r="X412" s="178">
        <f t="shared" si="48"/>
        <v>0</v>
      </c>
      <c r="Y412" s="178">
        <f t="shared" si="48"/>
        <v>0</v>
      </c>
      <c r="Z412" s="178">
        <f t="shared" si="48"/>
        <v>0</v>
      </c>
      <c r="AA412" s="178">
        <f t="shared" si="48"/>
        <v>0</v>
      </c>
      <c r="AB412" s="178">
        <f t="shared" si="48"/>
        <v>0</v>
      </c>
      <c r="AC412" s="178">
        <f t="shared" si="48"/>
        <v>0</v>
      </c>
      <c r="AD412" s="178">
        <f t="shared" si="48"/>
        <v>0</v>
      </c>
      <c r="AE412" s="178">
        <f t="shared" si="48"/>
        <v>0</v>
      </c>
      <c r="AF412" s="178">
        <f t="shared" si="48"/>
        <v>0</v>
      </c>
      <c r="AG412" s="180">
        <f t="shared" si="41"/>
        <v>0</v>
      </c>
      <c r="AH412" s="178">
        <f>SUMIF($B$2:$B$400,"SI.PY.1"&amp;"*",AH$2:AH$400)</f>
        <v>416800000</v>
      </c>
      <c r="AI412" s="180">
        <f t="shared" si="42"/>
        <v>1</v>
      </c>
      <c r="AJ412" s="190">
        <f t="shared" si="22"/>
        <v>416800000</v>
      </c>
    </row>
    <row r="413" spans="1:37" ht="31.2" x14ac:dyDescent="0.3">
      <c r="A413" s="137"/>
      <c r="B413" s="191" t="s">
        <v>245</v>
      </c>
      <c r="C413" s="144"/>
      <c r="D413" s="145"/>
      <c r="E413" s="146"/>
      <c r="F413" s="192">
        <f t="shared" ref="F413:AF413" si="49">SUMIF($B$2:$B$400,"SI.PY.2"&amp;"*",F$2:F$400)</f>
        <v>0</v>
      </c>
      <c r="G413" s="178">
        <f t="shared" si="49"/>
        <v>0</v>
      </c>
      <c r="H413" s="178">
        <f t="shared" si="49"/>
        <v>0</v>
      </c>
      <c r="I413" s="178">
        <f t="shared" si="49"/>
        <v>0</v>
      </c>
      <c r="J413" s="178">
        <f t="shared" si="49"/>
        <v>0</v>
      </c>
      <c r="K413" s="178">
        <f t="shared" si="49"/>
        <v>0</v>
      </c>
      <c r="L413" s="178">
        <f t="shared" si="49"/>
        <v>0</v>
      </c>
      <c r="M413" s="178">
        <f t="shared" si="49"/>
        <v>0</v>
      </c>
      <c r="N413" s="178">
        <f t="shared" si="49"/>
        <v>0</v>
      </c>
      <c r="O413" s="178">
        <f t="shared" si="49"/>
        <v>0</v>
      </c>
      <c r="P413" s="178">
        <f t="shared" si="49"/>
        <v>0</v>
      </c>
      <c r="Q413" s="178">
        <f t="shared" si="49"/>
        <v>0</v>
      </c>
      <c r="R413" s="178">
        <f t="shared" si="49"/>
        <v>0</v>
      </c>
      <c r="S413" s="178">
        <f t="shared" si="49"/>
        <v>0</v>
      </c>
      <c r="T413" s="178">
        <f t="shared" si="49"/>
        <v>0</v>
      </c>
      <c r="U413" s="178">
        <f t="shared" si="49"/>
        <v>0</v>
      </c>
      <c r="V413" s="178">
        <f t="shared" si="49"/>
        <v>0</v>
      </c>
      <c r="W413" s="178">
        <f t="shared" si="49"/>
        <v>0</v>
      </c>
      <c r="X413" s="178">
        <f t="shared" si="49"/>
        <v>0</v>
      </c>
      <c r="Y413" s="178">
        <f t="shared" si="49"/>
        <v>0</v>
      </c>
      <c r="Z413" s="178">
        <f t="shared" si="49"/>
        <v>0</v>
      </c>
      <c r="AA413" s="178">
        <f t="shared" si="49"/>
        <v>0</v>
      </c>
      <c r="AB413" s="178">
        <f t="shared" si="49"/>
        <v>0</v>
      </c>
      <c r="AC413" s="178">
        <f t="shared" si="49"/>
        <v>0</v>
      </c>
      <c r="AD413" s="178">
        <f t="shared" si="49"/>
        <v>0</v>
      </c>
      <c r="AE413" s="178">
        <f t="shared" si="49"/>
        <v>0</v>
      </c>
      <c r="AF413" s="178">
        <f t="shared" si="49"/>
        <v>0</v>
      </c>
      <c r="AG413" s="180">
        <f t="shared" si="41"/>
        <v>0</v>
      </c>
      <c r="AH413" s="178">
        <f>SUMIF($B$2:$B$400,"SI.PY.2"&amp;"*",AH$2:AH$400)</f>
        <v>4362384000</v>
      </c>
      <c r="AI413" s="180">
        <f t="shared" si="42"/>
        <v>1</v>
      </c>
      <c r="AJ413" s="190">
        <f t="shared" si="22"/>
        <v>4362384000</v>
      </c>
    </row>
    <row r="414" spans="1:37" ht="31.2" x14ac:dyDescent="0.3">
      <c r="A414" s="137"/>
      <c r="B414" s="191" t="s">
        <v>246</v>
      </c>
      <c r="C414" s="144"/>
      <c r="D414" s="145"/>
      <c r="E414" s="146"/>
      <c r="F414" s="192">
        <f t="shared" ref="F414:AF414" si="50">SUMIF($B$2:$B$400,"SI.PY.3"&amp;"*",F$2:F$400)</f>
        <v>0</v>
      </c>
      <c r="G414" s="178">
        <f t="shared" si="50"/>
        <v>0</v>
      </c>
      <c r="H414" s="178">
        <f t="shared" si="50"/>
        <v>0</v>
      </c>
      <c r="I414" s="178">
        <f t="shared" si="50"/>
        <v>0</v>
      </c>
      <c r="J414" s="178">
        <f t="shared" si="50"/>
        <v>0</v>
      </c>
      <c r="K414" s="178">
        <f t="shared" si="50"/>
        <v>0</v>
      </c>
      <c r="L414" s="178">
        <f t="shared" si="50"/>
        <v>0</v>
      </c>
      <c r="M414" s="178">
        <f t="shared" si="50"/>
        <v>0</v>
      </c>
      <c r="N414" s="178">
        <f t="shared" si="50"/>
        <v>0</v>
      </c>
      <c r="O414" s="178">
        <f t="shared" si="50"/>
        <v>0</v>
      </c>
      <c r="P414" s="178">
        <f t="shared" si="50"/>
        <v>0</v>
      </c>
      <c r="Q414" s="178">
        <f t="shared" si="50"/>
        <v>0</v>
      </c>
      <c r="R414" s="178">
        <f t="shared" si="50"/>
        <v>0</v>
      </c>
      <c r="S414" s="178">
        <f t="shared" si="50"/>
        <v>0</v>
      </c>
      <c r="T414" s="178">
        <f t="shared" si="50"/>
        <v>0</v>
      </c>
      <c r="U414" s="178">
        <f t="shared" si="50"/>
        <v>0</v>
      </c>
      <c r="V414" s="178">
        <f t="shared" si="50"/>
        <v>0</v>
      </c>
      <c r="W414" s="178">
        <f t="shared" si="50"/>
        <v>0</v>
      </c>
      <c r="X414" s="178">
        <f t="shared" si="50"/>
        <v>0</v>
      </c>
      <c r="Y414" s="178">
        <f t="shared" si="50"/>
        <v>0</v>
      </c>
      <c r="Z414" s="178">
        <f t="shared" si="50"/>
        <v>0</v>
      </c>
      <c r="AA414" s="178">
        <f t="shared" si="50"/>
        <v>0</v>
      </c>
      <c r="AB414" s="178">
        <f t="shared" si="50"/>
        <v>0</v>
      </c>
      <c r="AC414" s="178">
        <f t="shared" si="50"/>
        <v>0</v>
      </c>
      <c r="AD414" s="178">
        <f t="shared" si="50"/>
        <v>0</v>
      </c>
      <c r="AE414" s="178">
        <f t="shared" si="50"/>
        <v>0</v>
      </c>
      <c r="AF414" s="178">
        <f t="shared" si="50"/>
        <v>0</v>
      </c>
      <c r="AG414" s="180">
        <f t="shared" si="41"/>
        <v>0</v>
      </c>
      <c r="AH414" s="178">
        <f>SUMIF($B$2:$B$400,"SI.PY.3"&amp;"*",AH$2:AH$400)</f>
        <v>5461774000</v>
      </c>
      <c r="AI414" s="180">
        <f t="shared" si="42"/>
        <v>1</v>
      </c>
      <c r="AJ414" s="190">
        <f t="shared" si="22"/>
        <v>5461774000</v>
      </c>
    </row>
    <row r="415" spans="1:37" ht="15.6" x14ac:dyDescent="0.3">
      <c r="A415" s="137"/>
      <c r="B415" s="191" t="s">
        <v>247</v>
      </c>
      <c r="C415" s="144"/>
      <c r="D415" s="145"/>
      <c r="E415" s="146"/>
      <c r="F415" s="192">
        <f t="shared" ref="F415:AF415" si="51">SUMIF($B$2:$B$400,"SI.PY.4"&amp;"*",F$2:F$400)</f>
        <v>0</v>
      </c>
      <c r="G415" s="178">
        <f t="shared" si="51"/>
        <v>0</v>
      </c>
      <c r="H415" s="178">
        <f t="shared" si="51"/>
        <v>0</v>
      </c>
      <c r="I415" s="178">
        <f t="shared" si="51"/>
        <v>0</v>
      </c>
      <c r="J415" s="178">
        <f t="shared" si="51"/>
        <v>0</v>
      </c>
      <c r="K415" s="178">
        <f t="shared" si="51"/>
        <v>0</v>
      </c>
      <c r="L415" s="178">
        <f t="shared" si="51"/>
        <v>0</v>
      </c>
      <c r="M415" s="178">
        <f t="shared" si="51"/>
        <v>0</v>
      </c>
      <c r="N415" s="178">
        <f t="shared" si="51"/>
        <v>0</v>
      </c>
      <c r="O415" s="178">
        <f t="shared" si="51"/>
        <v>0</v>
      </c>
      <c r="P415" s="178">
        <f t="shared" si="51"/>
        <v>0</v>
      </c>
      <c r="Q415" s="178">
        <f t="shared" si="51"/>
        <v>0</v>
      </c>
      <c r="R415" s="178">
        <f t="shared" si="51"/>
        <v>0</v>
      </c>
      <c r="S415" s="178">
        <f t="shared" si="51"/>
        <v>0</v>
      </c>
      <c r="T415" s="178">
        <f t="shared" si="51"/>
        <v>0</v>
      </c>
      <c r="U415" s="178">
        <f t="shared" si="51"/>
        <v>0</v>
      </c>
      <c r="V415" s="178">
        <f t="shared" si="51"/>
        <v>0</v>
      </c>
      <c r="W415" s="178">
        <f t="shared" si="51"/>
        <v>0</v>
      </c>
      <c r="X415" s="178">
        <f t="shared" si="51"/>
        <v>0</v>
      </c>
      <c r="Y415" s="178">
        <f t="shared" si="51"/>
        <v>0</v>
      </c>
      <c r="Z415" s="178">
        <f t="shared" si="51"/>
        <v>0</v>
      </c>
      <c r="AA415" s="178">
        <f t="shared" si="51"/>
        <v>0</v>
      </c>
      <c r="AB415" s="178">
        <f t="shared" si="51"/>
        <v>0</v>
      </c>
      <c r="AC415" s="178">
        <f t="shared" si="51"/>
        <v>0</v>
      </c>
      <c r="AD415" s="178">
        <f t="shared" si="51"/>
        <v>0</v>
      </c>
      <c r="AE415" s="178">
        <f t="shared" si="51"/>
        <v>0</v>
      </c>
      <c r="AF415" s="178">
        <f t="shared" si="51"/>
        <v>0</v>
      </c>
      <c r="AG415" s="180">
        <f t="shared" si="41"/>
        <v>0</v>
      </c>
      <c r="AH415" s="178">
        <f>SUMIF($B$2:$B$400,"SI.PY.4"&amp;"*",AH$2:AH$400)</f>
        <v>150000000</v>
      </c>
      <c r="AI415" s="180">
        <f t="shared" si="42"/>
        <v>1</v>
      </c>
      <c r="AJ415" s="190">
        <f t="shared" si="22"/>
        <v>150000000</v>
      </c>
    </row>
    <row r="416" spans="1:37" ht="31.2" x14ac:dyDescent="0.3">
      <c r="A416" s="137"/>
      <c r="B416" s="191" t="s">
        <v>248</v>
      </c>
      <c r="C416" s="144"/>
      <c r="D416" s="145"/>
      <c r="E416" s="146"/>
      <c r="F416" s="192">
        <f t="shared" ref="F416:AF416" si="52">SUMIF($B$2:$B$400,"SI.PY.5"&amp;"*",F$2:F$400)</f>
        <v>2340370378</v>
      </c>
      <c r="G416" s="178">
        <f t="shared" si="52"/>
        <v>0</v>
      </c>
      <c r="H416" s="178">
        <f t="shared" si="52"/>
        <v>0</v>
      </c>
      <c r="I416" s="178">
        <f t="shared" si="52"/>
        <v>0</v>
      </c>
      <c r="J416" s="178">
        <f t="shared" si="52"/>
        <v>0</v>
      </c>
      <c r="K416" s="178">
        <f t="shared" si="52"/>
        <v>0</v>
      </c>
      <c r="L416" s="178">
        <f t="shared" si="52"/>
        <v>0</v>
      </c>
      <c r="M416" s="178">
        <f t="shared" si="52"/>
        <v>0</v>
      </c>
      <c r="N416" s="178">
        <f t="shared" si="52"/>
        <v>0</v>
      </c>
      <c r="O416" s="178">
        <f t="shared" si="52"/>
        <v>0</v>
      </c>
      <c r="P416" s="178">
        <f t="shared" si="52"/>
        <v>0</v>
      </c>
      <c r="Q416" s="178">
        <f t="shared" si="52"/>
        <v>0</v>
      </c>
      <c r="R416" s="178">
        <f t="shared" si="52"/>
        <v>0</v>
      </c>
      <c r="S416" s="178">
        <f t="shared" si="52"/>
        <v>0</v>
      </c>
      <c r="T416" s="178">
        <f t="shared" si="52"/>
        <v>0</v>
      </c>
      <c r="U416" s="178">
        <f t="shared" si="52"/>
        <v>0</v>
      </c>
      <c r="V416" s="178">
        <f t="shared" si="52"/>
        <v>0</v>
      </c>
      <c r="W416" s="178">
        <f t="shared" si="52"/>
        <v>0</v>
      </c>
      <c r="X416" s="178">
        <f t="shared" si="52"/>
        <v>0</v>
      </c>
      <c r="Y416" s="178">
        <f t="shared" si="52"/>
        <v>0</v>
      </c>
      <c r="Z416" s="178">
        <f t="shared" si="52"/>
        <v>0</v>
      </c>
      <c r="AA416" s="178">
        <f t="shared" si="52"/>
        <v>0</v>
      </c>
      <c r="AB416" s="178">
        <f t="shared" si="52"/>
        <v>0</v>
      </c>
      <c r="AC416" s="178">
        <f t="shared" si="52"/>
        <v>0</v>
      </c>
      <c r="AD416" s="178">
        <f t="shared" si="52"/>
        <v>0</v>
      </c>
      <c r="AE416" s="178">
        <f t="shared" si="52"/>
        <v>0</v>
      </c>
      <c r="AF416" s="178">
        <f t="shared" si="52"/>
        <v>2340370378</v>
      </c>
      <c r="AG416" s="180">
        <f t="shared" si="41"/>
        <v>0.73136574312500002</v>
      </c>
      <c r="AH416" s="178">
        <f>SUMIF($B$2:$B$400,"SI.PY.5"&amp;"*",AH$2:AH$400)</f>
        <v>3200000000</v>
      </c>
      <c r="AI416" s="180">
        <f t="shared" si="42"/>
        <v>0.26863425687499998</v>
      </c>
      <c r="AJ416" s="190">
        <f t="shared" si="22"/>
        <v>859629622</v>
      </c>
    </row>
    <row r="417" spans="1:39" ht="31.2" x14ac:dyDescent="0.3">
      <c r="A417" s="137"/>
      <c r="B417" s="191" t="s">
        <v>249</v>
      </c>
      <c r="C417" s="147"/>
      <c r="D417" s="148"/>
      <c r="E417" s="149"/>
      <c r="F417" s="192">
        <f t="shared" ref="F417:AF417" si="53">SUMIF($B$2:$B$400,"SI.PY.6"&amp;"*",F$2:F$400)</f>
        <v>0</v>
      </c>
      <c r="G417" s="178">
        <f t="shared" si="53"/>
        <v>0</v>
      </c>
      <c r="H417" s="178">
        <f t="shared" si="53"/>
        <v>0</v>
      </c>
      <c r="I417" s="178">
        <f t="shared" si="53"/>
        <v>0</v>
      </c>
      <c r="J417" s="178">
        <f t="shared" si="53"/>
        <v>0</v>
      </c>
      <c r="K417" s="178">
        <f t="shared" si="53"/>
        <v>0</v>
      </c>
      <c r="L417" s="178">
        <f t="shared" si="53"/>
        <v>0</v>
      </c>
      <c r="M417" s="178">
        <f t="shared" si="53"/>
        <v>0</v>
      </c>
      <c r="N417" s="178">
        <f t="shared" si="53"/>
        <v>0</v>
      </c>
      <c r="O417" s="178">
        <f t="shared" si="53"/>
        <v>0</v>
      </c>
      <c r="P417" s="178">
        <f t="shared" si="53"/>
        <v>0</v>
      </c>
      <c r="Q417" s="178">
        <f t="shared" si="53"/>
        <v>0</v>
      </c>
      <c r="R417" s="178">
        <f t="shared" si="53"/>
        <v>0</v>
      </c>
      <c r="S417" s="178">
        <f t="shared" si="53"/>
        <v>0</v>
      </c>
      <c r="T417" s="178">
        <f t="shared" si="53"/>
        <v>0</v>
      </c>
      <c r="U417" s="178">
        <f t="shared" si="53"/>
        <v>0</v>
      </c>
      <c r="V417" s="178">
        <f t="shared" si="53"/>
        <v>0</v>
      </c>
      <c r="W417" s="178">
        <f t="shared" si="53"/>
        <v>0</v>
      </c>
      <c r="X417" s="178">
        <f t="shared" si="53"/>
        <v>0</v>
      </c>
      <c r="Y417" s="178">
        <f t="shared" si="53"/>
        <v>0</v>
      </c>
      <c r="Z417" s="178">
        <f t="shared" si="53"/>
        <v>0</v>
      </c>
      <c r="AA417" s="178">
        <f t="shared" si="53"/>
        <v>0</v>
      </c>
      <c r="AB417" s="178">
        <f t="shared" si="53"/>
        <v>0</v>
      </c>
      <c r="AC417" s="178">
        <f t="shared" si="53"/>
        <v>0</v>
      </c>
      <c r="AD417" s="178">
        <f t="shared" si="53"/>
        <v>0</v>
      </c>
      <c r="AE417" s="178">
        <f t="shared" si="53"/>
        <v>0</v>
      </c>
      <c r="AF417" s="178">
        <f t="shared" si="53"/>
        <v>0</v>
      </c>
      <c r="AG417" s="180">
        <f t="shared" si="41"/>
        <v>0</v>
      </c>
      <c r="AH417" s="178">
        <f>SUMIF($B$2:$B$400,"SI.PY.6"&amp;"*",AH$2:AH$400)</f>
        <v>824378000</v>
      </c>
      <c r="AI417" s="180">
        <f t="shared" si="42"/>
        <v>1</v>
      </c>
      <c r="AJ417" s="190">
        <f t="shared" si="22"/>
        <v>824378000</v>
      </c>
    </row>
    <row r="418" spans="1:39" ht="15.6" x14ac:dyDescent="0.3">
      <c r="A418" s="137"/>
      <c r="B418" s="193" t="s">
        <v>250</v>
      </c>
      <c r="C418" s="150"/>
      <c r="D418" s="151"/>
      <c r="E418" s="151"/>
      <c r="F418" s="194">
        <f>SUM(F412:F417)</f>
        <v>2340370378</v>
      </c>
      <c r="G418" s="194">
        <f t="shared" ref="G418:AH418" si="54">SUM(G412:G417)</f>
        <v>0</v>
      </c>
      <c r="H418" s="194">
        <f t="shared" si="54"/>
        <v>0</v>
      </c>
      <c r="I418" s="194">
        <f t="shared" si="54"/>
        <v>0</v>
      </c>
      <c r="J418" s="194">
        <f t="shared" si="54"/>
        <v>0</v>
      </c>
      <c r="K418" s="194">
        <f t="shared" si="54"/>
        <v>0</v>
      </c>
      <c r="L418" s="194">
        <f t="shared" si="54"/>
        <v>0</v>
      </c>
      <c r="M418" s="194">
        <f t="shared" si="54"/>
        <v>0</v>
      </c>
      <c r="N418" s="194">
        <f t="shared" si="54"/>
        <v>0</v>
      </c>
      <c r="O418" s="194">
        <f t="shared" si="54"/>
        <v>0</v>
      </c>
      <c r="P418" s="194">
        <f t="shared" si="54"/>
        <v>0</v>
      </c>
      <c r="Q418" s="194">
        <f t="shared" si="54"/>
        <v>0</v>
      </c>
      <c r="R418" s="194">
        <f t="shared" si="54"/>
        <v>0</v>
      </c>
      <c r="S418" s="194">
        <f t="shared" si="54"/>
        <v>0</v>
      </c>
      <c r="T418" s="194">
        <f t="shared" si="54"/>
        <v>0</v>
      </c>
      <c r="U418" s="194">
        <f t="shared" si="54"/>
        <v>0</v>
      </c>
      <c r="V418" s="194">
        <f t="shared" si="54"/>
        <v>0</v>
      </c>
      <c r="W418" s="194">
        <f t="shared" si="54"/>
        <v>0</v>
      </c>
      <c r="X418" s="194">
        <f t="shared" si="54"/>
        <v>0</v>
      </c>
      <c r="Y418" s="194">
        <f t="shared" si="54"/>
        <v>0</v>
      </c>
      <c r="Z418" s="194">
        <f t="shared" si="54"/>
        <v>0</v>
      </c>
      <c r="AA418" s="194">
        <f t="shared" si="54"/>
        <v>0</v>
      </c>
      <c r="AB418" s="194">
        <f t="shared" si="54"/>
        <v>0</v>
      </c>
      <c r="AC418" s="194">
        <f t="shared" si="54"/>
        <v>0</v>
      </c>
      <c r="AD418" s="194">
        <f t="shared" si="54"/>
        <v>0</v>
      </c>
      <c r="AE418" s="194">
        <f t="shared" si="54"/>
        <v>0</v>
      </c>
      <c r="AF418" s="194">
        <f t="shared" si="54"/>
        <v>2340370378</v>
      </c>
      <c r="AG418" s="195">
        <f>+AF418/AH418</f>
        <v>0.1623528149465264</v>
      </c>
      <c r="AH418" s="194">
        <f t="shared" si="54"/>
        <v>14415336000</v>
      </c>
      <c r="AI418" s="195">
        <f>+AJ418/AH418</f>
        <v>0.83764718505347358</v>
      </c>
      <c r="AJ418" s="194">
        <f>SUM(AJ412:AJ417)</f>
        <v>12074965622</v>
      </c>
      <c r="AK418" s="10">
        <f>+AJ418+AF418</f>
        <v>14415336000</v>
      </c>
      <c r="AL418" s="133">
        <f>SUM(V418:AB418)</f>
        <v>0</v>
      </c>
      <c r="AM418" s="10">
        <f>+AF418-AL418</f>
        <v>2340370378</v>
      </c>
    </row>
    <row r="419" spans="1:39" ht="46.8" x14ac:dyDescent="0.3">
      <c r="A419" s="137"/>
      <c r="B419" s="191" t="s">
        <v>353</v>
      </c>
      <c r="C419" s="141"/>
      <c r="D419" s="142"/>
      <c r="E419" s="143"/>
      <c r="F419" s="192">
        <f t="shared" ref="F419:AF419" si="55">SUMIF($B$2:$B$400,"SP.PY.1"&amp;"*",F$2:F$400)</f>
        <v>0</v>
      </c>
      <c r="G419" s="178">
        <f t="shared" si="55"/>
        <v>0</v>
      </c>
      <c r="H419" s="178">
        <f t="shared" si="55"/>
        <v>0</v>
      </c>
      <c r="I419" s="178">
        <f t="shared" si="55"/>
        <v>0</v>
      </c>
      <c r="J419" s="178">
        <f t="shared" si="55"/>
        <v>0</v>
      </c>
      <c r="K419" s="178">
        <f t="shared" si="55"/>
        <v>0</v>
      </c>
      <c r="L419" s="178">
        <f t="shared" si="55"/>
        <v>0</v>
      </c>
      <c r="M419" s="178">
        <f t="shared" si="55"/>
        <v>0</v>
      </c>
      <c r="N419" s="178">
        <f t="shared" si="55"/>
        <v>0</v>
      </c>
      <c r="O419" s="178">
        <f t="shared" si="55"/>
        <v>0</v>
      </c>
      <c r="P419" s="178">
        <f t="shared" si="55"/>
        <v>0</v>
      </c>
      <c r="Q419" s="178">
        <f t="shared" si="55"/>
        <v>0</v>
      </c>
      <c r="R419" s="178">
        <f t="shared" si="55"/>
        <v>0</v>
      </c>
      <c r="S419" s="178">
        <f t="shared" si="55"/>
        <v>0</v>
      </c>
      <c r="T419" s="178">
        <f t="shared" si="55"/>
        <v>0</v>
      </c>
      <c r="U419" s="178">
        <f t="shared" si="55"/>
        <v>0</v>
      </c>
      <c r="V419" s="178">
        <f t="shared" si="55"/>
        <v>0</v>
      </c>
      <c r="W419" s="178">
        <f t="shared" si="55"/>
        <v>0</v>
      </c>
      <c r="X419" s="178">
        <f t="shared" si="55"/>
        <v>0</v>
      </c>
      <c r="Y419" s="178">
        <f t="shared" si="55"/>
        <v>0</v>
      </c>
      <c r="Z419" s="178">
        <f t="shared" si="55"/>
        <v>0</v>
      </c>
      <c r="AA419" s="178">
        <f t="shared" si="55"/>
        <v>0</v>
      </c>
      <c r="AB419" s="178">
        <f t="shared" si="55"/>
        <v>0</v>
      </c>
      <c r="AC419" s="178">
        <f t="shared" si="55"/>
        <v>0</v>
      </c>
      <c r="AD419" s="178">
        <f t="shared" si="55"/>
        <v>0</v>
      </c>
      <c r="AE419" s="178">
        <f t="shared" si="55"/>
        <v>0</v>
      </c>
      <c r="AF419" s="178">
        <f t="shared" si="55"/>
        <v>0</v>
      </c>
      <c r="AG419" s="180">
        <f t="shared" si="41"/>
        <v>0</v>
      </c>
      <c r="AH419" s="178">
        <f>SUMIF($B$2:$B$400,"SP.PY.1"&amp;"*",AH$2:AH$400)</f>
        <v>774139600</v>
      </c>
      <c r="AI419" s="180">
        <f t="shared" si="42"/>
        <v>1</v>
      </c>
      <c r="AJ419" s="190">
        <f t="shared" si="22"/>
        <v>774139600</v>
      </c>
    </row>
    <row r="420" spans="1:39" ht="46.8" x14ac:dyDescent="0.3">
      <c r="A420" s="137"/>
      <c r="B420" s="191" t="s">
        <v>251</v>
      </c>
      <c r="C420" s="144"/>
      <c r="D420" s="145"/>
      <c r="E420" s="146"/>
      <c r="F420" s="192">
        <f t="shared" ref="F420:AF420" si="56">SUMIF($B$2:$B$400,"SP.PY.2"&amp;"*",F$2:F$400)</f>
        <v>0</v>
      </c>
      <c r="G420" s="178">
        <f t="shared" si="56"/>
        <v>0</v>
      </c>
      <c r="H420" s="178">
        <f t="shared" si="56"/>
        <v>0</v>
      </c>
      <c r="I420" s="178">
        <f t="shared" si="56"/>
        <v>0</v>
      </c>
      <c r="J420" s="178">
        <f t="shared" si="56"/>
        <v>0</v>
      </c>
      <c r="K420" s="178">
        <f t="shared" si="56"/>
        <v>0</v>
      </c>
      <c r="L420" s="178">
        <f t="shared" si="56"/>
        <v>0</v>
      </c>
      <c r="M420" s="178">
        <f t="shared" si="56"/>
        <v>0</v>
      </c>
      <c r="N420" s="178">
        <f t="shared" si="56"/>
        <v>0</v>
      </c>
      <c r="O420" s="178">
        <f t="shared" si="56"/>
        <v>0</v>
      </c>
      <c r="P420" s="178">
        <f t="shared" si="56"/>
        <v>0</v>
      </c>
      <c r="Q420" s="178">
        <f t="shared" si="56"/>
        <v>0</v>
      </c>
      <c r="R420" s="178">
        <f t="shared" si="56"/>
        <v>0</v>
      </c>
      <c r="S420" s="178">
        <f t="shared" si="56"/>
        <v>0</v>
      </c>
      <c r="T420" s="178">
        <f t="shared" si="56"/>
        <v>0</v>
      </c>
      <c r="U420" s="178">
        <f t="shared" si="56"/>
        <v>0</v>
      </c>
      <c r="V420" s="178">
        <f t="shared" si="56"/>
        <v>0</v>
      </c>
      <c r="W420" s="178">
        <f t="shared" si="56"/>
        <v>0</v>
      </c>
      <c r="X420" s="178">
        <f t="shared" si="56"/>
        <v>0</v>
      </c>
      <c r="Y420" s="178">
        <f t="shared" si="56"/>
        <v>0</v>
      </c>
      <c r="Z420" s="178">
        <f t="shared" si="56"/>
        <v>0</v>
      </c>
      <c r="AA420" s="178">
        <f t="shared" si="56"/>
        <v>0</v>
      </c>
      <c r="AB420" s="178">
        <f t="shared" si="56"/>
        <v>0</v>
      </c>
      <c r="AC420" s="178">
        <f t="shared" si="56"/>
        <v>0</v>
      </c>
      <c r="AD420" s="178">
        <f t="shared" si="56"/>
        <v>0</v>
      </c>
      <c r="AE420" s="178">
        <f t="shared" si="56"/>
        <v>0</v>
      </c>
      <c r="AF420" s="178">
        <f t="shared" si="56"/>
        <v>0</v>
      </c>
      <c r="AG420" s="180">
        <f t="shared" si="41"/>
        <v>0</v>
      </c>
      <c r="AH420" s="178">
        <f>SUMIF($B$2:$B$400,"SP.PY.2"&amp;"*",AH$2:AH$400)</f>
        <v>2277608000</v>
      </c>
      <c r="AI420" s="180">
        <f t="shared" si="42"/>
        <v>1</v>
      </c>
      <c r="AJ420" s="190">
        <f t="shared" si="22"/>
        <v>2277608000</v>
      </c>
    </row>
    <row r="421" spans="1:39" ht="46.8" x14ac:dyDescent="0.3">
      <c r="A421" s="137"/>
      <c r="B421" s="191" t="s">
        <v>252</v>
      </c>
      <c r="C421" s="144"/>
      <c r="D421" s="145"/>
      <c r="E421" s="146"/>
      <c r="F421" s="192">
        <f t="shared" ref="F421:AF421" si="57">SUMIF($B$2:$B$400,"SP.PY.3"&amp;"*",F$2:F$400)</f>
        <v>2159865250</v>
      </c>
      <c r="G421" s="178">
        <f t="shared" si="57"/>
        <v>0</v>
      </c>
      <c r="H421" s="178">
        <f t="shared" si="57"/>
        <v>0</v>
      </c>
      <c r="I421" s="178">
        <f t="shared" si="57"/>
        <v>0</v>
      </c>
      <c r="J421" s="178">
        <f t="shared" si="57"/>
        <v>0</v>
      </c>
      <c r="K421" s="178">
        <f t="shared" si="57"/>
        <v>0</v>
      </c>
      <c r="L421" s="178">
        <f t="shared" si="57"/>
        <v>0</v>
      </c>
      <c r="M421" s="178">
        <f t="shared" si="57"/>
        <v>0</v>
      </c>
      <c r="N421" s="178">
        <f t="shared" si="57"/>
        <v>0</v>
      </c>
      <c r="O421" s="178">
        <f t="shared" si="57"/>
        <v>0</v>
      </c>
      <c r="P421" s="178">
        <f t="shared" si="57"/>
        <v>0</v>
      </c>
      <c r="Q421" s="178">
        <f t="shared" si="57"/>
        <v>0</v>
      </c>
      <c r="R421" s="178">
        <f t="shared" si="57"/>
        <v>0</v>
      </c>
      <c r="S421" s="178">
        <f t="shared" si="57"/>
        <v>0</v>
      </c>
      <c r="T421" s="178">
        <f t="shared" si="57"/>
        <v>0</v>
      </c>
      <c r="U421" s="178">
        <f t="shared" si="57"/>
        <v>0</v>
      </c>
      <c r="V421" s="178">
        <f t="shared" si="57"/>
        <v>0</v>
      </c>
      <c r="W421" s="178">
        <f t="shared" si="57"/>
        <v>0</v>
      </c>
      <c r="X421" s="178">
        <f t="shared" si="57"/>
        <v>0</v>
      </c>
      <c r="Y421" s="178">
        <f t="shared" si="57"/>
        <v>0</v>
      </c>
      <c r="Z421" s="178">
        <f t="shared" si="57"/>
        <v>0</v>
      </c>
      <c r="AA421" s="178">
        <f t="shared" si="57"/>
        <v>0</v>
      </c>
      <c r="AB421" s="178">
        <f t="shared" si="57"/>
        <v>0</v>
      </c>
      <c r="AC421" s="178">
        <f t="shared" si="57"/>
        <v>0</v>
      </c>
      <c r="AD421" s="178">
        <f t="shared" si="57"/>
        <v>0</v>
      </c>
      <c r="AE421" s="178">
        <f t="shared" si="57"/>
        <v>0</v>
      </c>
      <c r="AF421" s="178">
        <f t="shared" si="57"/>
        <v>2159865250</v>
      </c>
      <c r="AG421" s="180">
        <f t="shared" si="41"/>
        <v>0.50561633559809949</v>
      </c>
      <c r="AH421" s="178">
        <f>SUMIF($B$2:$B$400,"SP.PY.3"&amp;"*",AH$2:AH$400)</f>
        <v>4271747366.4000001</v>
      </c>
      <c r="AI421" s="180">
        <f t="shared" si="42"/>
        <v>0.49438366440190051</v>
      </c>
      <c r="AJ421" s="190">
        <f t="shared" si="22"/>
        <v>2111882116.4000001</v>
      </c>
    </row>
    <row r="422" spans="1:39" ht="31.2" x14ac:dyDescent="0.3">
      <c r="A422" s="137"/>
      <c r="B422" s="191" t="s">
        <v>253</v>
      </c>
      <c r="C422" s="144"/>
      <c r="D422" s="145"/>
      <c r="E422" s="146"/>
      <c r="F422" s="192">
        <f t="shared" ref="F422:AF422" si="58">SUMIF($B$2:$B$400,"SP.PY.4"&amp;"*",F$2:F$400)</f>
        <v>0</v>
      </c>
      <c r="G422" s="178">
        <f t="shared" si="58"/>
        <v>0</v>
      </c>
      <c r="H422" s="178">
        <f t="shared" si="58"/>
        <v>0</v>
      </c>
      <c r="I422" s="178">
        <f t="shared" si="58"/>
        <v>0</v>
      </c>
      <c r="J422" s="178">
        <f t="shared" si="58"/>
        <v>0</v>
      </c>
      <c r="K422" s="178">
        <f t="shared" si="58"/>
        <v>0</v>
      </c>
      <c r="L422" s="178">
        <f t="shared" si="58"/>
        <v>0</v>
      </c>
      <c r="M422" s="178">
        <f t="shared" si="58"/>
        <v>0</v>
      </c>
      <c r="N422" s="178">
        <f t="shared" si="58"/>
        <v>0</v>
      </c>
      <c r="O422" s="178">
        <f t="shared" si="58"/>
        <v>0</v>
      </c>
      <c r="P422" s="178">
        <f t="shared" si="58"/>
        <v>0</v>
      </c>
      <c r="Q422" s="178">
        <f t="shared" si="58"/>
        <v>0</v>
      </c>
      <c r="R422" s="178">
        <f t="shared" si="58"/>
        <v>0</v>
      </c>
      <c r="S422" s="178">
        <f t="shared" si="58"/>
        <v>0</v>
      </c>
      <c r="T422" s="178">
        <f t="shared" si="58"/>
        <v>0</v>
      </c>
      <c r="U422" s="178">
        <f t="shared" si="58"/>
        <v>0</v>
      </c>
      <c r="V422" s="178">
        <f t="shared" si="58"/>
        <v>0</v>
      </c>
      <c r="W422" s="178">
        <f t="shared" si="58"/>
        <v>0</v>
      </c>
      <c r="X422" s="178">
        <f t="shared" si="58"/>
        <v>0</v>
      </c>
      <c r="Y422" s="178">
        <f t="shared" si="58"/>
        <v>0</v>
      </c>
      <c r="Z422" s="178">
        <f t="shared" si="58"/>
        <v>0</v>
      </c>
      <c r="AA422" s="178">
        <f t="shared" si="58"/>
        <v>0</v>
      </c>
      <c r="AB422" s="178">
        <f t="shared" si="58"/>
        <v>0</v>
      </c>
      <c r="AC422" s="178">
        <f t="shared" si="58"/>
        <v>0</v>
      </c>
      <c r="AD422" s="178">
        <f t="shared" si="58"/>
        <v>0</v>
      </c>
      <c r="AE422" s="178">
        <f t="shared" si="58"/>
        <v>0</v>
      </c>
      <c r="AF422" s="178">
        <f t="shared" si="58"/>
        <v>0</v>
      </c>
      <c r="AG422" s="180">
        <f t="shared" si="41"/>
        <v>0</v>
      </c>
      <c r="AH422" s="178">
        <f>SUMIF($B$2:$B$400,"SP.PY.4"&amp;"*",AH$2:AH$400)</f>
        <v>1163746130</v>
      </c>
      <c r="AI422" s="180">
        <f t="shared" si="42"/>
        <v>1</v>
      </c>
      <c r="AJ422" s="190">
        <f t="shared" si="22"/>
        <v>1163746130</v>
      </c>
    </row>
    <row r="423" spans="1:39" ht="31.2" x14ac:dyDescent="0.3">
      <c r="A423" s="137"/>
      <c r="B423" s="191" t="s">
        <v>254</v>
      </c>
      <c r="C423" s="147"/>
      <c r="D423" s="148"/>
      <c r="E423" s="149"/>
      <c r="F423" s="192">
        <f t="shared" ref="F423:AF423" si="59">SUMIF($B$2:$B$400,"SP.PY.5"&amp;"*",F$2:F$400)</f>
        <v>0</v>
      </c>
      <c r="G423" s="178">
        <f t="shared" si="59"/>
        <v>0</v>
      </c>
      <c r="H423" s="178">
        <f t="shared" si="59"/>
        <v>0</v>
      </c>
      <c r="I423" s="178">
        <f t="shared" si="59"/>
        <v>0</v>
      </c>
      <c r="J423" s="178">
        <f t="shared" si="59"/>
        <v>0</v>
      </c>
      <c r="K423" s="178">
        <f t="shared" si="59"/>
        <v>0</v>
      </c>
      <c r="L423" s="178">
        <f t="shared" si="59"/>
        <v>0</v>
      </c>
      <c r="M423" s="178">
        <f t="shared" si="59"/>
        <v>0</v>
      </c>
      <c r="N423" s="178">
        <f t="shared" si="59"/>
        <v>0</v>
      </c>
      <c r="O423" s="178">
        <f t="shared" si="59"/>
        <v>0</v>
      </c>
      <c r="P423" s="178">
        <f t="shared" si="59"/>
        <v>0</v>
      </c>
      <c r="Q423" s="178">
        <f t="shared" si="59"/>
        <v>0</v>
      </c>
      <c r="R423" s="178">
        <f t="shared" si="59"/>
        <v>0</v>
      </c>
      <c r="S423" s="178">
        <f t="shared" si="59"/>
        <v>0</v>
      </c>
      <c r="T423" s="178">
        <f t="shared" si="59"/>
        <v>0</v>
      </c>
      <c r="U423" s="178">
        <f t="shared" si="59"/>
        <v>0</v>
      </c>
      <c r="V423" s="178">
        <f t="shared" si="59"/>
        <v>0</v>
      </c>
      <c r="W423" s="178">
        <f t="shared" si="59"/>
        <v>0</v>
      </c>
      <c r="X423" s="178">
        <f t="shared" si="59"/>
        <v>0</v>
      </c>
      <c r="Y423" s="178">
        <f t="shared" si="59"/>
        <v>0</v>
      </c>
      <c r="Z423" s="178">
        <f t="shared" si="59"/>
        <v>0</v>
      </c>
      <c r="AA423" s="178">
        <f t="shared" si="59"/>
        <v>0</v>
      </c>
      <c r="AB423" s="178">
        <f t="shared" si="59"/>
        <v>0</v>
      </c>
      <c r="AC423" s="178">
        <f t="shared" si="59"/>
        <v>0</v>
      </c>
      <c r="AD423" s="178">
        <f t="shared" si="59"/>
        <v>0</v>
      </c>
      <c r="AE423" s="178">
        <f t="shared" si="59"/>
        <v>0</v>
      </c>
      <c r="AF423" s="178">
        <f t="shared" si="59"/>
        <v>0</v>
      </c>
      <c r="AG423" s="180"/>
      <c r="AH423" s="178">
        <f>SUMIF($B$2:$B$400,"SP.PY.5"&amp;"*",AH$2:AH$400)</f>
        <v>225000000</v>
      </c>
      <c r="AI423" s="180"/>
      <c r="AJ423" s="190">
        <f t="shared" si="22"/>
        <v>225000000</v>
      </c>
    </row>
    <row r="424" spans="1:39" ht="15.6" x14ac:dyDescent="0.3">
      <c r="A424" s="137"/>
      <c r="B424" s="193" t="s">
        <v>255</v>
      </c>
      <c r="C424" s="150"/>
      <c r="D424" s="150"/>
      <c r="E424" s="150"/>
      <c r="F424" s="194">
        <f>SUM(F419:F423)</f>
        <v>2159865250</v>
      </c>
      <c r="G424" s="194">
        <f t="shared" ref="G424:AH424" si="60">SUM(G419:G423)</f>
        <v>0</v>
      </c>
      <c r="H424" s="194">
        <f t="shared" si="60"/>
        <v>0</v>
      </c>
      <c r="I424" s="194">
        <f t="shared" si="60"/>
        <v>0</v>
      </c>
      <c r="J424" s="194">
        <f t="shared" si="60"/>
        <v>0</v>
      </c>
      <c r="K424" s="194">
        <f t="shared" si="60"/>
        <v>0</v>
      </c>
      <c r="L424" s="194">
        <f t="shared" si="60"/>
        <v>0</v>
      </c>
      <c r="M424" s="194">
        <f t="shared" si="60"/>
        <v>0</v>
      </c>
      <c r="N424" s="194">
        <f t="shared" si="60"/>
        <v>0</v>
      </c>
      <c r="O424" s="194">
        <f t="shared" si="60"/>
        <v>0</v>
      </c>
      <c r="P424" s="194">
        <f t="shared" si="60"/>
        <v>0</v>
      </c>
      <c r="Q424" s="194">
        <f t="shared" si="60"/>
        <v>0</v>
      </c>
      <c r="R424" s="194">
        <f t="shared" si="60"/>
        <v>0</v>
      </c>
      <c r="S424" s="194">
        <f t="shared" si="60"/>
        <v>0</v>
      </c>
      <c r="T424" s="194">
        <f t="shared" si="60"/>
        <v>0</v>
      </c>
      <c r="U424" s="194">
        <f t="shared" si="60"/>
        <v>0</v>
      </c>
      <c r="V424" s="194">
        <f t="shared" si="60"/>
        <v>0</v>
      </c>
      <c r="W424" s="194">
        <f t="shared" si="60"/>
        <v>0</v>
      </c>
      <c r="X424" s="194">
        <f t="shared" si="60"/>
        <v>0</v>
      </c>
      <c r="Y424" s="194">
        <f t="shared" si="60"/>
        <v>0</v>
      </c>
      <c r="Z424" s="194">
        <f t="shared" si="60"/>
        <v>0</v>
      </c>
      <c r="AA424" s="194">
        <f t="shared" si="60"/>
        <v>0</v>
      </c>
      <c r="AB424" s="194">
        <f t="shared" si="60"/>
        <v>0</v>
      </c>
      <c r="AC424" s="194">
        <f t="shared" si="60"/>
        <v>0</v>
      </c>
      <c r="AD424" s="194">
        <f t="shared" si="60"/>
        <v>0</v>
      </c>
      <c r="AE424" s="194">
        <f t="shared" si="60"/>
        <v>0</v>
      </c>
      <c r="AF424" s="194">
        <f t="shared" si="60"/>
        <v>2159865250</v>
      </c>
      <c r="AG424" s="195">
        <f>+AF424/AH424</f>
        <v>0.24791155640682186</v>
      </c>
      <c r="AH424" s="194">
        <f t="shared" si="60"/>
        <v>8712241096.3999996</v>
      </c>
      <c r="AI424" s="195">
        <f>+AJ424/AH424</f>
        <v>0.75208844359317817</v>
      </c>
      <c r="AJ424" s="194">
        <f>SUM(AJ419:AJ423)</f>
        <v>6552375846.3999996</v>
      </c>
      <c r="AK424" s="10">
        <f>+AJ424+AF424</f>
        <v>8712241096.3999996</v>
      </c>
    </row>
    <row r="425" spans="1:39" ht="15.6" x14ac:dyDescent="0.3">
      <c r="A425" s="137"/>
      <c r="B425" s="191" t="s">
        <v>256</v>
      </c>
      <c r="C425" s="141"/>
      <c r="D425" s="142"/>
      <c r="E425" s="143"/>
      <c r="F425" s="192">
        <f t="shared" ref="F425:AF425" si="61">SUMIF($B$2:$B$400,"SB.PY.1"&amp;"*",F$2:F$400)</f>
        <v>0</v>
      </c>
      <c r="G425" s="178">
        <f t="shared" si="61"/>
        <v>0</v>
      </c>
      <c r="H425" s="178">
        <f t="shared" si="61"/>
        <v>0</v>
      </c>
      <c r="I425" s="178">
        <f t="shared" si="61"/>
        <v>0</v>
      </c>
      <c r="J425" s="178">
        <f t="shared" si="61"/>
        <v>0</v>
      </c>
      <c r="K425" s="178">
        <f t="shared" si="61"/>
        <v>0</v>
      </c>
      <c r="L425" s="178">
        <f t="shared" si="61"/>
        <v>0</v>
      </c>
      <c r="M425" s="178">
        <f t="shared" si="61"/>
        <v>0</v>
      </c>
      <c r="N425" s="178">
        <f t="shared" si="61"/>
        <v>0</v>
      </c>
      <c r="O425" s="178">
        <f t="shared" si="61"/>
        <v>0</v>
      </c>
      <c r="P425" s="178">
        <f t="shared" si="61"/>
        <v>0</v>
      </c>
      <c r="Q425" s="178">
        <f t="shared" si="61"/>
        <v>0</v>
      </c>
      <c r="R425" s="178">
        <f t="shared" si="61"/>
        <v>0</v>
      </c>
      <c r="S425" s="178">
        <f t="shared" si="61"/>
        <v>0</v>
      </c>
      <c r="T425" s="178">
        <f t="shared" si="61"/>
        <v>0</v>
      </c>
      <c r="U425" s="178">
        <f t="shared" si="61"/>
        <v>0</v>
      </c>
      <c r="V425" s="178">
        <f t="shared" si="61"/>
        <v>0</v>
      </c>
      <c r="W425" s="178">
        <f t="shared" si="61"/>
        <v>0</v>
      </c>
      <c r="X425" s="178">
        <f t="shared" si="61"/>
        <v>0</v>
      </c>
      <c r="Y425" s="178">
        <f t="shared" si="61"/>
        <v>0</v>
      </c>
      <c r="Z425" s="178">
        <f t="shared" si="61"/>
        <v>0</v>
      </c>
      <c r="AA425" s="178">
        <f t="shared" si="61"/>
        <v>0</v>
      </c>
      <c r="AB425" s="178">
        <f t="shared" si="61"/>
        <v>0</v>
      </c>
      <c r="AC425" s="178">
        <f t="shared" si="61"/>
        <v>0</v>
      </c>
      <c r="AD425" s="178">
        <f t="shared" si="61"/>
        <v>0</v>
      </c>
      <c r="AE425" s="178">
        <f t="shared" si="61"/>
        <v>0</v>
      </c>
      <c r="AF425" s="178">
        <f t="shared" si="61"/>
        <v>0</v>
      </c>
      <c r="AG425" s="180"/>
      <c r="AH425" s="178">
        <f>SUMIF($B$2:$B$400,"SB.PY.1"&amp;"*",AH$2:AH$400)</f>
        <v>585000000</v>
      </c>
      <c r="AI425" s="180"/>
      <c r="AJ425" s="190">
        <f t="shared" si="22"/>
        <v>585000000</v>
      </c>
    </row>
    <row r="426" spans="1:39" ht="31.2" x14ac:dyDescent="0.3">
      <c r="A426" s="137"/>
      <c r="B426" s="191" t="s">
        <v>257</v>
      </c>
      <c r="C426" s="144"/>
      <c r="D426" s="145"/>
      <c r="E426" s="146"/>
      <c r="F426" s="192">
        <f t="shared" ref="F426:AF426" si="62">SUMIF($B$2:$B$400,"SB.PY.2"&amp;"*",F$2:F$400)</f>
        <v>0</v>
      </c>
      <c r="G426" s="178">
        <f t="shared" si="62"/>
        <v>0</v>
      </c>
      <c r="H426" s="178">
        <f t="shared" si="62"/>
        <v>0</v>
      </c>
      <c r="I426" s="178">
        <f t="shared" si="62"/>
        <v>0</v>
      </c>
      <c r="J426" s="178">
        <f t="shared" si="62"/>
        <v>0</v>
      </c>
      <c r="K426" s="178">
        <f t="shared" si="62"/>
        <v>0</v>
      </c>
      <c r="L426" s="178">
        <f t="shared" si="62"/>
        <v>0</v>
      </c>
      <c r="M426" s="178">
        <f t="shared" si="62"/>
        <v>0</v>
      </c>
      <c r="N426" s="178">
        <f t="shared" si="62"/>
        <v>0</v>
      </c>
      <c r="O426" s="178">
        <f t="shared" si="62"/>
        <v>0</v>
      </c>
      <c r="P426" s="178">
        <f t="shared" si="62"/>
        <v>0</v>
      </c>
      <c r="Q426" s="178">
        <f t="shared" si="62"/>
        <v>0</v>
      </c>
      <c r="R426" s="178">
        <f t="shared" si="62"/>
        <v>0</v>
      </c>
      <c r="S426" s="178">
        <f t="shared" si="62"/>
        <v>0</v>
      </c>
      <c r="T426" s="178">
        <f t="shared" si="62"/>
        <v>0</v>
      </c>
      <c r="U426" s="178">
        <f t="shared" si="62"/>
        <v>0</v>
      </c>
      <c r="V426" s="178">
        <f t="shared" si="62"/>
        <v>0</v>
      </c>
      <c r="W426" s="178">
        <f t="shared" si="62"/>
        <v>0</v>
      </c>
      <c r="X426" s="178">
        <f t="shared" si="62"/>
        <v>0</v>
      </c>
      <c r="Y426" s="178">
        <f t="shared" si="62"/>
        <v>0</v>
      </c>
      <c r="Z426" s="178">
        <f t="shared" si="62"/>
        <v>0</v>
      </c>
      <c r="AA426" s="178">
        <f t="shared" si="62"/>
        <v>0</v>
      </c>
      <c r="AB426" s="178">
        <f t="shared" si="62"/>
        <v>0</v>
      </c>
      <c r="AC426" s="178">
        <f t="shared" si="62"/>
        <v>0</v>
      </c>
      <c r="AD426" s="178">
        <f t="shared" si="62"/>
        <v>0</v>
      </c>
      <c r="AE426" s="178">
        <f t="shared" si="62"/>
        <v>0</v>
      </c>
      <c r="AF426" s="178">
        <f t="shared" si="62"/>
        <v>0</v>
      </c>
      <c r="AG426" s="180"/>
      <c r="AH426" s="178">
        <f>SUMIF($B$2:$B$400,"SB.PY.2"&amp;"*",AH$2:AH$400)</f>
        <v>1000000000</v>
      </c>
      <c r="AI426" s="180"/>
      <c r="AJ426" s="190">
        <f t="shared" si="22"/>
        <v>1000000000</v>
      </c>
    </row>
    <row r="427" spans="1:39" ht="31.2" x14ac:dyDescent="0.3">
      <c r="A427" s="137"/>
      <c r="B427" s="191" t="s">
        <v>258</v>
      </c>
      <c r="C427" s="144"/>
      <c r="D427" s="145"/>
      <c r="E427" s="146"/>
      <c r="F427" s="192">
        <f t="shared" ref="F427:AF427" si="63">SUMIF($B$2:$B$400,"SB.PY.3"&amp;"*",F$2:F$400)</f>
        <v>0</v>
      </c>
      <c r="G427" s="178">
        <f t="shared" si="63"/>
        <v>0</v>
      </c>
      <c r="H427" s="178">
        <f t="shared" si="63"/>
        <v>0</v>
      </c>
      <c r="I427" s="178">
        <f t="shared" si="63"/>
        <v>0</v>
      </c>
      <c r="J427" s="178">
        <f t="shared" si="63"/>
        <v>0</v>
      </c>
      <c r="K427" s="178">
        <f t="shared" si="63"/>
        <v>0</v>
      </c>
      <c r="L427" s="178">
        <f t="shared" si="63"/>
        <v>0</v>
      </c>
      <c r="M427" s="178">
        <f t="shared" si="63"/>
        <v>0</v>
      </c>
      <c r="N427" s="178">
        <f t="shared" si="63"/>
        <v>0</v>
      </c>
      <c r="O427" s="178">
        <f t="shared" si="63"/>
        <v>0</v>
      </c>
      <c r="P427" s="178">
        <f t="shared" si="63"/>
        <v>0</v>
      </c>
      <c r="Q427" s="178">
        <f t="shared" si="63"/>
        <v>0</v>
      </c>
      <c r="R427" s="178">
        <f t="shared" si="63"/>
        <v>0</v>
      </c>
      <c r="S427" s="178">
        <f t="shared" si="63"/>
        <v>0</v>
      </c>
      <c r="T427" s="178">
        <f t="shared" si="63"/>
        <v>0</v>
      </c>
      <c r="U427" s="178">
        <f t="shared" si="63"/>
        <v>0</v>
      </c>
      <c r="V427" s="178">
        <f t="shared" si="63"/>
        <v>0</v>
      </c>
      <c r="W427" s="178">
        <f t="shared" si="63"/>
        <v>0</v>
      </c>
      <c r="X427" s="178">
        <f t="shared" si="63"/>
        <v>0</v>
      </c>
      <c r="Y427" s="178">
        <f t="shared" si="63"/>
        <v>0</v>
      </c>
      <c r="Z427" s="178">
        <f t="shared" si="63"/>
        <v>0</v>
      </c>
      <c r="AA427" s="178">
        <f t="shared" si="63"/>
        <v>0</v>
      </c>
      <c r="AB427" s="178">
        <f t="shared" si="63"/>
        <v>0</v>
      </c>
      <c r="AC427" s="178">
        <f t="shared" si="63"/>
        <v>0</v>
      </c>
      <c r="AD427" s="178">
        <f t="shared" si="63"/>
        <v>0</v>
      </c>
      <c r="AE427" s="178">
        <f t="shared" si="63"/>
        <v>0</v>
      </c>
      <c r="AF427" s="178">
        <f t="shared" si="63"/>
        <v>0</v>
      </c>
      <c r="AG427" s="180"/>
      <c r="AH427" s="178">
        <f>SUMIF($B$2:$B$400,"SB.PY.3"&amp;"*",AH$2:AH$400)</f>
        <v>646000000</v>
      </c>
      <c r="AI427" s="180"/>
      <c r="AJ427" s="190">
        <f t="shared" si="22"/>
        <v>646000000</v>
      </c>
    </row>
    <row r="428" spans="1:39" ht="15.6" x14ac:dyDescent="0.3">
      <c r="A428" s="137"/>
      <c r="B428" s="191" t="s">
        <v>259</v>
      </c>
      <c r="C428" s="144"/>
      <c r="D428" s="145"/>
      <c r="E428" s="146"/>
      <c r="F428" s="192">
        <f t="shared" ref="F428:AF428" si="64">SUMIF($B$2:$B$400,"SB.PY.4"&amp;"*",F$2:F$400)</f>
        <v>0</v>
      </c>
      <c r="G428" s="178">
        <f t="shared" si="64"/>
        <v>0</v>
      </c>
      <c r="H428" s="178">
        <f t="shared" si="64"/>
        <v>0</v>
      </c>
      <c r="I428" s="178">
        <f t="shared" si="64"/>
        <v>0</v>
      </c>
      <c r="J428" s="178">
        <f t="shared" si="64"/>
        <v>0</v>
      </c>
      <c r="K428" s="178">
        <f t="shared" si="64"/>
        <v>0</v>
      </c>
      <c r="L428" s="178">
        <f t="shared" si="64"/>
        <v>0</v>
      </c>
      <c r="M428" s="178">
        <f t="shared" si="64"/>
        <v>0</v>
      </c>
      <c r="N428" s="178">
        <f t="shared" si="64"/>
        <v>0</v>
      </c>
      <c r="O428" s="178">
        <f t="shared" si="64"/>
        <v>0</v>
      </c>
      <c r="P428" s="178">
        <f t="shared" si="64"/>
        <v>0</v>
      </c>
      <c r="Q428" s="178">
        <f t="shared" si="64"/>
        <v>0</v>
      </c>
      <c r="R428" s="178">
        <f t="shared" si="64"/>
        <v>0</v>
      </c>
      <c r="S428" s="178">
        <f t="shared" si="64"/>
        <v>0</v>
      </c>
      <c r="T428" s="178">
        <f t="shared" si="64"/>
        <v>0</v>
      </c>
      <c r="U428" s="178">
        <f t="shared" si="64"/>
        <v>0</v>
      </c>
      <c r="V428" s="178">
        <f t="shared" si="64"/>
        <v>0</v>
      </c>
      <c r="W428" s="178">
        <f t="shared" si="64"/>
        <v>0</v>
      </c>
      <c r="X428" s="178">
        <f t="shared" si="64"/>
        <v>0</v>
      </c>
      <c r="Y428" s="178">
        <f t="shared" si="64"/>
        <v>0</v>
      </c>
      <c r="Z428" s="178">
        <f t="shared" si="64"/>
        <v>0</v>
      </c>
      <c r="AA428" s="178">
        <f t="shared" si="64"/>
        <v>0</v>
      </c>
      <c r="AB428" s="178">
        <f t="shared" si="64"/>
        <v>0</v>
      </c>
      <c r="AC428" s="178">
        <f t="shared" si="64"/>
        <v>0</v>
      </c>
      <c r="AD428" s="178">
        <f t="shared" si="64"/>
        <v>0</v>
      </c>
      <c r="AE428" s="178">
        <f t="shared" si="64"/>
        <v>0</v>
      </c>
      <c r="AF428" s="178">
        <f t="shared" si="64"/>
        <v>0</v>
      </c>
      <c r="AG428" s="180"/>
      <c r="AH428" s="178">
        <f>SUMIF($B$2:$B$400,"SB.PY.4"&amp;"*",AH$2:AH$400)</f>
        <v>750187500</v>
      </c>
      <c r="AI428" s="180"/>
      <c r="AJ428" s="190">
        <f t="shared" si="22"/>
        <v>750187500</v>
      </c>
    </row>
    <row r="429" spans="1:39" ht="31.2" x14ac:dyDescent="0.3">
      <c r="A429" s="137"/>
      <c r="B429" s="191" t="s">
        <v>260</v>
      </c>
      <c r="C429" s="147"/>
      <c r="D429" s="148"/>
      <c r="E429" s="149"/>
      <c r="F429" s="192">
        <f t="shared" ref="F429:AF429" si="65">SUMIF($B$2:$B$400,"SB.PY.5"&amp;"*",F$2:F$400)</f>
        <v>0</v>
      </c>
      <c r="G429" s="178">
        <f t="shared" si="65"/>
        <v>0</v>
      </c>
      <c r="H429" s="178">
        <f t="shared" si="65"/>
        <v>0</v>
      </c>
      <c r="I429" s="178">
        <f t="shared" si="65"/>
        <v>0</v>
      </c>
      <c r="J429" s="178">
        <f t="shared" si="65"/>
        <v>0</v>
      </c>
      <c r="K429" s="178">
        <f t="shared" si="65"/>
        <v>0</v>
      </c>
      <c r="L429" s="178">
        <f t="shared" si="65"/>
        <v>0</v>
      </c>
      <c r="M429" s="178">
        <f t="shared" si="65"/>
        <v>0</v>
      </c>
      <c r="N429" s="178">
        <f t="shared" si="65"/>
        <v>0</v>
      </c>
      <c r="O429" s="178">
        <f t="shared" si="65"/>
        <v>0</v>
      </c>
      <c r="P429" s="178">
        <f t="shared" si="65"/>
        <v>0</v>
      </c>
      <c r="Q429" s="178">
        <f t="shared" si="65"/>
        <v>0</v>
      </c>
      <c r="R429" s="178">
        <f t="shared" si="65"/>
        <v>0</v>
      </c>
      <c r="S429" s="178">
        <f t="shared" si="65"/>
        <v>0</v>
      </c>
      <c r="T429" s="178">
        <f t="shared" si="65"/>
        <v>0</v>
      </c>
      <c r="U429" s="178">
        <f t="shared" si="65"/>
        <v>0</v>
      </c>
      <c r="V429" s="178">
        <f t="shared" si="65"/>
        <v>0</v>
      </c>
      <c r="W429" s="178">
        <f t="shared" si="65"/>
        <v>0</v>
      </c>
      <c r="X429" s="178">
        <f t="shared" si="65"/>
        <v>0</v>
      </c>
      <c r="Y429" s="178">
        <f t="shared" si="65"/>
        <v>0</v>
      </c>
      <c r="Z429" s="178">
        <f t="shared" si="65"/>
        <v>0</v>
      </c>
      <c r="AA429" s="178">
        <f t="shared" si="65"/>
        <v>0</v>
      </c>
      <c r="AB429" s="178">
        <f t="shared" si="65"/>
        <v>0</v>
      </c>
      <c r="AC429" s="178">
        <f t="shared" si="65"/>
        <v>0</v>
      </c>
      <c r="AD429" s="178">
        <f t="shared" si="65"/>
        <v>0</v>
      </c>
      <c r="AE429" s="178">
        <f t="shared" si="65"/>
        <v>0</v>
      </c>
      <c r="AF429" s="178">
        <f t="shared" si="65"/>
        <v>0</v>
      </c>
      <c r="AG429" s="180"/>
      <c r="AH429" s="178">
        <f>SUMIF($B$2:$B$400,"SB.PY.5"&amp;"*",AH$2:AH$400)</f>
        <v>4522423200</v>
      </c>
      <c r="AI429" s="180"/>
      <c r="AJ429" s="190">
        <f t="shared" si="22"/>
        <v>4522423200</v>
      </c>
    </row>
    <row r="430" spans="1:39" ht="31.2" x14ac:dyDescent="0.3">
      <c r="A430" s="137"/>
      <c r="B430" s="193" t="s">
        <v>261</v>
      </c>
      <c r="C430" s="150"/>
      <c r="D430" s="150"/>
      <c r="E430" s="151"/>
      <c r="F430" s="194">
        <f>SUM(F425:F429)</f>
        <v>0</v>
      </c>
      <c r="G430" s="194">
        <f t="shared" ref="G430:AH430" si="66">SUM(G425:G429)</f>
        <v>0</v>
      </c>
      <c r="H430" s="194">
        <f t="shared" si="66"/>
        <v>0</v>
      </c>
      <c r="I430" s="194">
        <f t="shared" si="66"/>
        <v>0</v>
      </c>
      <c r="J430" s="194">
        <f t="shared" si="66"/>
        <v>0</v>
      </c>
      <c r="K430" s="194">
        <f t="shared" si="66"/>
        <v>0</v>
      </c>
      <c r="L430" s="194">
        <f t="shared" si="66"/>
        <v>0</v>
      </c>
      <c r="M430" s="194">
        <f t="shared" si="66"/>
        <v>0</v>
      </c>
      <c r="N430" s="194">
        <f t="shared" si="66"/>
        <v>0</v>
      </c>
      <c r="O430" s="194">
        <f t="shared" si="66"/>
        <v>0</v>
      </c>
      <c r="P430" s="194">
        <f t="shared" si="66"/>
        <v>0</v>
      </c>
      <c r="Q430" s="194">
        <f t="shared" si="66"/>
        <v>0</v>
      </c>
      <c r="R430" s="194">
        <f t="shared" si="66"/>
        <v>0</v>
      </c>
      <c r="S430" s="194">
        <f t="shared" si="66"/>
        <v>0</v>
      </c>
      <c r="T430" s="194">
        <f t="shared" si="66"/>
        <v>0</v>
      </c>
      <c r="U430" s="194">
        <f t="shared" si="66"/>
        <v>0</v>
      </c>
      <c r="V430" s="194">
        <f t="shared" si="66"/>
        <v>0</v>
      </c>
      <c r="W430" s="194">
        <f t="shared" si="66"/>
        <v>0</v>
      </c>
      <c r="X430" s="194">
        <f t="shared" si="66"/>
        <v>0</v>
      </c>
      <c r="Y430" s="194">
        <f t="shared" si="66"/>
        <v>0</v>
      </c>
      <c r="Z430" s="194">
        <f t="shared" si="66"/>
        <v>0</v>
      </c>
      <c r="AA430" s="194">
        <f t="shared" si="66"/>
        <v>0</v>
      </c>
      <c r="AB430" s="194">
        <f t="shared" si="66"/>
        <v>0</v>
      </c>
      <c r="AC430" s="194">
        <f t="shared" si="66"/>
        <v>0</v>
      </c>
      <c r="AD430" s="194">
        <f t="shared" si="66"/>
        <v>0</v>
      </c>
      <c r="AE430" s="194">
        <f t="shared" si="66"/>
        <v>0</v>
      </c>
      <c r="AF430" s="194">
        <f t="shared" si="66"/>
        <v>0</v>
      </c>
      <c r="AG430" s="195">
        <f>+AF430/AH430</f>
        <v>0</v>
      </c>
      <c r="AH430" s="194">
        <f t="shared" si="66"/>
        <v>7503610700</v>
      </c>
      <c r="AI430" s="195"/>
      <c r="AJ430" s="194">
        <f>SUM(AJ425:AJ429)</f>
        <v>7503610700</v>
      </c>
      <c r="AK430" s="10">
        <f>+AJ430+AF430</f>
        <v>7503610700</v>
      </c>
    </row>
    <row r="431" spans="1:39" ht="15.6" x14ac:dyDescent="0.3">
      <c r="A431" s="137"/>
      <c r="B431" s="191" t="s">
        <v>262</v>
      </c>
      <c r="C431" s="141"/>
      <c r="D431" s="142"/>
      <c r="E431" s="143"/>
      <c r="F431" s="192">
        <f t="shared" ref="F431:AF431" si="67">SUMIF($B$2:$B$400,"SA.PY.1"&amp;"*",F$2:F$400)</f>
        <v>0</v>
      </c>
      <c r="G431" s="178">
        <f t="shared" si="67"/>
        <v>0</v>
      </c>
      <c r="H431" s="178">
        <f t="shared" si="67"/>
        <v>0</v>
      </c>
      <c r="I431" s="178">
        <f t="shared" si="67"/>
        <v>0</v>
      </c>
      <c r="J431" s="178">
        <f t="shared" si="67"/>
        <v>0</v>
      </c>
      <c r="K431" s="178">
        <f t="shared" si="67"/>
        <v>0</v>
      </c>
      <c r="L431" s="178">
        <f t="shared" si="67"/>
        <v>0</v>
      </c>
      <c r="M431" s="178">
        <f t="shared" si="67"/>
        <v>0</v>
      </c>
      <c r="N431" s="178">
        <f t="shared" si="67"/>
        <v>0</v>
      </c>
      <c r="O431" s="178">
        <f t="shared" si="67"/>
        <v>0</v>
      </c>
      <c r="P431" s="178">
        <f t="shared" si="67"/>
        <v>0</v>
      </c>
      <c r="Q431" s="178">
        <f t="shared" si="67"/>
        <v>0</v>
      </c>
      <c r="R431" s="178">
        <f t="shared" si="67"/>
        <v>0</v>
      </c>
      <c r="S431" s="178">
        <f t="shared" si="67"/>
        <v>0</v>
      </c>
      <c r="T431" s="178">
        <f t="shared" si="67"/>
        <v>0</v>
      </c>
      <c r="U431" s="178">
        <f t="shared" si="67"/>
        <v>0</v>
      </c>
      <c r="V431" s="178">
        <f t="shared" si="67"/>
        <v>0</v>
      </c>
      <c r="W431" s="178">
        <f t="shared" si="67"/>
        <v>0</v>
      </c>
      <c r="X431" s="178">
        <f t="shared" si="67"/>
        <v>0</v>
      </c>
      <c r="Y431" s="178">
        <f t="shared" si="67"/>
        <v>0</v>
      </c>
      <c r="Z431" s="178">
        <f t="shared" si="67"/>
        <v>0</v>
      </c>
      <c r="AA431" s="178">
        <f t="shared" si="67"/>
        <v>0</v>
      </c>
      <c r="AB431" s="178">
        <f t="shared" si="67"/>
        <v>0</v>
      </c>
      <c r="AC431" s="178">
        <f t="shared" si="67"/>
        <v>0</v>
      </c>
      <c r="AD431" s="178">
        <f t="shared" si="67"/>
        <v>0</v>
      </c>
      <c r="AE431" s="178">
        <f t="shared" si="67"/>
        <v>0</v>
      </c>
      <c r="AF431" s="178">
        <f t="shared" si="67"/>
        <v>0</v>
      </c>
      <c r="AG431" s="180"/>
      <c r="AH431" s="178">
        <f>SUMIF($B$2:$B$400,"SA.PY.1"&amp;"*",AH$2:AH$400)</f>
        <v>20923654317.38623</v>
      </c>
      <c r="AI431" s="180"/>
      <c r="AJ431" s="190">
        <f t="shared" si="22"/>
        <v>20923654317.38623</v>
      </c>
    </row>
    <row r="432" spans="1:39" ht="15.6" x14ac:dyDescent="0.3">
      <c r="A432" s="137"/>
      <c r="B432" s="191" t="s">
        <v>263</v>
      </c>
      <c r="C432" s="144"/>
      <c r="D432" s="145"/>
      <c r="E432" s="146"/>
      <c r="F432" s="192">
        <f t="shared" ref="F432:AF432" si="68">SUMIF($B$2:$B$400,"SA.PY.2"&amp;"*",F$2:F$400)</f>
        <v>0</v>
      </c>
      <c r="G432" s="178">
        <f t="shared" si="68"/>
        <v>0</v>
      </c>
      <c r="H432" s="178">
        <f t="shared" si="68"/>
        <v>0</v>
      </c>
      <c r="I432" s="178">
        <f t="shared" si="68"/>
        <v>0</v>
      </c>
      <c r="J432" s="178">
        <f t="shared" si="68"/>
        <v>0</v>
      </c>
      <c r="K432" s="178">
        <f t="shared" si="68"/>
        <v>0</v>
      </c>
      <c r="L432" s="178">
        <f t="shared" si="68"/>
        <v>0</v>
      </c>
      <c r="M432" s="178">
        <f t="shared" si="68"/>
        <v>0</v>
      </c>
      <c r="N432" s="178">
        <f t="shared" si="68"/>
        <v>0</v>
      </c>
      <c r="O432" s="178">
        <f t="shared" si="68"/>
        <v>0</v>
      </c>
      <c r="P432" s="178">
        <f t="shared" si="68"/>
        <v>0</v>
      </c>
      <c r="Q432" s="178">
        <f t="shared" si="68"/>
        <v>0</v>
      </c>
      <c r="R432" s="178">
        <f t="shared" si="68"/>
        <v>0</v>
      </c>
      <c r="S432" s="178">
        <f t="shared" si="68"/>
        <v>0</v>
      </c>
      <c r="T432" s="178">
        <f t="shared" si="68"/>
        <v>0</v>
      </c>
      <c r="U432" s="178">
        <f t="shared" si="68"/>
        <v>0</v>
      </c>
      <c r="V432" s="178">
        <f t="shared" si="68"/>
        <v>0</v>
      </c>
      <c r="W432" s="178">
        <f t="shared" si="68"/>
        <v>0</v>
      </c>
      <c r="X432" s="178">
        <f t="shared" si="68"/>
        <v>0</v>
      </c>
      <c r="Y432" s="178">
        <f t="shared" si="68"/>
        <v>0</v>
      </c>
      <c r="Z432" s="178">
        <f t="shared" si="68"/>
        <v>0</v>
      </c>
      <c r="AA432" s="178">
        <f t="shared" si="68"/>
        <v>0</v>
      </c>
      <c r="AB432" s="178">
        <f t="shared" si="68"/>
        <v>0</v>
      </c>
      <c r="AC432" s="178">
        <f t="shared" si="68"/>
        <v>0</v>
      </c>
      <c r="AD432" s="178">
        <f t="shared" si="68"/>
        <v>0</v>
      </c>
      <c r="AE432" s="178">
        <f t="shared" si="68"/>
        <v>0</v>
      </c>
      <c r="AF432" s="178">
        <f t="shared" si="68"/>
        <v>0</v>
      </c>
      <c r="AG432" s="180"/>
      <c r="AH432" s="178">
        <f>SUMIF($B$2:$B$400,"SA.PY.2"&amp;"*",AH$2:AH$400)</f>
        <v>4957999999</v>
      </c>
      <c r="AI432" s="180"/>
      <c r="AJ432" s="190">
        <f>+AH432-AF432</f>
        <v>4957999999</v>
      </c>
    </row>
    <row r="433" spans="1:37" ht="15.6" x14ac:dyDescent="0.3">
      <c r="A433" s="137"/>
      <c r="B433" s="191" t="s">
        <v>264</v>
      </c>
      <c r="C433" s="144"/>
      <c r="D433" s="145"/>
      <c r="E433" s="146"/>
      <c r="F433" s="192">
        <f t="shared" ref="F433:AF433" si="69">SUMIF($B$2:$B$400,"SA.PY.3"&amp;"*",F$2:F$400)</f>
        <v>0</v>
      </c>
      <c r="G433" s="178">
        <f t="shared" si="69"/>
        <v>0</v>
      </c>
      <c r="H433" s="178">
        <f t="shared" si="69"/>
        <v>0</v>
      </c>
      <c r="I433" s="178">
        <f t="shared" si="69"/>
        <v>0</v>
      </c>
      <c r="J433" s="178">
        <f t="shared" si="69"/>
        <v>0</v>
      </c>
      <c r="K433" s="178">
        <f t="shared" si="69"/>
        <v>0</v>
      </c>
      <c r="L433" s="178">
        <f t="shared" si="69"/>
        <v>0</v>
      </c>
      <c r="M433" s="178">
        <f t="shared" si="69"/>
        <v>0</v>
      </c>
      <c r="N433" s="178">
        <f t="shared" si="69"/>
        <v>0</v>
      </c>
      <c r="O433" s="178">
        <f t="shared" si="69"/>
        <v>0</v>
      </c>
      <c r="P433" s="178">
        <f t="shared" si="69"/>
        <v>0</v>
      </c>
      <c r="Q433" s="178">
        <f t="shared" si="69"/>
        <v>0</v>
      </c>
      <c r="R433" s="178">
        <f t="shared" si="69"/>
        <v>0</v>
      </c>
      <c r="S433" s="178">
        <f t="shared" si="69"/>
        <v>0</v>
      </c>
      <c r="T433" s="178">
        <f t="shared" si="69"/>
        <v>0</v>
      </c>
      <c r="U433" s="178">
        <f t="shared" si="69"/>
        <v>0</v>
      </c>
      <c r="V433" s="178">
        <f t="shared" si="69"/>
        <v>0</v>
      </c>
      <c r="W433" s="178">
        <f t="shared" si="69"/>
        <v>0</v>
      </c>
      <c r="X433" s="178">
        <f t="shared" si="69"/>
        <v>0</v>
      </c>
      <c r="Y433" s="178">
        <f t="shared" si="69"/>
        <v>0</v>
      </c>
      <c r="Z433" s="178">
        <f t="shared" si="69"/>
        <v>0</v>
      </c>
      <c r="AA433" s="178">
        <f t="shared" si="69"/>
        <v>0</v>
      </c>
      <c r="AB433" s="178">
        <f t="shared" si="69"/>
        <v>0</v>
      </c>
      <c r="AC433" s="178">
        <f t="shared" si="69"/>
        <v>0</v>
      </c>
      <c r="AD433" s="178">
        <f t="shared" si="69"/>
        <v>0</v>
      </c>
      <c r="AE433" s="178">
        <f t="shared" si="69"/>
        <v>0</v>
      </c>
      <c r="AF433" s="178">
        <f t="shared" si="69"/>
        <v>0</v>
      </c>
      <c r="AG433" s="180"/>
      <c r="AH433" s="178">
        <f>SUMIF($B$2:$B$400,"SA.PY.3."&amp;"*",AH$2:AH$400)</f>
        <v>4804004000</v>
      </c>
      <c r="AI433" s="180"/>
      <c r="AJ433" s="190">
        <f t="shared" si="22"/>
        <v>4804004000</v>
      </c>
    </row>
    <row r="434" spans="1:37" ht="31.2" x14ac:dyDescent="0.3">
      <c r="A434" s="137"/>
      <c r="B434" s="191" t="s">
        <v>265</v>
      </c>
      <c r="C434" s="144"/>
      <c r="D434" s="145"/>
      <c r="E434" s="146"/>
      <c r="F434" s="192">
        <f t="shared" ref="F434:AF434" si="70">SUMIF($B$2:$B$400,"SA.PY.4"&amp;"*",F$2:F$400)</f>
        <v>0</v>
      </c>
      <c r="G434" s="178">
        <f t="shared" si="70"/>
        <v>0</v>
      </c>
      <c r="H434" s="178">
        <f t="shared" si="70"/>
        <v>0</v>
      </c>
      <c r="I434" s="178">
        <f t="shared" si="70"/>
        <v>0</v>
      </c>
      <c r="J434" s="178">
        <f t="shared" si="70"/>
        <v>0</v>
      </c>
      <c r="K434" s="178">
        <f t="shared" si="70"/>
        <v>0</v>
      </c>
      <c r="L434" s="178">
        <f t="shared" si="70"/>
        <v>0</v>
      </c>
      <c r="M434" s="178">
        <f t="shared" si="70"/>
        <v>0</v>
      </c>
      <c r="N434" s="178">
        <f t="shared" si="70"/>
        <v>0</v>
      </c>
      <c r="O434" s="178">
        <f t="shared" si="70"/>
        <v>0</v>
      </c>
      <c r="P434" s="178">
        <f t="shared" si="70"/>
        <v>0</v>
      </c>
      <c r="Q434" s="178">
        <f t="shared" si="70"/>
        <v>0</v>
      </c>
      <c r="R434" s="178">
        <f t="shared" si="70"/>
        <v>0</v>
      </c>
      <c r="S434" s="178">
        <f t="shared" si="70"/>
        <v>0</v>
      </c>
      <c r="T434" s="178">
        <f t="shared" si="70"/>
        <v>0</v>
      </c>
      <c r="U434" s="178">
        <f t="shared" si="70"/>
        <v>0</v>
      </c>
      <c r="V434" s="178">
        <f t="shared" si="70"/>
        <v>0</v>
      </c>
      <c r="W434" s="178">
        <f t="shared" si="70"/>
        <v>0</v>
      </c>
      <c r="X434" s="178">
        <f t="shared" si="70"/>
        <v>0</v>
      </c>
      <c r="Y434" s="178">
        <f t="shared" si="70"/>
        <v>0</v>
      </c>
      <c r="Z434" s="178">
        <f t="shared" si="70"/>
        <v>0</v>
      </c>
      <c r="AA434" s="178">
        <f t="shared" si="70"/>
        <v>0</v>
      </c>
      <c r="AB434" s="178">
        <f t="shared" si="70"/>
        <v>0</v>
      </c>
      <c r="AC434" s="178">
        <f t="shared" si="70"/>
        <v>0</v>
      </c>
      <c r="AD434" s="178">
        <f t="shared" si="70"/>
        <v>0</v>
      </c>
      <c r="AE434" s="178">
        <f t="shared" si="70"/>
        <v>0</v>
      </c>
      <c r="AF434" s="178">
        <f t="shared" si="70"/>
        <v>0</v>
      </c>
      <c r="AG434" s="180"/>
      <c r="AH434" s="178">
        <f>SUMIF($B$2:$B$400,"SA.PY.4"&amp;"*",AH$2:AH$400)</f>
        <v>1771040058.3590341</v>
      </c>
      <c r="AI434" s="180"/>
      <c r="AJ434" s="190">
        <f t="shared" si="22"/>
        <v>1771040058.3590341</v>
      </c>
    </row>
    <row r="435" spans="1:37" ht="31.2" x14ac:dyDescent="0.3">
      <c r="A435" s="137"/>
      <c r="B435" s="191" t="s">
        <v>266</v>
      </c>
      <c r="C435" s="147"/>
      <c r="D435" s="148"/>
      <c r="E435" s="149"/>
      <c r="F435" s="192">
        <f t="shared" ref="F435:AF435" si="71">SUMIF($B$2:$B$400,"SA.PY.5"&amp;"*",F$2:F$400)</f>
        <v>0</v>
      </c>
      <c r="G435" s="178">
        <f t="shared" si="71"/>
        <v>0</v>
      </c>
      <c r="H435" s="178">
        <f t="shared" si="71"/>
        <v>0</v>
      </c>
      <c r="I435" s="178">
        <f t="shared" si="71"/>
        <v>0</v>
      </c>
      <c r="J435" s="178">
        <f t="shared" si="71"/>
        <v>0</v>
      </c>
      <c r="K435" s="178">
        <f t="shared" si="71"/>
        <v>0</v>
      </c>
      <c r="L435" s="178">
        <f t="shared" si="71"/>
        <v>0</v>
      </c>
      <c r="M435" s="178">
        <f t="shared" si="71"/>
        <v>0</v>
      </c>
      <c r="N435" s="178">
        <f t="shared" si="71"/>
        <v>0</v>
      </c>
      <c r="O435" s="178">
        <f t="shared" si="71"/>
        <v>0</v>
      </c>
      <c r="P435" s="178">
        <f t="shared" si="71"/>
        <v>0</v>
      </c>
      <c r="Q435" s="178">
        <f t="shared" si="71"/>
        <v>0</v>
      </c>
      <c r="R435" s="178">
        <f t="shared" si="71"/>
        <v>0</v>
      </c>
      <c r="S435" s="178">
        <f t="shared" si="71"/>
        <v>0</v>
      </c>
      <c r="T435" s="178">
        <f t="shared" si="71"/>
        <v>0</v>
      </c>
      <c r="U435" s="178">
        <f t="shared" si="71"/>
        <v>0</v>
      </c>
      <c r="V435" s="178">
        <f t="shared" si="71"/>
        <v>0</v>
      </c>
      <c r="W435" s="178">
        <f t="shared" si="71"/>
        <v>0</v>
      </c>
      <c r="X435" s="178">
        <f t="shared" si="71"/>
        <v>0</v>
      </c>
      <c r="Y435" s="178">
        <f t="shared" si="71"/>
        <v>0</v>
      </c>
      <c r="Z435" s="178">
        <f t="shared" si="71"/>
        <v>0</v>
      </c>
      <c r="AA435" s="178">
        <f t="shared" si="71"/>
        <v>0</v>
      </c>
      <c r="AB435" s="178">
        <f t="shared" si="71"/>
        <v>0</v>
      </c>
      <c r="AC435" s="178">
        <f t="shared" si="71"/>
        <v>0</v>
      </c>
      <c r="AD435" s="178">
        <f t="shared" si="71"/>
        <v>0</v>
      </c>
      <c r="AE435" s="178">
        <f t="shared" si="71"/>
        <v>0</v>
      </c>
      <c r="AF435" s="178">
        <f t="shared" si="71"/>
        <v>0</v>
      </c>
      <c r="AG435" s="180"/>
      <c r="AH435" s="178">
        <f>SUMIF($B$2:$B$400,"SA.PY.5"&amp;"*",AH$2:AH$400)</f>
        <v>308199000</v>
      </c>
      <c r="AI435" s="180"/>
      <c r="AJ435" s="190">
        <f t="shared" si="22"/>
        <v>308199000</v>
      </c>
    </row>
    <row r="436" spans="1:37" ht="15.6" x14ac:dyDescent="0.3">
      <c r="A436" s="137"/>
      <c r="B436" s="193" t="s">
        <v>267</v>
      </c>
      <c r="C436" s="152"/>
      <c r="D436" s="152"/>
      <c r="E436" s="153"/>
      <c r="F436" s="194">
        <f t="shared" ref="F436:AH436" si="72">SUBTOTAL(9,F431:F435)</f>
        <v>0</v>
      </c>
      <c r="G436" s="194">
        <f t="shared" si="72"/>
        <v>0</v>
      </c>
      <c r="H436" s="194">
        <f t="shared" si="72"/>
        <v>0</v>
      </c>
      <c r="I436" s="194">
        <f t="shared" si="72"/>
        <v>0</v>
      </c>
      <c r="J436" s="194">
        <f t="shared" si="72"/>
        <v>0</v>
      </c>
      <c r="K436" s="194">
        <f t="shared" si="72"/>
        <v>0</v>
      </c>
      <c r="L436" s="194">
        <f t="shared" si="72"/>
        <v>0</v>
      </c>
      <c r="M436" s="194">
        <f t="shared" si="72"/>
        <v>0</v>
      </c>
      <c r="N436" s="194">
        <f t="shared" si="72"/>
        <v>0</v>
      </c>
      <c r="O436" s="194">
        <f t="shared" si="72"/>
        <v>0</v>
      </c>
      <c r="P436" s="194">
        <f t="shared" si="72"/>
        <v>0</v>
      </c>
      <c r="Q436" s="194">
        <f t="shared" si="72"/>
        <v>0</v>
      </c>
      <c r="R436" s="194">
        <f t="shared" si="72"/>
        <v>0</v>
      </c>
      <c r="S436" s="194">
        <f t="shared" si="72"/>
        <v>0</v>
      </c>
      <c r="T436" s="194">
        <f t="shared" si="72"/>
        <v>0</v>
      </c>
      <c r="U436" s="194">
        <f t="shared" si="72"/>
        <v>0</v>
      </c>
      <c r="V436" s="194">
        <f t="shared" si="72"/>
        <v>0</v>
      </c>
      <c r="W436" s="194">
        <f t="shared" si="72"/>
        <v>0</v>
      </c>
      <c r="X436" s="194">
        <f t="shared" si="72"/>
        <v>0</v>
      </c>
      <c r="Y436" s="194">
        <f t="shared" si="72"/>
        <v>0</v>
      </c>
      <c r="Z436" s="194">
        <f t="shared" si="72"/>
        <v>0</v>
      </c>
      <c r="AA436" s="194">
        <f t="shared" si="72"/>
        <v>0</v>
      </c>
      <c r="AB436" s="194">
        <f t="shared" si="72"/>
        <v>0</v>
      </c>
      <c r="AC436" s="194">
        <f t="shared" si="72"/>
        <v>0</v>
      </c>
      <c r="AD436" s="194">
        <f t="shared" si="72"/>
        <v>0</v>
      </c>
      <c r="AE436" s="194">
        <f t="shared" si="72"/>
        <v>0</v>
      </c>
      <c r="AF436" s="194">
        <f t="shared" si="72"/>
        <v>0</v>
      </c>
      <c r="AG436" s="195"/>
      <c r="AH436" s="194">
        <f t="shared" si="72"/>
        <v>32764897374.745266</v>
      </c>
      <c r="AI436" s="195"/>
      <c r="AJ436" s="194">
        <f>SUM(AJ431:AJ435)</f>
        <v>32764897374.745266</v>
      </c>
      <c r="AK436" s="10">
        <f>+AJ436+AF436</f>
        <v>32764897374.745266</v>
      </c>
    </row>
    <row r="437" spans="1:37" ht="15.6" x14ac:dyDescent="0.3">
      <c r="A437" s="137"/>
      <c r="B437" s="196" t="s">
        <v>236</v>
      </c>
      <c r="C437" s="154"/>
      <c r="D437" s="154"/>
      <c r="E437" s="155"/>
      <c r="F437" s="178">
        <f t="shared" ref="F437:AH437" si="73">+F436+F430+F424+F418+F411</f>
        <v>4500235628</v>
      </c>
      <c r="G437" s="178">
        <f t="shared" si="73"/>
        <v>0</v>
      </c>
      <c r="H437" s="178">
        <f t="shared" si="73"/>
        <v>0</v>
      </c>
      <c r="I437" s="178">
        <f t="shared" si="73"/>
        <v>0</v>
      </c>
      <c r="J437" s="178">
        <f t="shared" si="73"/>
        <v>0</v>
      </c>
      <c r="K437" s="178">
        <f t="shared" si="73"/>
        <v>0</v>
      </c>
      <c r="L437" s="178">
        <f t="shared" si="73"/>
        <v>0</v>
      </c>
      <c r="M437" s="178">
        <f t="shared" si="73"/>
        <v>0</v>
      </c>
      <c r="N437" s="178">
        <f t="shared" si="73"/>
        <v>0</v>
      </c>
      <c r="O437" s="178">
        <f t="shared" si="73"/>
        <v>0</v>
      </c>
      <c r="P437" s="178">
        <f t="shared" si="73"/>
        <v>0</v>
      </c>
      <c r="Q437" s="178">
        <f t="shared" si="73"/>
        <v>0</v>
      </c>
      <c r="R437" s="178">
        <f t="shared" si="73"/>
        <v>0</v>
      </c>
      <c r="S437" s="178">
        <f t="shared" si="73"/>
        <v>0</v>
      </c>
      <c r="T437" s="178">
        <f t="shared" si="73"/>
        <v>0</v>
      </c>
      <c r="U437" s="178">
        <f t="shared" si="73"/>
        <v>0</v>
      </c>
      <c r="V437" s="178">
        <f t="shared" si="73"/>
        <v>0</v>
      </c>
      <c r="W437" s="178">
        <f t="shared" si="73"/>
        <v>0</v>
      </c>
      <c r="X437" s="178">
        <f t="shared" si="73"/>
        <v>0</v>
      </c>
      <c r="Y437" s="178">
        <f t="shared" si="73"/>
        <v>0</v>
      </c>
      <c r="Z437" s="178">
        <f t="shared" si="73"/>
        <v>0</v>
      </c>
      <c r="AA437" s="178">
        <f t="shared" si="73"/>
        <v>0</v>
      </c>
      <c r="AB437" s="178">
        <f t="shared" si="73"/>
        <v>0</v>
      </c>
      <c r="AC437" s="178">
        <f t="shared" si="73"/>
        <v>0</v>
      </c>
      <c r="AD437" s="178">
        <f t="shared" si="73"/>
        <v>0</v>
      </c>
      <c r="AE437" s="178">
        <f t="shared" si="73"/>
        <v>0</v>
      </c>
      <c r="AF437" s="178">
        <f t="shared" si="73"/>
        <v>4500235628</v>
      </c>
      <c r="AG437" s="178"/>
      <c r="AH437" s="178">
        <f t="shared" si="73"/>
        <v>67318153971.145271</v>
      </c>
      <c r="AI437" s="178"/>
      <c r="AJ437" s="197">
        <f>+AJ436+AJ430+AJ424+AJ418+AJ411</f>
        <v>62817918343.145271</v>
      </c>
      <c r="AK437" s="10">
        <f>SUM(AK405:AK436)</f>
        <v>67318153971.145264</v>
      </c>
    </row>
    <row r="438" spans="1:37" ht="16.8" customHeight="1" x14ac:dyDescent="0.3">
      <c r="A438" s="137"/>
      <c r="B438" s="208"/>
      <c r="C438" s="138"/>
      <c r="D438" s="137"/>
      <c r="E438" s="138"/>
      <c r="F438" s="140">
        <f>+F401-F437</f>
        <v>0</v>
      </c>
      <c r="G438" s="140">
        <f t="shared" ref="G438:I438" si="74">+G401-G437</f>
        <v>0</v>
      </c>
      <c r="H438" s="140">
        <f t="shared" si="74"/>
        <v>0</v>
      </c>
      <c r="I438" s="140">
        <f t="shared" si="74"/>
        <v>0</v>
      </c>
      <c r="J438" s="140">
        <f>+J401-J437</f>
        <v>0</v>
      </c>
      <c r="K438" s="140">
        <f t="shared" ref="K438:L438" si="75">+K401-K437</f>
        <v>0</v>
      </c>
      <c r="L438" s="140">
        <f t="shared" si="75"/>
        <v>0</v>
      </c>
      <c r="M438" s="140">
        <f>+M401-M437</f>
        <v>0</v>
      </c>
      <c r="N438" s="140">
        <f t="shared" ref="N438:O438" si="76">+N401-N437</f>
        <v>0</v>
      </c>
      <c r="O438" s="140">
        <f t="shared" si="76"/>
        <v>0</v>
      </c>
      <c r="P438" s="140">
        <f>+P401-P437</f>
        <v>0</v>
      </c>
      <c r="Q438" s="140">
        <f t="shared" ref="Q438:R438" si="77">+Q401-Q437</f>
        <v>0</v>
      </c>
      <c r="R438" s="140">
        <f t="shared" si="77"/>
        <v>0</v>
      </c>
      <c r="S438" s="140">
        <f>+S401-S437</f>
        <v>0</v>
      </c>
      <c r="T438" s="140">
        <f t="shared" ref="T438:U438" si="78">+T401-T437</f>
        <v>0</v>
      </c>
      <c r="U438" s="140">
        <f t="shared" si="78"/>
        <v>0</v>
      </c>
      <c r="V438" s="140">
        <f>+V401-V437</f>
        <v>0</v>
      </c>
      <c r="W438" s="140">
        <f t="shared" ref="W438:Y438" si="79">+W401-W437</f>
        <v>0</v>
      </c>
      <c r="X438" s="140">
        <f t="shared" si="79"/>
        <v>0</v>
      </c>
      <c r="Y438" s="140">
        <f t="shared" si="79"/>
        <v>0</v>
      </c>
      <c r="Z438" s="140">
        <f t="shared" ref="Z438:AA438" si="80">+Z401-Z437</f>
        <v>0</v>
      </c>
      <c r="AA438" s="140">
        <f t="shared" si="80"/>
        <v>0</v>
      </c>
      <c r="AB438" s="140">
        <f>+AB401-AB437</f>
        <v>0</v>
      </c>
      <c r="AC438" s="140">
        <f t="shared" ref="AC438:AE438" si="81">+AC401-AC437</f>
        <v>0</v>
      </c>
      <c r="AD438" s="140">
        <f t="shared" si="81"/>
        <v>0</v>
      </c>
      <c r="AE438" s="140">
        <f t="shared" si="81"/>
        <v>0</v>
      </c>
      <c r="AF438" s="156">
        <f>+AF437/AH437</f>
        <v>6.6850253052526454E-2</v>
      </c>
      <c r="AG438" s="156"/>
      <c r="AH438" s="156">
        <v>1</v>
      </c>
      <c r="AI438" s="156"/>
      <c r="AJ438" s="156">
        <f>-AJ439/AH437</f>
        <v>8.3167053309271717E-3</v>
      </c>
    </row>
    <row r="439" spans="1:37" ht="15.6" x14ac:dyDescent="0.3">
      <c r="A439" s="137"/>
      <c r="B439" s="209"/>
      <c r="C439" s="138"/>
      <c r="D439" s="137"/>
      <c r="E439" s="138"/>
      <c r="F439" s="137"/>
      <c r="G439" s="137"/>
      <c r="H439" s="137"/>
      <c r="I439" s="137"/>
      <c r="J439" s="140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40"/>
      <c r="AF439" s="156"/>
      <c r="AG439" s="157"/>
      <c r="AH439" s="197">
        <f>SUMIF(AJ2:AJ400,"&gt; 0",AJ2:AJ400)</f>
        <v>63377783593.145248</v>
      </c>
      <c r="AI439" s="158"/>
      <c r="AJ439" s="197">
        <f>SUMIF(AJ2:AJ400,"&lt;0",AJ2:AJ400)</f>
        <v>-559865250</v>
      </c>
    </row>
    <row r="440" spans="1:37" ht="15.6" x14ac:dyDescent="0.3">
      <c r="A440" s="137"/>
      <c r="B440" s="209"/>
      <c r="C440" s="138"/>
      <c r="D440" s="137"/>
      <c r="E440" s="138"/>
      <c r="F440" s="137"/>
      <c r="G440" s="137"/>
      <c r="H440" s="137"/>
      <c r="I440" s="137"/>
      <c r="J440" s="140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  <c r="AF440" s="139"/>
      <c r="AG440" s="139"/>
      <c r="AH440" s="159"/>
      <c r="AI440" s="159"/>
      <c r="AJ440" s="140"/>
    </row>
    <row r="441" spans="1:37" ht="15.6" x14ac:dyDescent="0.3">
      <c r="A441" s="137"/>
      <c r="B441" s="209"/>
      <c r="C441" s="138"/>
      <c r="D441" s="137"/>
      <c r="E441" s="138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9"/>
      <c r="AG441" s="139"/>
      <c r="AH441" s="139"/>
      <c r="AI441" s="139"/>
      <c r="AJ441" s="140"/>
    </row>
    <row r="442" spans="1:37" x14ac:dyDescent="0.3">
      <c r="A442" s="166"/>
      <c r="B442" s="162"/>
      <c r="C442" s="167"/>
      <c r="D442" s="166"/>
      <c r="E442" s="167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166"/>
      <c r="AE442" s="166"/>
      <c r="AF442" s="166"/>
      <c r="AG442" s="166"/>
      <c r="AH442" s="168"/>
      <c r="AI442" s="168"/>
      <c r="AJ442" s="169"/>
    </row>
    <row r="443" spans="1:37" x14ac:dyDescent="0.3">
      <c r="A443" s="166"/>
      <c r="B443" s="162"/>
      <c r="C443" s="167"/>
      <c r="D443" s="166"/>
      <c r="E443" s="167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  <c r="AA443" s="166"/>
      <c r="AB443" s="166"/>
      <c r="AC443" s="166"/>
      <c r="AD443" s="166"/>
      <c r="AE443" s="166"/>
      <c r="AF443" s="166"/>
      <c r="AG443" s="166"/>
      <c r="AH443" s="168"/>
      <c r="AI443" s="168"/>
      <c r="AJ443" s="169"/>
    </row>
    <row r="444" spans="1:37" x14ac:dyDescent="0.3">
      <c r="A444" s="166"/>
      <c r="B444" s="162"/>
      <c r="C444" s="167"/>
      <c r="D444" s="166"/>
      <c r="E444" s="167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  <c r="AA444" s="166"/>
      <c r="AB444" s="166"/>
      <c r="AC444" s="166"/>
      <c r="AD444" s="166"/>
      <c r="AE444" s="166"/>
      <c r="AF444" s="166"/>
      <c r="AG444" s="166"/>
      <c r="AH444" s="168"/>
      <c r="AI444" s="168"/>
      <c r="AJ444" s="169"/>
    </row>
    <row r="445" spans="1:37" x14ac:dyDescent="0.3">
      <c r="A445" s="166"/>
      <c r="B445" s="162"/>
      <c r="C445" s="167"/>
      <c r="D445" s="166"/>
      <c r="E445" s="167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166"/>
      <c r="AE445" s="166"/>
      <c r="AF445" s="166"/>
      <c r="AG445" s="166"/>
      <c r="AH445" s="168"/>
      <c r="AI445" s="168"/>
      <c r="AJ445" s="169"/>
    </row>
    <row r="446" spans="1:37" x14ac:dyDescent="0.3">
      <c r="A446" s="166"/>
      <c r="B446" s="162"/>
      <c r="C446" s="167"/>
      <c r="D446" s="166"/>
      <c r="E446" s="167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  <c r="AA446" s="166"/>
      <c r="AB446" s="166"/>
      <c r="AC446" s="166"/>
      <c r="AD446" s="166"/>
      <c r="AE446" s="166"/>
      <c r="AF446" s="166"/>
      <c r="AG446" s="166"/>
      <c r="AH446" s="166"/>
      <c r="AI446" s="166"/>
      <c r="AJ446" s="169"/>
    </row>
    <row r="447" spans="1:37" x14ac:dyDescent="0.3">
      <c r="A447" s="166"/>
      <c r="B447" s="162"/>
      <c r="C447" s="167"/>
      <c r="D447" s="166"/>
      <c r="E447" s="167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  <c r="AA447" s="166"/>
      <c r="AB447" s="166"/>
      <c r="AC447" s="166"/>
      <c r="AD447" s="166"/>
      <c r="AE447" s="166"/>
      <c r="AF447" s="166"/>
      <c r="AG447" s="166"/>
      <c r="AH447" s="166"/>
      <c r="AI447" s="166"/>
      <c r="AJ447" s="169"/>
    </row>
    <row r="448" spans="1:37" x14ac:dyDescent="0.3">
      <c r="A448" s="166"/>
      <c r="B448" s="162"/>
      <c r="C448" s="167"/>
      <c r="D448" s="166"/>
      <c r="E448" s="167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  <c r="AA448" s="166"/>
      <c r="AB448" s="166"/>
      <c r="AC448" s="166"/>
      <c r="AD448" s="166"/>
      <c r="AE448" s="166"/>
      <c r="AF448" s="166"/>
      <c r="AG448" s="166"/>
      <c r="AH448" s="166"/>
      <c r="AI448" s="166"/>
      <c r="AJ448" s="169"/>
    </row>
    <row r="449" spans="1:36" x14ac:dyDescent="0.3">
      <c r="A449" s="166"/>
      <c r="B449" s="162"/>
      <c r="C449" s="167"/>
      <c r="D449" s="166"/>
      <c r="E449" s="167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  <c r="AA449" s="166"/>
      <c r="AB449" s="166"/>
      <c r="AC449" s="166"/>
      <c r="AD449" s="166"/>
      <c r="AE449" s="166"/>
      <c r="AF449" s="166"/>
      <c r="AG449" s="166"/>
      <c r="AH449" s="166"/>
      <c r="AI449" s="166"/>
      <c r="AJ449" s="169"/>
    </row>
    <row r="450" spans="1:36" x14ac:dyDescent="0.3">
      <c r="A450" s="166"/>
      <c r="B450" s="162"/>
      <c r="C450" s="167"/>
      <c r="D450" s="166"/>
      <c r="E450" s="167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  <c r="AA450" s="166"/>
      <c r="AB450" s="166"/>
      <c r="AC450" s="166"/>
      <c r="AD450" s="166"/>
      <c r="AE450" s="166"/>
      <c r="AF450" s="166"/>
      <c r="AG450" s="166"/>
      <c r="AH450" s="166"/>
      <c r="AI450" s="166"/>
      <c r="AJ450" s="169"/>
    </row>
    <row r="451" spans="1:36" x14ac:dyDescent="0.3">
      <c r="A451" s="166"/>
      <c r="B451" s="162"/>
      <c r="C451" s="167"/>
      <c r="D451" s="166"/>
      <c r="E451" s="167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  <c r="AA451" s="166"/>
      <c r="AB451" s="166"/>
      <c r="AC451" s="166"/>
      <c r="AD451" s="166"/>
      <c r="AE451" s="166"/>
      <c r="AF451" s="166"/>
      <c r="AG451" s="166"/>
      <c r="AH451" s="166"/>
      <c r="AI451" s="166"/>
      <c r="AJ451" s="169"/>
    </row>
    <row r="452" spans="1:36" x14ac:dyDescent="0.3">
      <c r="A452" s="166"/>
      <c r="B452" s="162"/>
      <c r="C452" s="167"/>
      <c r="D452" s="166"/>
      <c r="E452" s="167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166"/>
      <c r="AG452" s="166"/>
      <c r="AH452" s="166"/>
      <c r="AI452" s="166"/>
      <c r="AJ452" s="169"/>
    </row>
    <row r="453" spans="1:36" x14ac:dyDescent="0.3">
      <c r="A453" s="166"/>
      <c r="B453" s="162"/>
      <c r="C453" s="167"/>
      <c r="D453" s="166"/>
      <c r="E453" s="167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  <c r="AA453" s="166"/>
      <c r="AB453" s="166"/>
      <c r="AC453" s="166"/>
      <c r="AD453" s="166"/>
      <c r="AE453" s="166"/>
      <c r="AF453" s="166"/>
      <c r="AG453" s="166"/>
      <c r="AH453" s="166"/>
      <c r="AI453" s="166"/>
      <c r="AJ453" s="169"/>
    </row>
    <row r="454" spans="1:36" x14ac:dyDescent="0.3">
      <c r="A454" s="166"/>
      <c r="B454" s="162"/>
      <c r="C454" s="167"/>
      <c r="D454" s="166"/>
      <c r="E454" s="167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  <c r="AA454" s="166"/>
      <c r="AB454" s="166"/>
      <c r="AC454" s="166"/>
      <c r="AD454" s="166"/>
      <c r="AE454" s="166"/>
      <c r="AF454" s="166"/>
      <c r="AG454" s="166"/>
      <c r="AH454" s="166"/>
      <c r="AI454" s="166"/>
      <c r="AJ454" s="169"/>
    </row>
    <row r="455" spans="1:36" x14ac:dyDescent="0.3">
      <c r="A455" s="166"/>
      <c r="B455" s="162"/>
      <c r="C455" s="167"/>
      <c r="D455" s="166"/>
      <c r="E455" s="167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  <c r="AA455" s="166"/>
      <c r="AB455" s="166"/>
      <c r="AC455" s="166"/>
      <c r="AD455" s="166"/>
      <c r="AE455" s="166"/>
      <c r="AF455" s="166"/>
      <c r="AG455" s="166"/>
      <c r="AH455" s="166"/>
      <c r="AI455" s="166"/>
      <c r="AJ455" s="169"/>
    </row>
    <row r="456" spans="1:36" x14ac:dyDescent="0.3">
      <c r="A456" s="166"/>
      <c r="B456" s="162"/>
      <c r="C456" s="167"/>
      <c r="D456" s="166"/>
      <c r="E456" s="167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166"/>
      <c r="AG456" s="166"/>
      <c r="AH456" s="166"/>
      <c r="AI456" s="166"/>
      <c r="AJ456" s="169"/>
    </row>
    <row r="457" spans="1:36" x14ac:dyDescent="0.3">
      <c r="A457" s="166"/>
      <c r="B457" s="162"/>
      <c r="C457" s="167"/>
      <c r="D457" s="166"/>
      <c r="E457" s="167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9"/>
    </row>
    <row r="458" spans="1:36" x14ac:dyDescent="0.3">
      <c r="A458" s="166"/>
      <c r="B458" s="162"/>
      <c r="C458" s="167"/>
      <c r="D458" s="166"/>
      <c r="E458" s="167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9"/>
    </row>
    <row r="459" spans="1:36" x14ac:dyDescent="0.3">
      <c r="A459" s="166"/>
      <c r="B459" s="162"/>
      <c r="C459" s="167"/>
      <c r="D459" s="166"/>
      <c r="E459" s="167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9"/>
    </row>
    <row r="460" spans="1:36" x14ac:dyDescent="0.3">
      <c r="A460" s="166"/>
      <c r="B460" s="162"/>
      <c r="C460" s="167"/>
      <c r="D460" s="166"/>
      <c r="E460" s="167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9"/>
    </row>
    <row r="461" spans="1:36" x14ac:dyDescent="0.3">
      <c r="A461" s="166"/>
      <c r="B461" s="162"/>
      <c r="C461" s="167"/>
      <c r="D461" s="166"/>
      <c r="E461" s="167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9"/>
    </row>
    <row r="462" spans="1:36" x14ac:dyDescent="0.3">
      <c r="A462" s="166"/>
      <c r="B462" s="162"/>
      <c r="C462" s="167"/>
      <c r="D462" s="166"/>
      <c r="E462" s="167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9"/>
    </row>
    <row r="463" spans="1:36" x14ac:dyDescent="0.3">
      <c r="A463" s="166"/>
      <c r="B463" s="162"/>
      <c r="C463" s="167"/>
      <c r="D463" s="166"/>
      <c r="E463" s="167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9"/>
    </row>
    <row r="464" spans="1:36" x14ac:dyDescent="0.3">
      <c r="A464" s="166"/>
      <c r="B464" s="162"/>
      <c r="C464" s="167"/>
      <c r="D464" s="166"/>
      <c r="E464" s="167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6"/>
      <c r="AG464" s="166"/>
      <c r="AH464" s="166"/>
      <c r="AI464" s="166"/>
      <c r="AJ464" s="169"/>
    </row>
    <row r="465" spans="1:36" x14ac:dyDescent="0.3">
      <c r="A465" s="166"/>
      <c r="B465" s="162"/>
      <c r="C465" s="167"/>
      <c r="D465" s="166"/>
      <c r="E465" s="167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  <c r="AB465" s="166"/>
      <c r="AC465" s="166"/>
      <c r="AD465" s="166"/>
      <c r="AE465" s="166"/>
      <c r="AF465" s="166"/>
      <c r="AG465" s="166"/>
      <c r="AH465" s="166"/>
      <c r="AI465" s="166"/>
      <c r="AJ465" s="169"/>
    </row>
    <row r="466" spans="1:36" x14ac:dyDescent="0.3">
      <c r="A466" s="166"/>
      <c r="B466" s="162"/>
      <c r="C466" s="167"/>
      <c r="D466" s="166"/>
      <c r="E466" s="167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  <c r="AB466" s="166"/>
      <c r="AC466" s="166"/>
      <c r="AD466" s="166"/>
      <c r="AE466" s="166"/>
      <c r="AF466" s="166"/>
      <c r="AG466" s="166"/>
      <c r="AH466" s="166"/>
      <c r="AI466" s="166"/>
      <c r="AJ466" s="169"/>
    </row>
    <row r="467" spans="1:36" x14ac:dyDescent="0.3">
      <c r="A467" s="166"/>
      <c r="B467" s="162"/>
      <c r="C467" s="167"/>
      <c r="D467" s="166"/>
      <c r="E467" s="167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  <c r="AA467" s="166"/>
      <c r="AB467" s="166"/>
      <c r="AC467" s="166"/>
      <c r="AD467" s="166"/>
      <c r="AE467" s="166"/>
      <c r="AF467" s="166"/>
      <c r="AG467" s="166"/>
      <c r="AH467" s="166"/>
      <c r="AI467" s="166"/>
      <c r="AJ467" s="169"/>
    </row>
    <row r="468" spans="1:36" x14ac:dyDescent="0.3">
      <c r="A468" s="166"/>
      <c r="B468" s="162"/>
      <c r="C468" s="167"/>
      <c r="D468" s="166"/>
      <c r="E468" s="167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166"/>
      <c r="AE468" s="166"/>
      <c r="AF468" s="166"/>
      <c r="AG468" s="166"/>
      <c r="AH468" s="166"/>
      <c r="AI468" s="166"/>
      <c r="AJ468" s="169"/>
    </row>
    <row r="469" spans="1:36" x14ac:dyDescent="0.3">
      <c r="A469" s="166"/>
      <c r="B469" s="162"/>
      <c r="C469" s="167"/>
      <c r="D469" s="166"/>
      <c r="E469" s="167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  <c r="AA469" s="166"/>
      <c r="AB469" s="166"/>
      <c r="AC469" s="166"/>
      <c r="AD469" s="166"/>
      <c r="AE469" s="166"/>
      <c r="AF469" s="166"/>
      <c r="AG469" s="166"/>
      <c r="AH469" s="166"/>
      <c r="AI469" s="166"/>
      <c r="AJ469" s="169"/>
    </row>
    <row r="470" spans="1:36" x14ac:dyDescent="0.3">
      <c r="A470" s="166"/>
      <c r="B470" s="162"/>
      <c r="C470" s="167"/>
      <c r="D470" s="166"/>
      <c r="E470" s="167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  <c r="AA470" s="166"/>
      <c r="AB470" s="166"/>
      <c r="AC470" s="166"/>
      <c r="AD470" s="166"/>
      <c r="AE470" s="166"/>
      <c r="AF470" s="166"/>
      <c r="AG470" s="166"/>
      <c r="AH470" s="166"/>
      <c r="AI470" s="166"/>
      <c r="AJ470" s="169"/>
    </row>
    <row r="471" spans="1:36" x14ac:dyDescent="0.3">
      <c r="A471" s="166"/>
      <c r="B471" s="162"/>
      <c r="C471" s="167"/>
      <c r="D471" s="166"/>
      <c r="E471" s="167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  <c r="AA471" s="166"/>
      <c r="AB471" s="166"/>
      <c r="AC471" s="166"/>
      <c r="AD471" s="166"/>
      <c r="AE471" s="166"/>
      <c r="AF471" s="166"/>
      <c r="AG471" s="166"/>
      <c r="AH471" s="166"/>
      <c r="AI471" s="166"/>
      <c r="AJ471" s="169"/>
    </row>
    <row r="472" spans="1:36" x14ac:dyDescent="0.3">
      <c r="A472" s="166"/>
      <c r="B472" s="162"/>
      <c r="C472" s="167"/>
      <c r="D472" s="166"/>
      <c r="E472" s="167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  <c r="AA472" s="166"/>
      <c r="AB472" s="166"/>
      <c r="AC472" s="166"/>
      <c r="AD472" s="166"/>
      <c r="AE472" s="166"/>
      <c r="AF472" s="166"/>
      <c r="AG472" s="166"/>
      <c r="AH472" s="166"/>
      <c r="AI472" s="166"/>
      <c r="AJ472" s="169"/>
    </row>
    <row r="473" spans="1:36" x14ac:dyDescent="0.3">
      <c r="A473" s="166"/>
      <c r="B473" s="162"/>
      <c r="C473" s="167"/>
      <c r="D473" s="166"/>
      <c r="E473" s="167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  <c r="AB473" s="166"/>
      <c r="AC473" s="166"/>
      <c r="AD473" s="166"/>
      <c r="AE473" s="166"/>
      <c r="AF473" s="166"/>
      <c r="AG473" s="166"/>
      <c r="AH473" s="166"/>
      <c r="AI473" s="166"/>
      <c r="AJ473" s="169"/>
    </row>
    <row r="474" spans="1:36" x14ac:dyDescent="0.3">
      <c r="A474" s="166"/>
      <c r="B474" s="162"/>
      <c r="C474" s="167"/>
      <c r="D474" s="166"/>
      <c r="E474" s="167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6"/>
      <c r="AG474" s="166"/>
      <c r="AH474" s="166"/>
      <c r="AI474" s="166"/>
      <c r="AJ474" s="169"/>
    </row>
    <row r="475" spans="1:36" x14ac:dyDescent="0.3">
      <c r="A475" s="166"/>
      <c r="B475" s="162"/>
      <c r="C475" s="167"/>
      <c r="D475" s="166"/>
      <c r="E475" s="167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  <c r="AH475" s="166"/>
      <c r="AI475" s="166"/>
      <c r="AJ475" s="169"/>
    </row>
    <row r="476" spans="1:36" x14ac:dyDescent="0.3">
      <c r="A476" s="166"/>
      <c r="B476" s="162"/>
      <c r="C476" s="167"/>
      <c r="D476" s="166"/>
      <c r="E476" s="167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  <c r="AH476" s="166"/>
      <c r="AI476" s="166"/>
      <c r="AJ476" s="169"/>
    </row>
    <row r="477" spans="1:36" x14ac:dyDescent="0.3">
      <c r="A477" s="166"/>
      <c r="B477" s="162"/>
      <c r="C477" s="167"/>
      <c r="D477" s="166"/>
      <c r="E477" s="167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6"/>
      <c r="AG477" s="166"/>
      <c r="AH477" s="166"/>
      <c r="AI477" s="166"/>
      <c r="AJ477" s="169"/>
    </row>
    <row r="478" spans="1:36" x14ac:dyDescent="0.3">
      <c r="A478" s="166"/>
      <c r="B478" s="162"/>
      <c r="C478" s="167"/>
      <c r="D478" s="166"/>
      <c r="E478" s="167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6"/>
      <c r="AG478" s="166"/>
      <c r="AH478" s="166"/>
      <c r="AI478" s="166"/>
      <c r="AJ478" s="169"/>
    </row>
    <row r="479" spans="1:36" x14ac:dyDescent="0.3">
      <c r="A479" s="166"/>
      <c r="B479" s="162"/>
      <c r="C479" s="167"/>
      <c r="D479" s="166"/>
      <c r="E479" s="167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6"/>
      <c r="AG479" s="166"/>
      <c r="AH479" s="166"/>
      <c r="AI479" s="166"/>
      <c r="AJ479" s="169"/>
    </row>
    <row r="480" spans="1:36" x14ac:dyDescent="0.3">
      <c r="A480" s="166"/>
      <c r="B480" s="162"/>
      <c r="C480" s="167"/>
      <c r="D480" s="166"/>
      <c r="E480" s="167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6"/>
      <c r="AG480" s="166"/>
      <c r="AH480" s="166"/>
      <c r="AI480" s="166"/>
      <c r="AJ480" s="169"/>
    </row>
    <row r="481" spans="1:36" x14ac:dyDescent="0.3">
      <c r="A481" s="166"/>
      <c r="B481" s="162"/>
      <c r="C481" s="167"/>
      <c r="D481" s="166"/>
      <c r="E481" s="167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  <c r="AH481" s="166"/>
      <c r="AI481" s="166"/>
      <c r="AJ481" s="169"/>
    </row>
    <row r="482" spans="1:36" x14ac:dyDescent="0.3">
      <c r="A482" s="166"/>
      <c r="B482" s="162"/>
      <c r="C482" s="167"/>
      <c r="D482" s="166"/>
      <c r="E482" s="167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6"/>
      <c r="AG482" s="166"/>
      <c r="AH482" s="166"/>
      <c r="AI482" s="166"/>
      <c r="AJ482" s="169"/>
    </row>
    <row r="483" spans="1:36" x14ac:dyDescent="0.3">
      <c r="A483" s="166"/>
      <c r="B483" s="162"/>
      <c r="C483" s="167"/>
      <c r="D483" s="166"/>
      <c r="E483" s="167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  <c r="AB483" s="166"/>
      <c r="AC483" s="166"/>
      <c r="AD483" s="166"/>
      <c r="AE483" s="166"/>
      <c r="AF483" s="166"/>
      <c r="AG483" s="166"/>
      <c r="AH483" s="166"/>
      <c r="AI483" s="166"/>
      <c r="AJ483" s="169"/>
    </row>
    <row r="484" spans="1:36" x14ac:dyDescent="0.3">
      <c r="A484" s="166"/>
      <c r="B484" s="162"/>
      <c r="C484" s="167"/>
      <c r="D484" s="166"/>
      <c r="E484" s="167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  <c r="AA484" s="166"/>
      <c r="AB484" s="166"/>
      <c r="AC484" s="166"/>
      <c r="AD484" s="166"/>
      <c r="AE484" s="166"/>
      <c r="AF484" s="166"/>
      <c r="AG484" s="166"/>
      <c r="AH484" s="166"/>
      <c r="AI484" s="166"/>
      <c r="AJ484" s="169"/>
    </row>
    <row r="485" spans="1:36" x14ac:dyDescent="0.3">
      <c r="A485" s="166"/>
      <c r="B485" s="162"/>
      <c r="C485" s="167"/>
      <c r="D485" s="166"/>
      <c r="E485" s="167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  <c r="AB485" s="166"/>
      <c r="AC485" s="166"/>
      <c r="AD485" s="166"/>
      <c r="AE485" s="166"/>
      <c r="AF485" s="166"/>
      <c r="AG485" s="166"/>
      <c r="AH485" s="166"/>
      <c r="AI485" s="166"/>
      <c r="AJ485" s="169"/>
    </row>
    <row r="486" spans="1:36" x14ac:dyDescent="0.3">
      <c r="A486" s="166"/>
      <c r="B486" s="162"/>
      <c r="C486" s="167"/>
      <c r="D486" s="166"/>
      <c r="E486" s="167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66"/>
      <c r="AC486" s="166"/>
      <c r="AD486" s="166"/>
      <c r="AE486" s="166"/>
      <c r="AF486" s="166"/>
      <c r="AG486" s="166"/>
      <c r="AH486" s="166"/>
      <c r="AI486" s="166"/>
      <c r="AJ486" s="169"/>
    </row>
    <row r="487" spans="1:36" x14ac:dyDescent="0.3">
      <c r="A487" s="166"/>
      <c r="B487" s="162"/>
      <c r="C487" s="167"/>
      <c r="D487" s="166"/>
      <c r="E487" s="167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  <c r="AA487" s="166"/>
      <c r="AB487" s="166"/>
      <c r="AC487" s="166"/>
      <c r="AD487" s="166"/>
      <c r="AE487" s="166"/>
      <c r="AF487" s="166"/>
      <c r="AG487" s="166"/>
      <c r="AH487" s="166"/>
      <c r="AI487" s="166"/>
      <c r="AJ487" s="169"/>
    </row>
    <row r="488" spans="1:36" x14ac:dyDescent="0.3">
      <c r="A488" s="166"/>
      <c r="B488" s="162"/>
      <c r="C488" s="167"/>
      <c r="D488" s="166"/>
      <c r="E488" s="167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  <c r="AA488" s="166"/>
      <c r="AB488" s="166"/>
      <c r="AC488" s="166"/>
      <c r="AD488" s="166"/>
      <c r="AE488" s="166"/>
      <c r="AF488" s="166"/>
      <c r="AG488" s="166"/>
      <c r="AH488" s="166"/>
      <c r="AI488" s="166"/>
      <c r="AJ488" s="169"/>
    </row>
    <row r="489" spans="1:36" x14ac:dyDescent="0.3">
      <c r="A489" s="166"/>
      <c r="B489" s="162"/>
      <c r="C489" s="167"/>
      <c r="D489" s="166"/>
      <c r="E489" s="167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66"/>
      <c r="AC489" s="166"/>
      <c r="AD489" s="166"/>
      <c r="AE489" s="166"/>
      <c r="AF489" s="166"/>
      <c r="AG489" s="166"/>
      <c r="AH489" s="166"/>
      <c r="AI489" s="166"/>
      <c r="AJ489" s="169"/>
    </row>
    <row r="490" spans="1:36" x14ac:dyDescent="0.3">
      <c r="A490" s="166"/>
      <c r="B490" s="162"/>
      <c r="C490" s="167"/>
      <c r="D490" s="166"/>
      <c r="E490" s="167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  <c r="AA490" s="166"/>
      <c r="AB490" s="166"/>
      <c r="AC490" s="166"/>
      <c r="AD490" s="166"/>
      <c r="AE490" s="166"/>
      <c r="AF490" s="166"/>
      <c r="AG490" s="166"/>
      <c r="AH490" s="166"/>
      <c r="AI490" s="166"/>
      <c r="AJ490" s="169"/>
    </row>
    <row r="491" spans="1:36" x14ac:dyDescent="0.3">
      <c r="A491" s="166"/>
      <c r="B491" s="162"/>
      <c r="C491" s="167"/>
      <c r="D491" s="166"/>
      <c r="E491" s="167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  <c r="AA491" s="166"/>
      <c r="AB491" s="166"/>
      <c r="AC491" s="166"/>
      <c r="AD491" s="166"/>
      <c r="AE491" s="166"/>
      <c r="AF491" s="166"/>
      <c r="AG491" s="166"/>
      <c r="AH491" s="166"/>
      <c r="AI491" s="166"/>
      <c r="AJ491" s="169"/>
    </row>
    <row r="492" spans="1:36" x14ac:dyDescent="0.3">
      <c r="A492" s="166"/>
      <c r="B492" s="162"/>
      <c r="C492" s="167"/>
      <c r="D492" s="166"/>
      <c r="E492" s="167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  <c r="AG492" s="166"/>
      <c r="AH492" s="166"/>
      <c r="AI492" s="166"/>
      <c r="AJ492" s="169"/>
    </row>
    <row r="493" spans="1:36" x14ac:dyDescent="0.3">
      <c r="A493" s="166"/>
      <c r="B493" s="162"/>
      <c r="C493" s="167"/>
      <c r="D493" s="166"/>
      <c r="E493" s="167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9"/>
    </row>
    <row r="494" spans="1:36" x14ac:dyDescent="0.3">
      <c r="A494" s="166"/>
      <c r="B494" s="162"/>
      <c r="C494" s="167"/>
      <c r="D494" s="166"/>
      <c r="E494" s="167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9"/>
    </row>
    <row r="495" spans="1:36" x14ac:dyDescent="0.3">
      <c r="A495" s="166"/>
      <c r="B495" s="162"/>
      <c r="C495" s="167"/>
      <c r="D495" s="166"/>
      <c r="E495" s="167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9"/>
    </row>
    <row r="496" spans="1:36" x14ac:dyDescent="0.3">
      <c r="A496" s="166"/>
      <c r="B496" s="162"/>
      <c r="C496" s="167"/>
      <c r="D496" s="166"/>
      <c r="E496" s="167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9"/>
    </row>
    <row r="497" spans="1:36" x14ac:dyDescent="0.3">
      <c r="A497" s="166"/>
      <c r="B497" s="162"/>
      <c r="C497" s="167"/>
      <c r="D497" s="166"/>
      <c r="E497" s="167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9"/>
    </row>
    <row r="498" spans="1:36" x14ac:dyDescent="0.3">
      <c r="A498" s="166"/>
      <c r="B498" s="162"/>
      <c r="C498" s="167"/>
      <c r="D498" s="166"/>
      <c r="E498" s="167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9"/>
    </row>
    <row r="499" spans="1:36" x14ac:dyDescent="0.3">
      <c r="A499" s="166"/>
      <c r="B499" s="162"/>
      <c r="C499" s="167"/>
      <c r="D499" s="166"/>
      <c r="E499" s="167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9"/>
    </row>
    <row r="500" spans="1:36" x14ac:dyDescent="0.3">
      <c r="A500" s="166"/>
      <c r="B500" s="162"/>
      <c r="C500" s="167"/>
      <c r="D500" s="166"/>
      <c r="E500" s="167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9"/>
    </row>
    <row r="501" spans="1:36" x14ac:dyDescent="0.3">
      <c r="A501" s="166"/>
      <c r="B501" s="162"/>
      <c r="C501" s="167"/>
      <c r="D501" s="166"/>
      <c r="E501" s="167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  <c r="AA501" s="166"/>
      <c r="AB501" s="166"/>
      <c r="AC501" s="166"/>
      <c r="AD501" s="166"/>
      <c r="AE501" s="166"/>
      <c r="AF501" s="166"/>
      <c r="AG501" s="166"/>
      <c r="AH501" s="166"/>
      <c r="AI501" s="166"/>
      <c r="AJ501" s="169"/>
    </row>
    <row r="502" spans="1:36" x14ac:dyDescent="0.3">
      <c r="A502" s="166"/>
      <c r="B502" s="162"/>
      <c r="C502" s="167"/>
      <c r="D502" s="166"/>
      <c r="E502" s="167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9"/>
    </row>
    <row r="503" spans="1:36" x14ac:dyDescent="0.3">
      <c r="A503" s="166"/>
      <c r="B503" s="162"/>
      <c r="C503" s="167"/>
      <c r="D503" s="166"/>
      <c r="E503" s="167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  <c r="AA503" s="166"/>
      <c r="AB503" s="166"/>
      <c r="AC503" s="166"/>
      <c r="AD503" s="166"/>
      <c r="AE503" s="166"/>
      <c r="AF503" s="166"/>
      <c r="AG503" s="166"/>
      <c r="AH503" s="166"/>
      <c r="AI503" s="166"/>
      <c r="AJ503" s="169"/>
    </row>
    <row r="504" spans="1:36" x14ac:dyDescent="0.3">
      <c r="A504" s="166"/>
      <c r="B504" s="162"/>
      <c r="C504" s="167"/>
      <c r="D504" s="166"/>
      <c r="E504" s="167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  <c r="AA504" s="166"/>
      <c r="AB504" s="166"/>
      <c r="AC504" s="166"/>
      <c r="AD504" s="166"/>
      <c r="AE504" s="166"/>
      <c r="AF504" s="166"/>
      <c r="AG504" s="166"/>
      <c r="AH504" s="166"/>
      <c r="AI504" s="166"/>
      <c r="AJ504" s="169"/>
    </row>
    <row r="505" spans="1:36" x14ac:dyDescent="0.3">
      <c r="A505" s="166"/>
      <c r="B505" s="162"/>
      <c r="C505" s="167"/>
      <c r="D505" s="166"/>
      <c r="E505" s="167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  <c r="AA505" s="166"/>
      <c r="AB505" s="166"/>
      <c r="AC505" s="166"/>
      <c r="AD505" s="166"/>
      <c r="AE505" s="166"/>
      <c r="AF505" s="166"/>
      <c r="AG505" s="166"/>
      <c r="AH505" s="166"/>
      <c r="AI505" s="166"/>
      <c r="AJ505" s="169"/>
    </row>
    <row r="506" spans="1:36" x14ac:dyDescent="0.3">
      <c r="A506" s="166"/>
      <c r="B506" s="162"/>
      <c r="C506" s="167"/>
      <c r="D506" s="166"/>
      <c r="E506" s="167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  <c r="AA506" s="166"/>
      <c r="AB506" s="166"/>
      <c r="AC506" s="166"/>
      <c r="AD506" s="166"/>
      <c r="AE506" s="166"/>
      <c r="AF506" s="166"/>
      <c r="AG506" s="166"/>
      <c r="AH506" s="166"/>
      <c r="AI506" s="166"/>
      <c r="AJ506" s="169"/>
    </row>
    <row r="507" spans="1:36" x14ac:dyDescent="0.3">
      <c r="A507" s="166"/>
      <c r="B507" s="162"/>
      <c r="C507" s="167"/>
      <c r="D507" s="166"/>
      <c r="E507" s="167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  <c r="AA507" s="166"/>
      <c r="AB507" s="166"/>
      <c r="AC507" s="166"/>
      <c r="AD507" s="166"/>
      <c r="AE507" s="166"/>
      <c r="AF507" s="166"/>
      <c r="AG507" s="166"/>
      <c r="AH507" s="166"/>
      <c r="AI507" s="166"/>
      <c r="AJ507" s="169"/>
    </row>
    <row r="508" spans="1:36" ht="14.4" customHeight="1" x14ac:dyDescent="0.3">
      <c r="A508" s="166"/>
      <c r="B508" s="162"/>
      <c r="C508" s="167"/>
      <c r="D508" s="166"/>
      <c r="E508" s="167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9"/>
    </row>
    <row r="509" spans="1:36" ht="14.4" customHeight="1" x14ac:dyDescent="0.3">
      <c r="A509" s="166"/>
      <c r="B509" s="162"/>
      <c r="C509" s="167"/>
      <c r="D509" s="166"/>
      <c r="E509" s="167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  <c r="AA509" s="166"/>
      <c r="AB509" s="166"/>
      <c r="AC509" s="166"/>
      <c r="AD509" s="166"/>
      <c r="AE509" s="166"/>
      <c r="AF509" s="166"/>
      <c r="AG509" s="166"/>
      <c r="AH509" s="166"/>
      <c r="AI509" s="166"/>
      <c r="AJ509" s="169"/>
    </row>
    <row r="510" spans="1:36" ht="14.4" customHeight="1" x14ac:dyDescent="0.3">
      <c r="A510" s="166"/>
      <c r="B510" s="162"/>
      <c r="C510" s="167"/>
      <c r="D510" s="166"/>
      <c r="E510" s="167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  <c r="AA510" s="166"/>
      <c r="AB510" s="166"/>
      <c r="AC510" s="166"/>
      <c r="AD510" s="166"/>
      <c r="AE510" s="166"/>
      <c r="AF510" s="166"/>
      <c r="AG510" s="166"/>
      <c r="AH510" s="166"/>
      <c r="AI510" s="166"/>
      <c r="AJ510" s="169"/>
    </row>
    <row r="511" spans="1:36" ht="14.4" customHeight="1" x14ac:dyDescent="0.3">
      <c r="A511" s="166"/>
      <c r="B511" s="162"/>
      <c r="C511" s="167"/>
      <c r="D511" s="166"/>
      <c r="E511" s="167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  <c r="AA511" s="166"/>
      <c r="AB511" s="166"/>
      <c r="AC511" s="166"/>
      <c r="AD511" s="166"/>
      <c r="AE511" s="166"/>
      <c r="AF511" s="166"/>
      <c r="AG511" s="166"/>
      <c r="AH511" s="166"/>
      <c r="AI511" s="166"/>
      <c r="AJ511" s="169"/>
    </row>
    <row r="512" spans="1:36" ht="14.4" customHeight="1" x14ac:dyDescent="0.3">
      <c r="A512" s="166"/>
      <c r="B512" s="162"/>
      <c r="C512" s="167"/>
      <c r="D512" s="166"/>
      <c r="E512" s="167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  <c r="AA512" s="166"/>
      <c r="AB512" s="166"/>
      <c r="AC512" s="166"/>
      <c r="AD512" s="166"/>
      <c r="AE512" s="166"/>
      <c r="AF512" s="166"/>
      <c r="AG512" s="166"/>
      <c r="AH512" s="166"/>
      <c r="AI512" s="166"/>
      <c r="AJ512" s="169"/>
    </row>
    <row r="513" spans="1:36" ht="14.4" customHeight="1" x14ac:dyDescent="0.3">
      <c r="A513" s="166"/>
      <c r="B513" s="162"/>
      <c r="C513" s="167"/>
      <c r="D513" s="166"/>
      <c r="E513" s="167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  <c r="AA513" s="166"/>
      <c r="AB513" s="166"/>
      <c r="AC513" s="166"/>
      <c r="AD513" s="166"/>
      <c r="AE513" s="166"/>
      <c r="AF513" s="166"/>
      <c r="AG513" s="166"/>
      <c r="AH513" s="166"/>
      <c r="AI513" s="166"/>
      <c r="AJ513" s="169"/>
    </row>
    <row r="514" spans="1:36" ht="14.4" customHeight="1" x14ac:dyDescent="0.3">
      <c r="A514" s="166"/>
      <c r="B514" s="162"/>
      <c r="C514" s="167"/>
      <c r="D514" s="166"/>
      <c r="E514" s="167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  <c r="AA514" s="166"/>
      <c r="AB514" s="166"/>
      <c r="AC514" s="166"/>
      <c r="AD514" s="166"/>
      <c r="AE514" s="166"/>
      <c r="AF514" s="166"/>
      <c r="AG514" s="166"/>
      <c r="AH514" s="166"/>
      <c r="AI514" s="166"/>
      <c r="AJ514" s="169"/>
    </row>
    <row r="515" spans="1:36" ht="14.4" customHeight="1" x14ac:dyDescent="0.3">
      <c r="A515" s="166"/>
      <c r="B515" s="162"/>
      <c r="C515" s="167"/>
      <c r="D515" s="166"/>
      <c r="E515" s="167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  <c r="AA515" s="166"/>
      <c r="AB515" s="166"/>
      <c r="AC515" s="166"/>
      <c r="AD515" s="166"/>
      <c r="AE515" s="166"/>
      <c r="AF515" s="166"/>
      <c r="AG515" s="166"/>
      <c r="AH515" s="166"/>
      <c r="AI515" s="166"/>
      <c r="AJ515" s="169"/>
    </row>
    <row r="516" spans="1:36" ht="14.4" customHeight="1" x14ac:dyDescent="0.3">
      <c r="A516" s="166"/>
      <c r="B516" s="162"/>
      <c r="C516" s="167"/>
      <c r="D516" s="166"/>
      <c r="E516" s="167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  <c r="AA516" s="166"/>
      <c r="AB516" s="166"/>
      <c r="AC516" s="166"/>
      <c r="AD516" s="166"/>
      <c r="AE516" s="166"/>
      <c r="AF516" s="166"/>
      <c r="AG516" s="166"/>
      <c r="AH516" s="166"/>
      <c r="AI516" s="166"/>
      <c r="AJ516" s="169"/>
    </row>
    <row r="517" spans="1:36" ht="14.4" customHeight="1" x14ac:dyDescent="0.3">
      <c r="A517" s="166"/>
      <c r="B517" s="162"/>
      <c r="C517" s="167"/>
      <c r="D517" s="166"/>
      <c r="E517" s="167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  <c r="AA517" s="166"/>
      <c r="AB517" s="166"/>
      <c r="AC517" s="166"/>
      <c r="AD517" s="166"/>
      <c r="AE517" s="166"/>
      <c r="AF517" s="166"/>
      <c r="AG517" s="166"/>
      <c r="AH517" s="166"/>
      <c r="AI517" s="166"/>
      <c r="AJ517" s="169"/>
    </row>
    <row r="518" spans="1:36" ht="14.4" customHeight="1" x14ac:dyDescent="0.3">
      <c r="A518" s="166"/>
      <c r="B518" s="162"/>
      <c r="C518" s="167"/>
      <c r="D518" s="166"/>
      <c r="E518" s="167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  <c r="AB518" s="166"/>
      <c r="AC518" s="166"/>
      <c r="AD518" s="166"/>
      <c r="AE518" s="166"/>
      <c r="AF518" s="166"/>
      <c r="AG518" s="166"/>
      <c r="AH518" s="166"/>
      <c r="AI518" s="166"/>
      <c r="AJ518" s="169"/>
    </row>
    <row r="519" spans="1:36" ht="14.4" customHeight="1" x14ac:dyDescent="0.3">
      <c r="A519" s="166"/>
      <c r="B519" s="162"/>
      <c r="C519" s="167"/>
      <c r="D519" s="166"/>
      <c r="E519" s="167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  <c r="AA519" s="166"/>
      <c r="AB519" s="166"/>
      <c r="AC519" s="166"/>
      <c r="AD519" s="166"/>
      <c r="AE519" s="166"/>
      <c r="AF519" s="166"/>
      <c r="AG519" s="166"/>
      <c r="AH519" s="166"/>
      <c r="AI519" s="166"/>
      <c r="AJ519" s="169"/>
    </row>
    <row r="520" spans="1:36" ht="14.4" customHeight="1" x14ac:dyDescent="0.3">
      <c r="A520" s="166"/>
      <c r="B520" s="162"/>
      <c r="C520" s="167"/>
      <c r="D520" s="166"/>
      <c r="E520" s="167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  <c r="AA520" s="166"/>
      <c r="AB520" s="166"/>
      <c r="AC520" s="166"/>
      <c r="AD520" s="166"/>
      <c r="AE520" s="166"/>
      <c r="AF520" s="166"/>
      <c r="AG520" s="166"/>
      <c r="AH520" s="166"/>
      <c r="AI520" s="166"/>
      <c r="AJ520" s="169"/>
    </row>
    <row r="521" spans="1:36" ht="14.4" customHeight="1" x14ac:dyDescent="0.3">
      <c r="A521" s="166"/>
      <c r="B521" s="162"/>
      <c r="C521" s="167"/>
      <c r="D521" s="166"/>
      <c r="E521" s="167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  <c r="AA521" s="166"/>
      <c r="AB521" s="166"/>
      <c r="AC521" s="166"/>
      <c r="AD521" s="166"/>
      <c r="AE521" s="166"/>
      <c r="AF521" s="166"/>
      <c r="AG521" s="166"/>
      <c r="AH521" s="166"/>
      <c r="AI521" s="166"/>
      <c r="AJ521" s="169"/>
    </row>
    <row r="522" spans="1:36" ht="14.4" customHeight="1" x14ac:dyDescent="0.3">
      <c r="A522" s="166"/>
      <c r="B522" s="162"/>
      <c r="C522" s="167"/>
      <c r="D522" s="166"/>
      <c r="E522" s="167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  <c r="AA522" s="166"/>
      <c r="AB522" s="166"/>
      <c r="AC522" s="166"/>
      <c r="AD522" s="166"/>
      <c r="AE522" s="166"/>
      <c r="AF522" s="166"/>
      <c r="AG522" s="166"/>
      <c r="AH522" s="166"/>
      <c r="AI522" s="166"/>
      <c r="AJ522" s="169"/>
    </row>
    <row r="523" spans="1:36" ht="14.4" customHeight="1" x14ac:dyDescent="0.3">
      <c r="A523" s="166"/>
      <c r="B523" s="162"/>
      <c r="C523" s="167"/>
      <c r="D523" s="166"/>
      <c r="E523" s="167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  <c r="AA523" s="166"/>
      <c r="AB523" s="166"/>
      <c r="AC523" s="166"/>
      <c r="AD523" s="166"/>
      <c r="AE523" s="166"/>
      <c r="AF523" s="166"/>
      <c r="AG523" s="166"/>
      <c r="AH523" s="166"/>
      <c r="AI523" s="166"/>
      <c r="AJ523" s="169"/>
    </row>
    <row r="524" spans="1:36" ht="14.4" customHeight="1" x14ac:dyDescent="0.3">
      <c r="A524" s="166"/>
      <c r="B524" s="162"/>
      <c r="C524" s="167"/>
      <c r="D524" s="166"/>
      <c r="E524" s="167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  <c r="AA524" s="166"/>
      <c r="AB524" s="166"/>
      <c r="AC524" s="166"/>
      <c r="AD524" s="166"/>
      <c r="AE524" s="166"/>
      <c r="AF524" s="166"/>
      <c r="AG524" s="166"/>
      <c r="AH524" s="166"/>
      <c r="AI524" s="166"/>
      <c r="AJ524" s="169"/>
    </row>
    <row r="525" spans="1:36" ht="14.4" customHeight="1" x14ac:dyDescent="0.3">
      <c r="A525" s="166"/>
      <c r="B525" s="162"/>
      <c r="C525" s="167"/>
      <c r="D525" s="166"/>
      <c r="E525" s="167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  <c r="AA525" s="166"/>
      <c r="AB525" s="166"/>
      <c r="AC525" s="166"/>
      <c r="AD525" s="166"/>
      <c r="AE525" s="166"/>
      <c r="AF525" s="166"/>
      <c r="AG525" s="166"/>
      <c r="AH525" s="166"/>
      <c r="AI525" s="166"/>
      <c r="AJ525" s="169"/>
    </row>
    <row r="526" spans="1:36" ht="14.4" customHeight="1" x14ac:dyDescent="0.3">
      <c r="A526" s="166"/>
      <c r="B526" s="162"/>
      <c r="C526" s="167"/>
      <c r="D526" s="166"/>
      <c r="E526" s="167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  <c r="AA526" s="166"/>
      <c r="AB526" s="166"/>
      <c r="AC526" s="166"/>
      <c r="AD526" s="166"/>
      <c r="AE526" s="166"/>
      <c r="AF526" s="166"/>
      <c r="AG526" s="166"/>
      <c r="AH526" s="166"/>
      <c r="AI526" s="166"/>
      <c r="AJ526" s="169"/>
    </row>
    <row r="527" spans="1:36" ht="14.4" customHeight="1" x14ac:dyDescent="0.3">
      <c r="A527" s="166"/>
      <c r="B527" s="162"/>
      <c r="C527" s="167"/>
      <c r="D527" s="166"/>
      <c r="E527" s="167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  <c r="AA527" s="166"/>
      <c r="AB527" s="166"/>
      <c r="AC527" s="166"/>
      <c r="AD527" s="166"/>
      <c r="AE527" s="166"/>
      <c r="AF527" s="166"/>
      <c r="AG527" s="166"/>
      <c r="AH527" s="166"/>
      <c r="AI527" s="166"/>
      <c r="AJ527" s="169"/>
    </row>
    <row r="528" spans="1:36" ht="14.4" customHeight="1" x14ac:dyDescent="0.3">
      <c r="A528" s="166"/>
      <c r="B528" s="162"/>
      <c r="C528" s="167"/>
      <c r="D528" s="166"/>
      <c r="E528" s="167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  <c r="AB528" s="166"/>
      <c r="AC528" s="166"/>
      <c r="AD528" s="166"/>
      <c r="AE528" s="166"/>
      <c r="AF528" s="166"/>
      <c r="AG528" s="166"/>
      <c r="AH528" s="166"/>
      <c r="AI528" s="166"/>
      <c r="AJ528" s="169"/>
    </row>
    <row r="529" spans="1:36" ht="14.4" customHeight="1" x14ac:dyDescent="0.3">
      <c r="A529" s="166"/>
      <c r="B529" s="162"/>
      <c r="C529" s="167"/>
      <c r="D529" s="166"/>
      <c r="E529" s="167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9"/>
    </row>
    <row r="530" spans="1:36" ht="14.4" customHeight="1" x14ac:dyDescent="0.3">
      <c r="A530" s="166"/>
      <c r="B530" s="162"/>
      <c r="C530" s="167"/>
      <c r="D530" s="166"/>
      <c r="E530" s="167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  <c r="AA530" s="166"/>
      <c r="AB530" s="166"/>
      <c r="AC530" s="166"/>
      <c r="AD530" s="166"/>
      <c r="AE530" s="166"/>
      <c r="AF530" s="166"/>
      <c r="AG530" s="166"/>
      <c r="AH530" s="166"/>
      <c r="AI530" s="166"/>
      <c r="AJ530" s="169"/>
    </row>
    <row r="531" spans="1:36" ht="14.4" customHeight="1" x14ac:dyDescent="0.3">
      <c r="A531" s="166"/>
      <c r="B531" s="162"/>
      <c r="C531" s="167"/>
      <c r="D531" s="166"/>
      <c r="E531" s="167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  <c r="AA531" s="166"/>
      <c r="AB531" s="166"/>
      <c r="AC531" s="166"/>
      <c r="AD531" s="166"/>
      <c r="AE531" s="166"/>
      <c r="AF531" s="166"/>
      <c r="AG531" s="166"/>
      <c r="AH531" s="166"/>
      <c r="AI531" s="166"/>
      <c r="AJ531" s="169"/>
    </row>
    <row r="532" spans="1:36" ht="14.4" customHeight="1" x14ac:dyDescent="0.3">
      <c r="A532" s="166"/>
      <c r="B532" s="162"/>
      <c r="C532" s="167"/>
      <c r="D532" s="166"/>
      <c r="E532" s="167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  <c r="AA532" s="166"/>
      <c r="AB532" s="166"/>
      <c r="AC532" s="166"/>
      <c r="AD532" s="166"/>
      <c r="AE532" s="166"/>
      <c r="AF532" s="166"/>
      <c r="AG532" s="166"/>
      <c r="AH532" s="166"/>
      <c r="AI532" s="166"/>
      <c r="AJ532" s="169"/>
    </row>
    <row r="533" spans="1:36" ht="14.4" customHeight="1" x14ac:dyDescent="0.3">
      <c r="A533" s="166"/>
      <c r="B533" s="162"/>
      <c r="C533" s="167"/>
      <c r="D533" s="166"/>
      <c r="E533" s="167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  <c r="AB533" s="166"/>
      <c r="AC533" s="166"/>
      <c r="AD533" s="166"/>
      <c r="AE533" s="166"/>
      <c r="AF533" s="166"/>
      <c r="AG533" s="166"/>
      <c r="AH533" s="166"/>
      <c r="AI533" s="166"/>
      <c r="AJ533" s="169"/>
    </row>
    <row r="534" spans="1:36" ht="14.4" customHeight="1" x14ac:dyDescent="0.3">
      <c r="A534" s="166"/>
      <c r="B534" s="162"/>
      <c r="C534" s="167"/>
      <c r="D534" s="166"/>
      <c r="E534" s="167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  <c r="AB534" s="166"/>
      <c r="AC534" s="166"/>
      <c r="AD534" s="166"/>
      <c r="AE534" s="166"/>
      <c r="AF534" s="166"/>
      <c r="AG534" s="166"/>
      <c r="AH534" s="166"/>
      <c r="AI534" s="166"/>
      <c r="AJ534" s="169"/>
    </row>
    <row r="535" spans="1:36" ht="14.4" customHeight="1" x14ac:dyDescent="0.3">
      <c r="A535" s="166"/>
      <c r="B535" s="162"/>
      <c r="C535" s="167"/>
      <c r="D535" s="166"/>
      <c r="E535" s="167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  <c r="AB535" s="166"/>
      <c r="AC535" s="166"/>
      <c r="AD535" s="166"/>
      <c r="AE535" s="166"/>
      <c r="AF535" s="166"/>
      <c r="AG535" s="166"/>
      <c r="AH535" s="166"/>
      <c r="AI535" s="166"/>
      <c r="AJ535" s="169"/>
    </row>
    <row r="536" spans="1:36" ht="14.4" customHeight="1" x14ac:dyDescent="0.3">
      <c r="A536" s="166"/>
      <c r="B536" s="162"/>
      <c r="C536" s="167"/>
      <c r="D536" s="166"/>
      <c r="E536" s="167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  <c r="AB536" s="166"/>
      <c r="AC536" s="166"/>
      <c r="AD536" s="166"/>
      <c r="AE536" s="166"/>
      <c r="AF536" s="166"/>
      <c r="AG536" s="166"/>
      <c r="AH536" s="166"/>
      <c r="AI536" s="166"/>
      <c r="AJ536" s="169"/>
    </row>
    <row r="537" spans="1:36" ht="14.4" customHeight="1" x14ac:dyDescent="0.3">
      <c r="A537" s="166"/>
      <c r="B537" s="162"/>
      <c r="C537" s="167"/>
      <c r="D537" s="166"/>
      <c r="E537" s="167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  <c r="AB537" s="166"/>
      <c r="AC537" s="166"/>
      <c r="AD537" s="166"/>
      <c r="AE537" s="166"/>
      <c r="AF537" s="166"/>
      <c r="AG537" s="166"/>
      <c r="AH537" s="166"/>
      <c r="AI537" s="166"/>
      <c r="AJ537" s="169"/>
    </row>
    <row r="538" spans="1:36" ht="14.4" customHeight="1" x14ac:dyDescent="0.3">
      <c r="A538" s="166"/>
      <c r="B538" s="162"/>
      <c r="C538" s="167"/>
      <c r="D538" s="166"/>
      <c r="E538" s="167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  <c r="AB538" s="166"/>
      <c r="AC538" s="166"/>
      <c r="AD538" s="166"/>
      <c r="AE538" s="166"/>
      <c r="AF538" s="166"/>
      <c r="AG538" s="166"/>
      <c r="AH538" s="166"/>
      <c r="AI538" s="166"/>
      <c r="AJ538" s="169"/>
    </row>
    <row r="539" spans="1:36" ht="14.4" customHeight="1" x14ac:dyDescent="0.3">
      <c r="A539" s="166"/>
      <c r="B539" s="162"/>
      <c r="C539" s="167"/>
      <c r="D539" s="166"/>
      <c r="E539" s="167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  <c r="AA539" s="166"/>
      <c r="AB539" s="166"/>
      <c r="AC539" s="166"/>
      <c r="AD539" s="166"/>
      <c r="AE539" s="166"/>
      <c r="AF539" s="166"/>
      <c r="AG539" s="166"/>
      <c r="AH539" s="166"/>
      <c r="AI539" s="166"/>
      <c r="AJ539" s="169"/>
    </row>
    <row r="540" spans="1:36" ht="14.4" customHeight="1" x14ac:dyDescent="0.3">
      <c r="A540" s="166"/>
      <c r="B540" s="162"/>
      <c r="C540" s="167"/>
      <c r="D540" s="166"/>
      <c r="E540" s="167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  <c r="AB540" s="166"/>
      <c r="AC540" s="166"/>
      <c r="AD540" s="166"/>
      <c r="AE540" s="166"/>
      <c r="AF540" s="166"/>
      <c r="AG540" s="166"/>
      <c r="AH540" s="166"/>
      <c r="AI540" s="166"/>
      <c r="AJ540" s="169"/>
    </row>
    <row r="541" spans="1:36" ht="14.4" customHeight="1" x14ac:dyDescent="0.3">
      <c r="A541" s="166"/>
      <c r="B541" s="162"/>
      <c r="C541" s="167"/>
      <c r="D541" s="166"/>
      <c r="E541" s="167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  <c r="AB541" s="166"/>
      <c r="AC541" s="166"/>
      <c r="AD541" s="166"/>
      <c r="AE541" s="166"/>
      <c r="AF541" s="166"/>
      <c r="AG541" s="166"/>
      <c r="AH541" s="166"/>
      <c r="AI541" s="166"/>
      <c r="AJ541" s="169"/>
    </row>
    <row r="542" spans="1:36" ht="14.4" customHeight="1" x14ac:dyDescent="0.3">
      <c r="A542" s="166"/>
      <c r="B542" s="162"/>
      <c r="C542" s="167"/>
      <c r="D542" s="166"/>
      <c r="E542" s="167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  <c r="AB542" s="166"/>
      <c r="AC542" s="166"/>
      <c r="AD542" s="166"/>
      <c r="AE542" s="166"/>
      <c r="AF542" s="166"/>
      <c r="AG542" s="166"/>
      <c r="AH542" s="166"/>
      <c r="AI542" s="166"/>
      <c r="AJ542" s="169"/>
    </row>
    <row r="543" spans="1:36" ht="14.4" customHeight="1" x14ac:dyDescent="0.3">
      <c r="A543" s="166"/>
      <c r="B543" s="162"/>
      <c r="C543" s="167"/>
      <c r="D543" s="166"/>
      <c r="E543" s="167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  <c r="AB543" s="166"/>
      <c r="AC543" s="166"/>
      <c r="AD543" s="166"/>
      <c r="AE543" s="166"/>
      <c r="AF543" s="166"/>
      <c r="AG543" s="166"/>
      <c r="AH543" s="166"/>
      <c r="AI543" s="166"/>
      <c r="AJ543" s="169"/>
    </row>
    <row r="544" spans="1:36" ht="14.4" customHeight="1" x14ac:dyDescent="0.3">
      <c r="A544" s="166"/>
      <c r="B544" s="162"/>
      <c r="C544" s="167"/>
      <c r="D544" s="166"/>
      <c r="E544" s="167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  <c r="AB544" s="166"/>
      <c r="AC544" s="166"/>
      <c r="AD544" s="166"/>
      <c r="AE544" s="166"/>
      <c r="AF544" s="166"/>
      <c r="AG544" s="166"/>
      <c r="AH544" s="166"/>
      <c r="AI544" s="166"/>
      <c r="AJ544" s="169"/>
    </row>
    <row r="545" spans="1:36" ht="14.4" customHeight="1" x14ac:dyDescent="0.3">
      <c r="A545" s="166"/>
      <c r="B545" s="162"/>
      <c r="C545" s="167"/>
      <c r="D545" s="166"/>
      <c r="E545" s="167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  <c r="AB545" s="166"/>
      <c r="AC545" s="166"/>
      <c r="AD545" s="166"/>
      <c r="AE545" s="166"/>
      <c r="AF545" s="166"/>
      <c r="AG545" s="166"/>
      <c r="AH545" s="166"/>
      <c r="AI545" s="166"/>
      <c r="AJ545" s="169"/>
    </row>
    <row r="546" spans="1:36" ht="14.4" customHeight="1" x14ac:dyDescent="0.3">
      <c r="A546" s="166"/>
      <c r="B546" s="162"/>
      <c r="C546" s="167"/>
      <c r="D546" s="166"/>
      <c r="E546" s="167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  <c r="AB546" s="166"/>
      <c r="AC546" s="166"/>
      <c r="AD546" s="166"/>
      <c r="AE546" s="166"/>
      <c r="AF546" s="166"/>
      <c r="AG546" s="166"/>
      <c r="AH546" s="166"/>
      <c r="AI546" s="166"/>
      <c r="AJ546" s="169"/>
    </row>
    <row r="547" spans="1:36" ht="14.4" customHeight="1" x14ac:dyDescent="0.3">
      <c r="A547" s="166"/>
      <c r="B547" s="162"/>
      <c r="C547" s="167"/>
      <c r="D547" s="166"/>
      <c r="E547" s="167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  <c r="AB547" s="166"/>
      <c r="AC547" s="166"/>
      <c r="AD547" s="166"/>
      <c r="AE547" s="166"/>
      <c r="AF547" s="166"/>
      <c r="AG547" s="166"/>
      <c r="AH547" s="166"/>
      <c r="AI547" s="166"/>
      <c r="AJ547" s="169"/>
    </row>
    <row r="548" spans="1:36" ht="14.4" customHeight="1" x14ac:dyDescent="0.3">
      <c r="A548" s="166"/>
      <c r="B548" s="162"/>
      <c r="C548" s="167"/>
      <c r="D548" s="166"/>
      <c r="E548" s="167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9"/>
    </row>
    <row r="549" spans="1:36" ht="14.4" customHeight="1" x14ac:dyDescent="0.3">
      <c r="A549" s="166"/>
      <c r="B549" s="162"/>
      <c r="C549" s="167"/>
      <c r="D549" s="166"/>
      <c r="E549" s="167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9"/>
    </row>
    <row r="550" spans="1:36" ht="14.4" customHeight="1" x14ac:dyDescent="0.3">
      <c r="A550" s="166"/>
      <c r="B550" s="162"/>
      <c r="C550" s="167"/>
      <c r="D550" s="166"/>
      <c r="E550" s="167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9"/>
    </row>
    <row r="551" spans="1:36" ht="14.4" customHeight="1" x14ac:dyDescent="0.3">
      <c r="A551" s="166"/>
      <c r="B551" s="162"/>
      <c r="C551" s="167"/>
      <c r="D551" s="166"/>
      <c r="E551" s="167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9"/>
    </row>
    <row r="552" spans="1:36" ht="14.4" customHeight="1" x14ac:dyDescent="0.3">
      <c r="A552" s="166"/>
      <c r="B552" s="162"/>
      <c r="C552" s="167"/>
      <c r="D552" s="166"/>
      <c r="E552" s="167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9"/>
    </row>
    <row r="553" spans="1:36" ht="14.4" customHeight="1" x14ac:dyDescent="0.3">
      <c r="A553" s="166"/>
      <c r="B553" s="162"/>
      <c r="C553" s="167"/>
      <c r="D553" s="166"/>
      <c r="E553" s="167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9"/>
    </row>
    <row r="554" spans="1:36" ht="14.4" customHeight="1" x14ac:dyDescent="0.3">
      <c r="A554" s="166"/>
      <c r="B554" s="162"/>
      <c r="C554" s="167"/>
      <c r="D554" s="166"/>
      <c r="E554" s="167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9"/>
    </row>
    <row r="555" spans="1:36" ht="14.4" customHeight="1" x14ac:dyDescent="0.3">
      <c r="A555" s="166"/>
      <c r="B555" s="162"/>
      <c r="C555" s="167"/>
      <c r="D555" s="166"/>
      <c r="E555" s="167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6"/>
      <c r="AH555" s="166"/>
      <c r="AI555" s="166"/>
      <c r="AJ555" s="169"/>
    </row>
    <row r="556" spans="1:36" ht="14.4" customHeight="1" x14ac:dyDescent="0.3">
      <c r="A556" s="166"/>
      <c r="B556" s="162"/>
      <c r="C556" s="167"/>
      <c r="D556" s="166"/>
      <c r="E556" s="167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  <c r="AB556" s="166"/>
      <c r="AC556" s="166"/>
      <c r="AD556" s="166"/>
      <c r="AE556" s="166"/>
      <c r="AF556" s="166"/>
      <c r="AG556" s="166"/>
      <c r="AH556" s="166"/>
      <c r="AI556" s="166"/>
      <c r="AJ556" s="169"/>
    </row>
    <row r="557" spans="1:36" ht="14.4" customHeight="1" x14ac:dyDescent="0.3">
      <c r="A557" s="166"/>
      <c r="B557" s="162"/>
      <c r="C557" s="167"/>
      <c r="D557" s="166"/>
      <c r="E557" s="167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  <c r="AB557" s="166"/>
      <c r="AC557" s="166"/>
      <c r="AD557" s="166"/>
      <c r="AE557" s="166"/>
      <c r="AF557" s="166"/>
      <c r="AG557" s="166"/>
      <c r="AH557" s="166"/>
      <c r="AI557" s="166"/>
      <c r="AJ557" s="169"/>
    </row>
    <row r="558" spans="1:36" ht="14.4" customHeight="1" x14ac:dyDescent="0.3">
      <c r="A558" s="166"/>
      <c r="B558" s="162"/>
      <c r="C558" s="167"/>
      <c r="D558" s="166"/>
      <c r="E558" s="167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  <c r="AB558" s="166"/>
      <c r="AC558" s="166"/>
      <c r="AD558" s="166"/>
      <c r="AE558" s="166"/>
      <c r="AF558" s="166"/>
      <c r="AG558" s="166"/>
      <c r="AH558" s="166"/>
      <c r="AI558" s="166"/>
      <c r="AJ558" s="169"/>
    </row>
    <row r="559" spans="1:36" ht="14.4" customHeight="1" x14ac:dyDescent="0.3">
      <c r="A559" s="166"/>
      <c r="B559" s="162"/>
      <c r="C559" s="167"/>
      <c r="D559" s="166"/>
      <c r="E559" s="167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  <c r="AB559" s="166"/>
      <c r="AC559" s="166"/>
      <c r="AD559" s="166"/>
      <c r="AE559" s="166"/>
      <c r="AF559" s="166"/>
      <c r="AG559" s="166"/>
      <c r="AH559" s="166"/>
      <c r="AI559" s="166"/>
      <c r="AJ559" s="169"/>
    </row>
    <row r="560" spans="1:36" ht="14.4" customHeight="1" x14ac:dyDescent="0.3">
      <c r="A560" s="166"/>
      <c r="B560" s="162"/>
      <c r="C560" s="167"/>
      <c r="D560" s="166"/>
      <c r="E560" s="167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  <c r="AB560" s="166"/>
      <c r="AC560" s="166"/>
      <c r="AD560" s="166"/>
      <c r="AE560" s="166"/>
      <c r="AF560" s="166"/>
      <c r="AG560" s="166"/>
      <c r="AH560" s="166"/>
      <c r="AI560" s="166"/>
      <c r="AJ560" s="169"/>
    </row>
    <row r="561" spans="1:36" ht="14.4" customHeight="1" x14ac:dyDescent="0.3">
      <c r="A561" s="166"/>
      <c r="B561" s="162"/>
      <c r="C561" s="167"/>
      <c r="D561" s="166"/>
      <c r="E561" s="167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  <c r="AB561" s="166"/>
      <c r="AC561" s="166"/>
      <c r="AD561" s="166"/>
      <c r="AE561" s="166"/>
      <c r="AF561" s="166"/>
      <c r="AG561" s="166"/>
      <c r="AH561" s="166"/>
      <c r="AI561" s="166"/>
      <c r="AJ561" s="169"/>
    </row>
    <row r="562" spans="1:36" ht="14.4" customHeight="1" x14ac:dyDescent="0.3">
      <c r="A562" s="166"/>
      <c r="B562" s="162"/>
      <c r="C562" s="167"/>
      <c r="D562" s="166"/>
      <c r="E562" s="167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  <c r="AB562" s="166"/>
      <c r="AC562" s="166"/>
      <c r="AD562" s="166"/>
      <c r="AE562" s="166"/>
      <c r="AF562" s="166"/>
      <c r="AG562" s="166"/>
      <c r="AH562" s="166"/>
      <c r="AI562" s="166"/>
      <c r="AJ562" s="169"/>
    </row>
    <row r="563" spans="1:36" ht="14.4" customHeight="1" x14ac:dyDescent="0.3">
      <c r="A563" s="166"/>
      <c r="B563" s="162"/>
      <c r="C563" s="167"/>
      <c r="D563" s="166"/>
      <c r="E563" s="167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  <c r="AB563" s="166"/>
      <c r="AC563" s="166"/>
      <c r="AD563" s="166"/>
      <c r="AE563" s="166"/>
      <c r="AF563" s="166"/>
      <c r="AG563" s="166"/>
      <c r="AH563" s="166"/>
      <c r="AI563" s="166"/>
      <c r="AJ563" s="169"/>
    </row>
    <row r="564" spans="1:36" ht="14.4" customHeight="1" x14ac:dyDescent="0.3">
      <c r="A564" s="166"/>
      <c r="B564" s="162"/>
      <c r="C564" s="167"/>
      <c r="D564" s="166"/>
      <c r="E564" s="167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9"/>
    </row>
    <row r="565" spans="1:36" ht="14.4" customHeight="1" x14ac:dyDescent="0.3">
      <c r="A565" s="166"/>
      <c r="B565" s="162"/>
      <c r="C565" s="167"/>
      <c r="D565" s="166"/>
      <c r="E565" s="167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9"/>
    </row>
    <row r="566" spans="1:36" ht="14.4" customHeight="1" x14ac:dyDescent="0.3">
      <c r="A566" s="166"/>
      <c r="B566" s="162"/>
      <c r="C566" s="167"/>
      <c r="D566" s="166"/>
      <c r="E566" s="167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9"/>
    </row>
    <row r="567" spans="1:36" ht="14.4" customHeight="1" x14ac:dyDescent="0.3">
      <c r="A567" s="166"/>
      <c r="B567" s="162"/>
      <c r="C567" s="167"/>
      <c r="D567" s="166"/>
      <c r="E567" s="167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9"/>
    </row>
    <row r="568" spans="1:36" ht="14.4" customHeight="1" x14ac:dyDescent="0.3">
      <c r="A568" s="166"/>
      <c r="B568" s="162"/>
      <c r="C568" s="167"/>
      <c r="D568" s="166"/>
      <c r="E568" s="167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9"/>
    </row>
    <row r="569" spans="1:36" ht="14.4" customHeight="1" x14ac:dyDescent="0.3">
      <c r="A569" s="166"/>
      <c r="B569" s="162"/>
      <c r="C569" s="167"/>
      <c r="D569" s="166"/>
      <c r="E569" s="167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9"/>
    </row>
    <row r="570" spans="1:36" ht="14.4" customHeight="1" x14ac:dyDescent="0.3">
      <c r="A570" s="166"/>
      <c r="B570" s="162"/>
      <c r="C570" s="167"/>
      <c r="D570" s="166"/>
      <c r="E570" s="167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9"/>
    </row>
    <row r="571" spans="1:36" ht="14.4" customHeight="1" x14ac:dyDescent="0.3">
      <c r="A571" s="166"/>
      <c r="B571" s="162"/>
      <c r="C571" s="167"/>
      <c r="D571" s="166"/>
      <c r="E571" s="167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9"/>
    </row>
    <row r="572" spans="1:36" ht="14.4" customHeight="1" x14ac:dyDescent="0.3">
      <c r="A572" s="166"/>
      <c r="B572" s="162"/>
      <c r="C572" s="167"/>
      <c r="D572" s="166"/>
      <c r="E572" s="167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9"/>
    </row>
    <row r="573" spans="1:36" ht="14.4" customHeight="1" x14ac:dyDescent="0.3">
      <c r="A573" s="166"/>
      <c r="B573" s="162"/>
      <c r="C573" s="167"/>
      <c r="D573" s="166"/>
      <c r="E573" s="167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  <c r="AB573" s="166"/>
      <c r="AC573" s="166"/>
      <c r="AD573" s="166"/>
      <c r="AE573" s="166"/>
      <c r="AF573" s="166"/>
      <c r="AG573" s="166"/>
      <c r="AH573" s="166"/>
      <c r="AI573" s="166"/>
      <c r="AJ573" s="169"/>
    </row>
    <row r="574" spans="1:36" ht="14.4" customHeight="1" x14ac:dyDescent="0.3">
      <c r="A574" s="166"/>
      <c r="B574" s="162"/>
      <c r="C574" s="167"/>
      <c r="D574" s="166"/>
      <c r="E574" s="167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  <c r="AB574" s="166"/>
      <c r="AC574" s="166"/>
      <c r="AD574" s="166"/>
      <c r="AE574" s="166"/>
      <c r="AF574" s="166"/>
      <c r="AG574" s="166"/>
      <c r="AH574" s="166"/>
      <c r="AI574" s="166"/>
      <c r="AJ574" s="169"/>
    </row>
    <row r="575" spans="1:36" ht="14.4" customHeight="1" x14ac:dyDescent="0.3">
      <c r="A575" s="166"/>
      <c r="B575" s="162"/>
      <c r="C575" s="167"/>
      <c r="D575" s="166"/>
      <c r="E575" s="167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  <c r="AB575" s="166"/>
      <c r="AC575" s="166"/>
      <c r="AD575" s="166"/>
      <c r="AE575" s="166"/>
      <c r="AF575" s="166"/>
      <c r="AG575" s="166"/>
      <c r="AH575" s="166"/>
      <c r="AI575" s="166"/>
      <c r="AJ575" s="169"/>
    </row>
    <row r="576" spans="1:36" ht="14.4" customHeight="1" x14ac:dyDescent="0.3">
      <c r="A576" s="166"/>
      <c r="B576" s="162"/>
      <c r="C576" s="167"/>
      <c r="D576" s="166"/>
      <c r="E576" s="167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  <c r="AB576" s="166"/>
      <c r="AC576" s="166"/>
      <c r="AD576" s="166"/>
      <c r="AE576" s="166"/>
      <c r="AF576" s="166"/>
      <c r="AG576" s="166"/>
      <c r="AH576" s="166"/>
      <c r="AI576" s="166"/>
      <c r="AJ576" s="169"/>
    </row>
    <row r="577" spans="1:36" ht="14.4" customHeight="1" x14ac:dyDescent="0.3">
      <c r="A577" s="166"/>
      <c r="B577" s="162"/>
      <c r="C577" s="167"/>
      <c r="D577" s="166"/>
      <c r="E577" s="167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  <c r="AB577" s="166"/>
      <c r="AC577" s="166"/>
      <c r="AD577" s="166"/>
      <c r="AE577" s="166"/>
      <c r="AF577" s="166"/>
      <c r="AG577" s="166"/>
      <c r="AH577" s="166"/>
      <c r="AI577" s="166"/>
      <c r="AJ577" s="169"/>
    </row>
    <row r="578" spans="1:36" ht="14.4" customHeight="1" x14ac:dyDescent="0.3">
      <c r="A578" s="166"/>
      <c r="B578" s="162"/>
      <c r="C578" s="167"/>
      <c r="D578" s="166"/>
      <c r="E578" s="167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  <c r="AA578" s="166"/>
      <c r="AB578" s="166"/>
      <c r="AC578" s="166"/>
      <c r="AD578" s="166"/>
      <c r="AE578" s="166"/>
      <c r="AF578" s="166"/>
      <c r="AG578" s="166"/>
      <c r="AH578" s="166"/>
      <c r="AI578" s="166"/>
      <c r="AJ578" s="169"/>
    </row>
    <row r="579" spans="1:36" ht="14.4" customHeight="1" x14ac:dyDescent="0.3">
      <c r="A579" s="166"/>
      <c r="B579" s="162"/>
      <c r="C579" s="167"/>
      <c r="D579" s="166"/>
      <c r="E579" s="167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  <c r="AB579" s="166"/>
      <c r="AC579" s="166"/>
      <c r="AD579" s="166"/>
      <c r="AE579" s="166"/>
      <c r="AF579" s="166"/>
      <c r="AG579" s="166"/>
      <c r="AH579" s="166"/>
      <c r="AI579" s="166"/>
      <c r="AJ579" s="169"/>
    </row>
    <row r="580" spans="1:36" ht="14.4" customHeight="1" x14ac:dyDescent="0.3">
      <c r="A580" s="166"/>
      <c r="B580" s="162"/>
      <c r="C580" s="167"/>
      <c r="D580" s="166"/>
      <c r="E580" s="167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  <c r="AB580" s="166"/>
      <c r="AC580" s="166"/>
      <c r="AD580" s="166"/>
      <c r="AE580" s="166"/>
      <c r="AF580" s="166"/>
      <c r="AG580" s="166"/>
      <c r="AH580" s="166"/>
      <c r="AI580" s="166"/>
      <c r="AJ580" s="169"/>
    </row>
    <row r="581" spans="1:36" ht="14.4" customHeight="1" x14ac:dyDescent="0.3">
      <c r="A581" s="166"/>
      <c r="B581" s="162"/>
      <c r="C581" s="167"/>
      <c r="D581" s="166"/>
      <c r="E581" s="167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  <c r="AB581" s="166"/>
      <c r="AC581" s="166"/>
      <c r="AD581" s="166"/>
      <c r="AE581" s="166"/>
      <c r="AF581" s="166"/>
      <c r="AG581" s="166"/>
      <c r="AH581" s="166"/>
      <c r="AI581" s="166"/>
      <c r="AJ581" s="169"/>
    </row>
    <row r="582" spans="1:36" ht="14.4" customHeight="1" x14ac:dyDescent="0.3">
      <c r="A582" s="166"/>
      <c r="B582" s="162"/>
      <c r="C582" s="167"/>
      <c r="D582" s="166"/>
      <c r="E582" s="167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  <c r="AB582" s="166"/>
      <c r="AC582" s="166"/>
      <c r="AD582" s="166"/>
      <c r="AE582" s="166"/>
      <c r="AF582" s="166"/>
      <c r="AG582" s="166"/>
      <c r="AH582" s="166"/>
      <c r="AI582" s="166"/>
      <c r="AJ582" s="169"/>
    </row>
    <row r="583" spans="1:36" ht="14.4" customHeight="1" x14ac:dyDescent="0.3">
      <c r="A583" s="166"/>
      <c r="B583" s="162"/>
      <c r="C583" s="167"/>
      <c r="D583" s="166"/>
      <c r="E583" s="167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9"/>
    </row>
    <row r="584" spans="1:36" ht="14.4" customHeight="1" x14ac:dyDescent="0.3">
      <c r="A584" s="166"/>
      <c r="B584" s="162"/>
      <c r="C584" s="167"/>
      <c r="D584" s="166"/>
      <c r="E584" s="167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9"/>
    </row>
    <row r="585" spans="1:36" ht="14.4" customHeight="1" x14ac:dyDescent="0.3">
      <c r="A585" s="161"/>
      <c r="B585" s="165"/>
      <c r="C585" s="163"/>
      <c r="D585" s="161"/>
      <c r="E585" s="163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4"/>
    </row>
    <row r="586" spans="1:36" ht="14.4" customHeight="1" x14ac:dyDescent="0.3">
      <c r="A586" s="161"/>
      <c r="B586" s="165"/>
      <c r="C586" s="163"/>
      <c r="D586" s="161"/>
      <c r="E586" s="163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4"/>
    </row>
    <row r="587" spans="1:36" ht="14.4" customHeight="1" x14ac:dyDescent="0.3">
      <c r="A587" s="161"/>
      <c r="B587" s="165"/>
      <c r="C587" s="163"/>
      <c r="D587" s="161"/>
      <c r="E587" s="163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4"/>
    </row>
    <row r="588" spans="1:36" ht="14.4" customHeight="1" x14ac:dyDescent="0.3">
      <c r="A588" s="161"/>
      <c r="B588" s="165"/>
      <c r="C588" s="163"/>
      <c r="D588" s="161"/>
      <c r="E588" s="163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4"/>
    </row>
    <row r="589" spans="1:36" ht="14.4" customHeight="1" x14ac:dyDescent="0.3">
      <c r="A589" s="161"/>
      <c r="B589" s="165"/>
      <c r="C589" s="163"/>
      <c r="D589" s="161"/>
      <c r="E589" s="163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4"/>
    </row>
    <row r="590" spans="1:36" ht="14.4" customHeight="1" x14ac:dyDescent="0.3">
      <c r="A590" s="161"/>
      <c r="B590" s="165"/>
      <c r="C590" s="163"/>
      <c r="D590" s="161"/>
      <c r="E590" s="163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4"/>
    </row>
    <row r="591" spans="1:36" ht="14.4" customHeight="1" x14ac:dyDescent="0.3">
      <c r="A591" s="161"/>
      <c r="B591" s="165"/>
      <c r="C591" s="163"/>
      <c r="D591" s="161"/>
      <c r="E591" s="163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4"/>
    </row>
    <row r="592" spans="1:36" ht="14.4" customHeight="1" x14ac:dyDescent="0.3">
      <c r="A592" s="161"/>
      <c r="B592" s="165"/>
      <c r="C592" s="163"/>
      <c r="D592" s="161"/>
      <c r="E592" s="163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4"/>
    </row>
    <row r="593" spans="1:36" ht="14.4" customHeight="1" x14ac:dyDescent="0.3">
      <c r="A593" s="161"/>
      <c r="B593" s="165"/>
      <c r="C593" s="163"/>
      <c r="D593" s="161"/>
      <c r="E593" s="163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4"/>
    </row>
    <row r="594" spans="1:36" ht="14.4" customHeight="1" x14ac:dyDescent="0.3">
      <c r="A594" s="161"/>
      <c r="B594" s="165"/>
      <c r="C594" s="163"/>
      <c r="D594" s="161"/>
      <c r="E594" s="163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4"/>
    </row>
    <row r="595" spans="1:36" ht="14.4" customHeight="1" x14ac:dyDescent="0.3">
      <c r="A595" s="161"/>
      <c r="B595" s="165"/>
      <c r="C595" s="163"/>
      <c r="D595" s="161"/>
      <c r="E595" s="163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4"/>
    </row>
    <row r="596" spans="1:36" ht="14.4" customHeight="1" x14ac:dyDescent="0.3">
      <c r="A596" s="161"/>
      <c r="B596" s="165"/>
      <c r="C596" s="163"/>
      <c r="D596" s="161"/>
      <c r="E596" s="163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4"/>
    </row>
    <row r="597" spans="1:36" ht="14.4" customHeight="1" x14ac:dyDescent="0.3">
      <c r="A597" s="161"/>
      <c r="B597" s="165"/>
      <c r="C597" s="163"/>
      <c r="D597" s="161"/>
      <c r="E597" s="163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4"/>
    </row>
    <row r="598" spans="1:36" ht="14.4" customHeight="1" x14ac:dyDescent="0.3">
      <c r="A598" s="161"/>
      <c r="B598" s="165"/>
      <c r="C598" s="163"/>
      <c r="D598" s="161"/>
      <c r="E598" s="163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4"/>
    </row>
    <row r="599" spans="1:36" ht="14.4" customHeight="1" x14ac:dyDescent="0.3">
      <c r="A599" s="161"/>
      <c r="B599" s="165"/>
      <c r="C599" s="163"/>
      <c r="D599" s="161"/>
      <c r="E599" s="163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4"/>
    </row>
    <row r="600" spans="1:36" ht="14.4" customHeight="1" x14ac:dyDescent="0.3">
      <c r="A600" s="161"/>
      <c r="B600" s="165"/>
      <c r="C600" s="163"/>
      <c r="D600" s="161"/>
      <c r="E600" s="163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4"/>
    </row>
    <row r="601" spans="1:36" ht="14.4" customHeight="1" x14ac:dyDescent="0.3">
      <c r="A601" s="161"/>
      <c r="B601" s="165"/>
      <c r="C601" s="163"/>
      <c r="D601" s="161"/>
      <c r="E601" s="163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4"/>
    </row>
    <row r="602" spans="1:36" ht="14.4" customHeight="1" x14ac:dyDescent="0.3">
      <c r="A602" s="161"/>
      <c r="B602" s="165"/>
      <c r="C602" s="163"/>
      <c r="D602" s="161"/>
      <c r="E602" s="163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4"/>
    </row>
    <row r="603" spans="1:36" ht="14.4" customHeight="1" x14ac:dyDescent="0.3">
      <c r="A603" s="161"/>
      <c r="B603" s="165"/>
      <c r="C603" s="163"/>
      <c r="D603" s="161"/>
      <c r="E603" s="163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4"/>
    </row>
    <row r="604" spans="1:36" ht="14.4" customHeight="1" x14ac:dyDescent="0.3">
      <c r="A604" s="161"/>
      <c r="B604" s="165"/>
      <c r="C604" s="163"/>
      <c r="D604" s="161"/>
      <c r="E604" s="163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4"/>
    </row>
    <row r="605" spans="1:36" ht="14.4" customHeight="1" x14ac:dyDescent="0.3">
      <c r="A605" s="161"/>
      <c r="B605" s="165"/>
      <c r="C605" s="163"/>
      <c r="D605" s="161"/>
      <c r="E605" s="163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4"/>
    </row>
    <row r="606" spans="1:36" ht="14.4" customHeight="1" x14ac:dyDescent="0.3">
      <c r="A606" s="161"/>
      <c r="B606" s="165"/>
      <c r="C606" s="163"/>
      <c r="D606" s="161"/>
      <c r="E606" s="163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4"/>
    </row>
    <row r="607" spans="1:36" ht="14.4" customHeight="1" x14ac:dyDescent="0.3">
      <c r="A607" s="161"/>
      <c r="B607" s="165"/>
      <c r="C607" s="163"/>
      <c r="D607" s="161"/>
      <c r="E607" s="163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4"/>
    </row>
    <row r="608" spans="1:36" ht="14.4" customHeight="1" x14ac:dyDescent="0.3">
      <c r="A608" s="161"/>
      <c r="B608" s="165"/>
      <c r="C608" s="163"/>
      <c r="D608" s="161"/>
      <c r="E608" s="163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4"/>
    </row>
    <row r="609" spans="1:36" ht="14.4" customHeight="1" x14ac:dyDescent="0.3">
      <c r="A609" s="161"/>
      <c r="B609" s="165"/>
      <c r="C609" s="163"/>
      <c r="D609" s="161"/>
      <c r="E609" s="163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4"/>
    </row>
    <row r="610" spans="1:36" ht="14.4" customHeight="1" x14ac:dyDescent="0.3">
      <c r="A610" s="161"/>
      <c r="B610" s="165"/>
      <c r="C610" s="163"/>
      <c r="D610" s="161"/>
      <c r="E610" s="163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4"/>
    </row>
    <row r="611" spans="1:36" ht="14.4" customHeight="1" x14ac:dyDescent="0.3">
      <c r="A611" s="161"/>
      <c r="B611" s="165"/>
      <c r="C611" s="163"/>
      <c r="D611" s="161"/>
      <c r="E611" s="163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4"/>
    </row>
    <row r="612" spans="1:36" ht="14.4" customHeight="1" x14ac:dyDescent="0.3">
      <c r="A612" s="161"/>
      <c r="B612" s="165"/>
      <c r="C612" s="163"/>
      <c r="D612" s="161"/>
      <c r="E612" s="163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4"/>
    </row>
    <row r="613" spans="1:36" ht="14.4" customHeight="1" x14ac:dyDescent="0.3">
      <c r="A613" s="161"/>
      <c r="B613" s="165"/>
      <c r="C613" s="163"/>
      <c r="D613" s="161"/>
      <c r="E613" s="163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4"/>
    </row>
    <row r="614" spans="1:36" ht="14.4" customHeight="1" x14ac:dyDescent="0.3">
      <c r="A614" s="161"/>
      <c r="B614" s="165"/>
      <c r="C614" s="163"/>
      <c r="D614" s="161"/>
      <c r="E614" s="163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4"/>
    </row>
    <row r="615" spans="1:36" ht="14.4" customHeight="1" x14ac:dyDescent="0.3">
      <c r="A615" s="161"/>
      <c r="B615" s="165"/>
      <c r="C615" s="163"/>
      <c r="D615" s="161"/>
      <c r="E615" s="163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4"/>
    </row>
    <row r="616" spans="1:36" ht="14.4" customHeight="1" x14ac:dyDescent="0.3">
      <c r="A616" s="161"/>
      <c r="B616" s="165"/>
      <c r="C616" s="163"/>
      <c r="D616" s="161"/>
      <c r="E616" s="163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4"/>
    </row>
    <row r="617" spans="1:36" ht="14.4" customHeight="1" x14ac:dyDescent="0.3">
      <c r="A617" s="161"/>
      <c r="B617" s="165"/>
      <c r="C617" s="163"/>
      <c r="D617" s="161"/>
      <c r="E617" s="163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4"/>
    </row>
    <row r="618" spans="1:36" ht="14.4" customHeight="1" x14ac:dyDescent="0.3">
      <c r="A618" s="161"/>
      <c r="B618" s="165"/>
      <c r="C618" s="163"/>
      <c r="D618" s="161"/>
      <c r="E618" s="163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4"/>
    </row>
    <row r="619" spans="1:36" ht="14.4" customHeight="1" x14ac:dyDescent="0.3">
      <c r="A619" s="161"/>
      <c r="B619" s="165"/>
      <c r="C619" s="163"/>
      <c r="D619" s="161"/>
      <c r="E619" s="163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4"/>
    </row>
    <row r="620" spans="1:36" ht="14.4" customHeight="1" x14ac:dyDescent="0.3">
      <c r="A620" s="161"/>
      <c r="B620" s="165"/>
      <c r="C620" s="163"/>
      <c r="D620" s="161"/>
      <c r="E620" s="163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4"/>
    </row>
    <row r="621" spans="1:36" ht="14.4" customHeight="1" x14ac:dyDescent="0.3">
      <c r="A621" s="161"/>
      <c r="B621" s="165"/>
      <c r="C621" s="163"/>
      <c r="D621" s="161"/>
      <c r="E621" s="163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4"/>
    </row>
    <row r="622" spans="1:36" ht="14.4" customHeight="1" x14ac:dyDescent="0.3">
      <c r="A622" s="161"/>
      <c r="B622" s="165"/>
      <c r="C622" s="163"/>
      <c r="D622" s="161"/>
      <c r="E622" s="163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4"/>
    </row>
    <row r="623" spans="1:36" ht="14.4" customHeight="1" x14ac:dyDescent="0.3">
      <c r="A623" s="161"/>
      <c r="B623" s="165"/>
      <c r="C623" s="163"/>
      <c r="D623" s="161"/>
      <c r="E623" s="163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4"/>
    </row>
    <row r="624" spans="1:36" ht="14.4" customHeight="1" x14ac:dyDescent="0.3">
      <c r="A624" s="161"/>
      <c r="B624" s="165"/>
      <c r="C624" s="163"/>
      <c r="D624" s="161"/>
      <c r="E624" s="163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4"/>
    </row>
    <row r="625" spans="1:36" ht="14.4" customHeight="1" x14ac:dyDescent="0.3">
      <c r="A625" s="161"/>
      <c r="B625" s="165"/>
      <c r="C625" s="163"/>
      <c r="D625" s="161"/>
      <c r="E625" s="163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4"/>
    </row>
    <row r="626" spans="1:36" ht="14.4" customHeight="1" x14ac:dyDescent="0.3">
      <c r="A626" s="161"/>
      <c r="B626" s="165"/>
      <c r="C626" s="163"/>
      <c r="D626" s="161"/>
      <c r="E626" s="163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4"/>
    </row>
    <row r="627" spans="1:36" ht="14.4" customHeight="1" x14ac:dyDescent="0.3">
      <c r="A627" s="161"/>
      <c r="B627" s="165"/>
      <c r="C627" s="163"/>
      <c r="D627" s="161"/>
      <c r="E627" s="163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4"/>
    </row>
    <row r="628" spans="1:36" ht="14.4" customHeight="1" x14ac:dyDescent="0.3">
      <c r="A628" s="161"/>
      <c r="B628" s="165"/>
      <c r="C628" s="163"/>
      <c r="D628" s="161"/>
      <c r="E628" s="163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4"/>
    </row>
    <row r="629" spans="1:36" ht="14.4" customHeight="1" x14ac:dyDescent="0.3">
      <c r="A629" s="161"/>
      <c r="B629" s="165"/>
      <c r="C629" s="163"/>
      <c r="D629" s="161"/>
      <c r="E629" s="163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4"/>
    </row>
    <row r="630" spans="1:36" ht="14.4" customHeight="1" x14ac:dyDescent="0.3">
      <c r="A630" s="161"/>
      <c r="B630" s="165"/>
      <c r="C630" s="163"/>
      <c r="D630" s="161"/>
      <c r="E630" s="163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4"/>
    </row>
    <row r="631" spans="1:36" ht="14.4" customHeight="1" x14ac:dyDescent="0.3">
      <c r="A631" s="161"/>
      <c r="B631" s="165"/>
      <c r="C631" s="163"/>
      <c r="D631" s="161"/>
      <c r="E631" s="163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4"/>
    </row>
    <row r="632" spans="1:36" ht="14.4" customHeight="1" x14ac:dyDescent="0.3">
      <c r="A632" s="161"/>
      <c r="B632" s="165"/>
      <c r="C632" s="163"/>
      <c r="D632" s="161"/>
      <c r="E632" s="163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4"/>
    </row>
    <row r="633" spans="1:36" ht="14.4" customHeight="1" x14ac:dyDescent="0.3">
      <c r="A633" s="161"/>
      <c r="B633" s="165"/>
      <c r="C633" s="163"/>
      <c r="D633" s="161"/>
      <c r="E633" s="163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4"/>
    </row>
    <row r="634" spans="1:36" ht="14.4" customHeight="1" x14ac:dyDescent="0.3">
      <c r="A634" s="161"/>
      <c r="B634" s="165"/>
      <c r="C634" s="163"/>
      <c r="D634" s="161"/>
      <c r="E634" s="163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4"/>
    </row>
    <row r="635" spans="1:36" ht="14.4" customHeight="1" x14ac:dyDescent="0.3">
      <c r="A635" s="161"/>
      <c r="B635" s="165"/>
      <c r="C635" s="163"/>
      <c r="D635" s="161"/>
      <c r="E635" s="163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4"/>
    </row>
    <row r="636" spans="1:36" ht="14.4" customHeight="1" x14ac:dyDescent="0.3">
      <c r="A636" s="161"/>
      <c r="B636" s="165"/>
      <c r="C636" s="163"/>
      <c r="D636" s="161"/>
      <c r="E636" s="163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4"/>
    </row>
    <row r="637" spans="1:36" ht="14.4" customHeight="1" x14ac:dyDescent="0.3">
      <c r="A637" s="161"/>
      <c r="B637" s="165"/>
      <c r="C637" s="163"/>
      <c r="D637" s="161"/>
      <c r="E637" s="163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4"/>
    </row>
    <row r="638" spans="1:36" ht="14.4" customHeight="1" x14ac:dyDescent="0.3">
      <c r="A638" s="161"/>
      <c r="B638" s="165"/>
      <c r="C638" s="163"/>
      <c r="D638" s="161"/>
      <c r="E638" s="163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4"/>
    </row>
    <row r="639" spans="1:36" ht="14.4" customHeight="1" x14ac:dyDescent="0.3">
      <c r="A639" s="161"/>
      <c r="B639" s="165"/>
      <c r="C639" s="163"/>
      <c r="D639" s="161"/>
      <c r="E639" s="163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4"/>
    </row>
    <row r="640" spans="1:36" ht="14.4" customHeight="1" x14ac:dyDescent="0.3">
      <c r="A640" s="161"/>
      <c r="B640" s="165"/>
      <c r="C640" s="163"/>
      <c r="D640" s="161"/>
      <c r="E640" s="163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4"/>
    </row>
    <row r="641" spans="1:36" ht="14.4" customHeight="1" x14ac:dyDescent="0.3">
      <c r="A641" s="161"/>
      <c r="B641" s="165"/>
      <c r="C641" s="163"/>
      <c r="D641" s="161"/>
      <c r="E641" s="163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4"/>
    </row>
    <row r="642" spans="1:36" ht="14.4" customHeight="1" x14ac:dyDescent="0.3">
      <c r="A642" s="161"/>
      <c r="B642" s="165"/>
      <c r="C642" s="163"/>
      <c r="D642" s="161"/>
      <c r="E642" s="163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4"/>
    </row>
    <row r="643" spans="1:36" ht="14.4" customHeight="1" x14ac:dyDescent="0.3">
      <c r="A643" s="161"/>
      <c r="B643" s="165"/>
      <c r="C643" s="163"/>
      <c r="D643" s="161"/>
      <c r="E643" s="163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4"/>
    </row>
    <row r="644" spans="1:36" ht="14.4" customHeight="1" x14ac:dyDescent="0.3">
      <c r="A644" s="161"/>
      <c r="B644" s="165"/>
      <c r="C644" s="163"/>
      <c r="D644" s="161"/>
      <c r="E644" s="163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4"/>
    </row>
    <row r="645" spans="1:36" ht="14.4" customHeight="1" x14ac:dyDescent="0.3"/>
    <row r="646" spans="1:36" ht="14.4" customHeight="1" x14ac:dyDescent="0.3"/>
    <row r="647" spans="1:36" ht="14.4" customHeight="1" x14ac:dyDescent="0.3"/>
    <row r="648" spans="1:36" ht="14.4" customHeight="1" x14ac:dyDescent="0.3"/>
    <row r="649" spans="1:36" ht="14.4" customHeight="1" x14ac:dyDescent="0.3"/>
    <row r="650" spans="1:36" ht="14.4" customHeight="1" x14ac:dyDescent="0.3"/>
    <row r="651" spans="1:36" ht="14.4" customHeight="1" x14ac:dyDescent="0.3"/>
    <row r="652" spans="1:36" ht="14.4" customHeight="1" x14ac:dyDescent="0.3"/>
    <row r="653" spans="1:36" ht="14.4" customHeight="1" x14ac:dyDescent="0.3"/>
    <row r="654" spans="1:36" ht="14.4" customHeight="1" x14ac:dyDescent="0.3"/>
    <row r="655" spans="1:36" ht="14.4" customHeight="1" x14ac:dyDescent="0.3"/>
    <row r="656" spans="1:3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  <row r="690" ht="14.4" customHeight="1" x14ac:dyDescent="0.3"/>
    <row r="691" ht="14.4" customHeight="1" x14ac:dyDescent="0.3"/>
    <row r="692" ht="14.4" customHeight="1" x14ac:dyDescent="0.3"/>
    <row r="693" ht="14.4" customHeight="1" x14ac:dyDescent="0.3"/>
  </sheetData>
  <autoFilter ref="A1:AK403"/>
  <mergeCells count="1">
    <mergeCell ref="B438:B441"/>
  </mergeCells>
  <pageMargins left="0.7" right="0.7" top="0.75" bottom="0.75" header="0.3" footer="0.3"/>
  <pageSetup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693"/>
  <sheetViews>
    <sheetView showGridLines="0" zoomScale="110" zoomScaleNormal="110" workbookViewId="0">
      <pane xSplit="5" ySplit="1" topLeftCell="AC400" activePane="bottomRight" state="frozen"/>
      <selection pane="topRight" activeCell="F1" sqref="F1"/>
      <selection pane="bottomLeft" activeCell="A2" sqref="A2"/>
      <selection pane="bottomRight" activeCell="F402" sqref="F402:AH402"/>
    </sheetView>
  </sheetViews>
  <sheetFormatPr baseColWidth="10" defaultColWidth="11.5546875" defaultRowHeight="14.4" customHeight="1" zeroHeight="1" x14ac:dyDescent="0.3"/>
  <cols>
    <col min="1" max="1" width="3.109375" customWidth="1"/>
    <col min="2" max="2" width="38.6640625" style="23" customWidth="1"/>
    <col min="3" max="3" width="11.5546875" style="8" customWidth="1"/>
    <col min="4" max="4" width="10.6640625" customWidth="1"/>
    <col min="5" max="5" width="12.21875" style="15" customWidth="1"/>
    <col min="6" max="6" width="19.109375" customWidth="1"/>
    <col min="7" max="7" width="16.44140625" customWidth="1"/>
    <col min="8" max="8" width="18.33203125" customWidth="1"/>
    <col min="9" max="9" width="17.109375" customWidth="1"/>
    <col min="10" max="10" width="18" customWidth="1"/>
    <col min="11" max="11" width="17.77734375" customWidth="1"/>
    <col min="12" max="12" width="16.5546875" customWidth="1"/>
    <col min="13" max="13" width="16.109375" customWidth="1"/>
    <col min="14" max="14" width="16.44140625" customWidth="1"/>
    <col min="15" max="15" width="15.88671875" customWidth="1"/>
    <col min="16" max="16" width="15.44140625" customWidth="1"/>
    <col min="17" max="17" width="14.6640625" customWidth="1"/>
    <col min="18" max="18" width="16.21875" customWidth="1"/>
    <col min="19" max="19" width="17.88671875" customWidth="1"/>
    <col min="20" max="20" width="17.44140625" customWidth="1"/>
    <col min="21" max="21" width="16.6640625" customWidth="1"/>
    <col min="22" max="22" width="15.44140625" customWidth="1"/>
    <col min="23" max="23" width="16.5546875" customWidth="1"/>
    <col min="24" max="24" width="16.6640625" customWidth="1"/>
    <col min="25" max="29" width="15.44140625" customWidth="1"/>
    <col min="30" max="30" width="18" customWidth="1"/>
    <col min="31" max="31" width="19.21875" customWidth="1"/>
    <col min="32" max="32" width="19.33203125" customWidth="1"/>
    <col min="33" max="33" width="12.109375" customWidth="1"/>
    <col min="34" max="34" width="20" customWidth="1"/>
    <col min="35" max="35" width="9.5546875" customWidth="1"/>
    <col min="36" max="36" width="21.109375" style="10" customWidth="1"/>
    <col min="37" max="37" width="1.33203125" customWidth="1"/>
    <col min="38" max="38" width="12.109375" bestFit="1" customWidth="1"/>
    <col min="39" max="39" width="13.6640625" bestFit="1" customWidth="1"/>
  </cols>
  <sheetData>
    <row r="1" spans="1:37" ht="40.200000000000003" customHeight="1" x14ac:dyDescent="0.3">
      <c r="A1" s="137"/>
      <c r="B1" s="170" t="s">
        <v>0</v>
      </c>
      <c r="C1" s="171" t="s">
        <v>1</v>
      </c>
      <c r="D1" s="171" t="s">
        <v>2</v>
      </c>
      <c r="E1" s="172" t="s">
        <v>3</v>
      </c>
      <c r="F1" s="170" t="s">
        <v>271</v>
      </c>
      <c r="G1" s="170" t="s">
        <v>272</v>
      </c>
      <c r="H1" s="170" t="s">
        <v>273</v>
      </c>
      <c r="I1" s="170" t="s">
        <v>274</v>
      </c>
      <c r="J1" s="170" t="s">
        <v>275</v>
      </c>
      <c r="K1" s="170" t="s">
        <v>276</v>
      </c>
      <c r="L1" s="170" t="s">
        <v>277</v>
      </c>
      <c r="M1" s="170" t="s">
        <v>278</v>
      </c>
      <c r="N1" s="170" t="s">
        <v>279</v>
      </c>
      <c r="O1" s="170" t="s">
        <v>280</v>
      </c>
      <c r="P1" s="170" t="s">
        <v>281</v>
      </c>
      <c r="Q1" s="170" t="s">
        <v>282</v>
      </c>
      <c r="R1" s="170" t="s">
        <v>283</v>
      </c>
      <c r="S1" s="170" t="s">
        <v>284</v>
      </c>
      <c r="T1" s="170" t="s">
        <v>285</v>
      </c>
      <c r="U1" s="170" t="s">
        <v>286</v>
      </c>
      <c r="V1" s="170" t="s">
        <v>287</v>
      </c>
      <c r="W1" s="170" t="s">
        <v>288</v>
      </c>
      <c r="X1" s="170" t="s">
        <v>289</v>
      </c>
      <c r="Y1" s="170" t="s">
        <v>290</v>
      </c>
      <c r="Z1" s="170" t="s">
        <v>291</v>
      </c>
      <c r="AA1" s="170" t="s">
        <v>292</v>
      </c>
      <c r="AB1" s="170" t="s">
        <v>293</v>
      </c>
      <c r="AC1" s="170" t="s">
        <v>4</v>
      </c>
      <c r="AD1" s="170" t="s">
        <v>5</v>
      </c>
      <c r="AE1" s="170" t="s">
        <v>294</v>
      </c>
      <c r="AF1" s="170" t="s">
        <v>342</v>
      </c>
      <c r="AG1" s="170" t="s">
        <v>6</v>
      </c>
      <c r="AH1" s="173" t="s">
        <v>341</v>
      </c>
      <c r="AI1" s="173" t="s">
        <v>7</v>
      </c>
      <c r="AJ1" s="174" t="s">
        <v>8</v>
      </c>
    </row>
    <row r="2" spans="1:37" s="6" customFormat="1" ht="62.4" x14ac:dyDescent="0.3">
      <c r="A2" s="175" t="str">
        <f t="shared" ref="A2:A68" si="0">LEFT(B2,7)</f>
        <v>SF.PY.1</v>
      </c>
      <c r="B2" s="176" t="s">
        <v>96</v>
      </c>
      <c r="C2" s="135" t="s">
        <v>10</v>
      </c>
      <c r="D2" s="177" t="s">
        <v>269</v>
      </c>
      <c r="E2" s="136">
        <v>2327</v>
      </c>
      <c r="F2" s="178">
        <f>+'POAI 01 2024'!F2+'POAI 02 AD'!F2</f>
        <v>0</v>
      </c>
      <c r="G2" s="178">
        <f>+'POAI 01 2024'!G2+'POAI 02 AD'!G2</f>
        <v>0</v>
      </c>
      <c r="H2" s="178">
        <f>+'POAI 01 2024'!H2+'POAI 02 AD'!H2</f>
        <v>0</v>
      </c>
      <c r="I2" s="178">
        <f>+'POAI 01 2024'!I2+'POAI 02 AD'!I2</f>
        <v>0</v>
      </c>
      <c r="J2" s="178">
        <f>+'POAI 01 2024'!J2+'POAI 02 AD'!J2</f>
        <v>0</v>
      </c>
      <c r="K2" s="178">
        <f>+'POAI 01 2024'!K2+'POAI 02 AD'!K2</f>
        <v>0</v>
      </c>
      <c r="L2" s="178">
        <f>+'POAI 01 2024'!L2+'POAI 02 AD'!L2</f>
        <v>0</v>
      </c>
      <c r="M2" s="178">
        <f>+'POAI 01 2024'!M2+'POAI 02 AD'!M2</f>
        <v>0</v>
      </c>
      <c r="N2" s="178">
        <f>+'POAI 01 2024'!N2+'POAI 02 AD'!N2</f>
        <v>0</v>
      </c>
      <c r="O2" s="178">
        <f>+'POAI 01 2024'!O2+'POAI 02 AD'!O2</f>
        <v>0</v>
      </c>
      <c r="P2" s="178">
        <f>+'POAI 01 2024'!P2+'POAI 02 AD'!P2</f>
        <v>0</v>
      </c>
      <c r="Q2" s="178">
        <f>+'POAI 01 2024'!Q2+'POAI 02 AD'!Q2</f>
        <v>0</v>
      </c>
      <c r="R2" s="178">
        <f>+'POAI 01 2024'!R2+'POAI 02 AD'!R2</f>
        <v>0</v>
      </c>
      <c r="S2" s="178">
        <f>+'POAI 01 2024'!S2+'POAI 02 AD'!S2</f>
        <v>0</v>
      </c>
      <c r="T2" s="178">
        <f>+'POAI 01 2024'!T2+'POAI 02 AD'!T2</f>
        <v>0</v>
      </c>
      <c r="U2" s="178">
        <f>+'POAI 01 2024'!U2+'POAI 02 AD'!U2</f>
        <v>0</v>
      </c>
      <c r="V2" s="178">
        <f>+'POAI 01 2024'!V2+'POAI 02 AD'!V2</f>
        <v>0</v>
      </c>
      <c r="W2" s="178">
        <f>+'POAI 01 2024'!W2+'POAI 02 AD'!W2</f>
        <v>10000000</v>
      </c>
      <c r="X2" s="178">
        <f>+'POAI 01 2024'!X2+'POAI 02 AD'!X2</f>
        <v>35000000</v>
      </c>
      <c r="Y2" s="178">
        <f>+'POAI 01 2024'!Y2+'POAI 02 AD'!Y2</f>
        <v>0</v>
      </c>
      <c r="Z2" s="178">
        <f>+'POAI 01 2024'!Z2+'POAI 02 AD'!Z2</f>
        <v>0</v>
      </c>
      <c r="AA2" s="178">
        <f>+'POAI 01 2024'!AA2+'POAI 02 AD'!AA2</f>
        <v>0</v>
      </c>
      <c r="AB2" s="178">
        <f>+'POAI 01 2024'!AB2+'POAI 02 AD'!AB2</f>
        <v>0</v>
      </c>
      <c r="AC2" s="178">
        <f>+'POAI 01 2024'!AC2+'POAI 02 AD'!AC2</f>
        <v>0</v>
      </c>
      <c r="AD2" s="178">
        <f>+'POAI 01 2024'!AD2+'POAI 02 AD'!AD2</f>
        <v>0</v>
      </c>
      <c r="AE2" s="178">
        <f>+'POAI 01 2024'!AE2+'POAI 02 AD'!AE2</f>
        <v>40000000</v>
      </c>
      <c r="AF2" s="178">
        <f t="shared" ref="AF2:AF68" si="1">SUM(F2:AE2)</f>
        <v>85000000</v>
      </c>
      <c r="AG2" s="180">
        <f t="shared" ref="AG2:AG6" si="2">+AF2/AH2</f>
        <v>1.3076923076923077</v>
      </c>
      <c r="AH2" s="178">
        <v>65000000</v>
      </c>
      <c r="AI2" s="181">
        <f t="shared" ref="AI2:AI6" si="3">+AJ2/AH2</f>
        <v>-0.30769230769230771</v>
      </c>
      <c r="AJ2" s="178">
        <f t="shared" ref="AJ2:AJ65" si="4">+AH2-AF2</f>
        <v>-20000000</v>
      </c>
    </row>
    <row r="3" spans="1:37" s="6" customFormat="1" ht="62.4" x14ac:dyDescent="0.3">
      <c r="A3" s="175" t="str">
        <f t="shared" si="0"/>
        <v>SF.PY.1</v>
      </c>
      <c r="B3" s="176" t="s">
        <v>96</v>
      </c>
      <c r="C3" s="135" t="s">
        <v>13</v>
      </c>
      <c r="D3" s="177" t="s">
        <v>269</v>
      </c>
      <c r="E3" s="136">
        <v>300</v>
      </c>
      <c r="F3" s="178">
        <f>+'POAI 01 2024'!F3+'POAI 02 AD'!F3</f>
        <v>0</v>
      </c>
      <c r="G3" s="178">
        <f>+'POAI 01 2024'!G3+'POAI 02 AD'!G3</f>
        <v>0</v>
      </c>
      <c r="H3" s="178">
        <f>+'POAI 01 2024'!H3+'POAI 02 AD'!H3</f>
        <v>0</v>
      </c>
      <c r="I3" s="178">
        <f>+'POAI 01 2024'!I3+'POAI 02 AD'!I3</f>
        <v>0</v>
      </c>
      <c r="J3" s="178">
        <f>+'POAI 01 2024'!J3+'POAI 02 AD'!J3</f>
        <v>0</v>
      </c>
      <c r="K3" s="178">
        <f>+'POAI 01 2024'!K3+'POAI 02 AD'!K3</f>
        <v>0</v>
      </c>
      <c r="L3" s="178">
        <f>+'POAI 01 2024'!L3+'POAI 02 AD'!L3</f>
        <v>0</v>
      </c>
      <c r="M3" s="178">
        <f>+'POAI 01 2024'!M3+'POAI 02 AD'!M3</f>
        <v>0</v>
      </c>
      <c r="N3" s="178">
        <f>+'POAI 01 2024'!N3+'POAI 02 AD'!N3</f>
        <v>0</v>
      </c>
      <c r="O3" s="178">
        <f>+'POAI 01 2024'!O3+'POAI 02 AD'!O3</f>
        <v>0</v>
      </c>
      <c r="P3" s="178">
        <f>+'POAI 01 2024'!P3+'POAI 02 AD'!P3</f>
        <v>0</v>
      </c>
      <c r="Q3" s="178">
        <f>+'POAI 01 2024'!Q3+'POAI 02 AD'!Q3</f>
        <v>0</v>
      </c>
      <c r="R3" s="178">
        <f>+'POAI 01 2024'!R3+'POAI 02 AD'!R3</f>
        <v>0</v>
      </c>
      <c r="S3" s="178">
        <f>+'POAI 01 2024'!S3+'POAI 02 AD'!S3</f>
        <v>0</v>
      </c>
      <c r="T3" s="178">
        <f>+'POAI 01 2024'!T3+'POAI 02 AD'!T3</f>
        <v>0</v>
      </c>
      <c r="U3" s="178">
        <f>+'POAI 01 2024'!U3+'POAI 02 AD'!U3</f>
        <v>0</v>
      </c>
      <c r="V3" s="178">
        <f>+'POAI 01 2024'!V3+'POAI 02 AD'!V3</f>
        <v>0</v>
      </c>
      <c r="W3" s="178">
        <f>+'POAI 01 2024'!W3+'POAI 02 AD'!W3</f>
        <v>0</v>
      </c>
      <c r="X3" s="178">
        <f>+'POAI 01 2024'!X3+'POAI 02 AD'!X3</f>
        <v>0</v>
      </c>
      <c r="Y3" s="178">
        <f>+'POAI 01 2024'!Y3+'POAI 02 AD'!Y3</f>
        <v>0</v>
      </c>
      <c r="Z3" s="178">
        <f>+'POAI 01 2024'!Z3+'POAI 02 AD'!Z3</f>
        <v>0</v>
      </c>
      <c r="AA3" s="178">
        <f>+'POAI 01 2024'!AA3+'POAI 02 AD'!AA3</f>
        <v>0</v>
      </c>
      <c r="AB3" s="178">
        <f>+'POAI 01 2024'!AB3+'POAI 02 AD'!AB3</f>
        <v>0</v>
      </c>
      <c r="AC3" s="178">
        <f>+'POAI 01 2024'!AC3+'POAI 02 AD'!AC3</f>
        <v>0</v>
      </c>
      <c r="AD3" s="178">
        <f>+'POAI 01 2024'!AD3+'POAI 02 AD'!AD3</f>
        <v>0</v>
      </c>
      <c r="AE3" s="178">
        <f>+'POAI 01 2024'!AE3+'POAI 02 AD'!AE3</f>
        <v>5000000</v>
      </c>
      <c r="AF3" s="178">
        <f t="shared" si="1"/>
        <v>5000000</v>
      </c>
      <c r="AG3" s="180">
        <f t="shared" si="2"/>
        <v>0.5</v>
      </c>
      <c r="AH3" s="178">
        <v>10000000</v>
      </c>
      <c r="AI3" s="181">
        <f t="shared" si="3"/>
        <v>0.5</v>
      </c>
      <c r="AJ3" s="178">
        <f t="shared" si="4"/>
        <v>5000000</v>
      </c>
    </row>
    <row r="4" spans="1:37" s="6" customFormat="1" ht="62.4" x14ac:dyDescent="0.3">
      <c r="A4" s="175" t="str">
        <f t="shared" si="0"/>
        <v>SF.PY.1</v>
      </c>
      <c r="B4" s="176" t="s">
        <v>96</v>
      </c>
      <c r="C4" s="135" t="s">
        <v>14</v>
      </c>
      <c r="D4" s="177" t="s">
        <v>269</v>
      </c>
      <c r="E4" s="136">
        <v>300</v>
      </c>
      <c r="F4" s="178">
        <f>+'POAI 01 2024'!F4+'POAI 02 AD'!F4</f>
        <v>0</v>
      </c>
      <c r="G4" s="178">
        <f>+'POAI 01 2024'!G4+'POAI 02 AD'!G4</f>
        <v>0</v>
      </c>
      <c r="H4" s="178">
        <f>+'POAI 01 2024'!H4+'POAI 02 AD'!H4</f>
        <v>0</v>
      </c>
      <c r="I4" s="178">
        <f>+'POAI 01 2024'!I4+'POAI 02 AD'!I4</f>
        <v>0</v>
      </c>
      <c r="J4" s="178">
        <f>+'POAI 01 2024'!J4+'POAI 02 AD'!J4</f>
        <v>0</v>
      </c>
      <c r="K4" s="178">
        <f>+'POAI 01 2024'!K4+'POAI 02 AD'!K4</f>
        <v>0</v>
      </c>
      <c r="L4" s="178">
        <f>+'POAI 01 2024'!L4+'POAI 02 AD'!L4</f>
        <v>0</v>
      </c>
      <c r="M4" s="178">
        <f>+'POAI 01 2024'!M4+'POAI 02 AD'!M4</f>
        <v>0</v>
      </c>
      <c r="N4" s="178">
        <f>+'POAI 01 2024'!N4+'POAI 02 AD'!N4</f>
        <v>0</v>
      </c>
      <c r="O4" s="178">
        <f>+'POAI 01 2024'!O4+'POAI 02 AD'!O4</f>
        <v>0</v>
      </c>
      <c r="P4" s="178">
        <f>+'POAI 01 2024'!P4+'POAI 02 AD'!P4</f>
        <v>0</v>
      </c>
      <c r="Q4" s="178">
        <f>+'POAI 01 2024'!Q4+'POAI 02 AD'!Q4</f>
        <v>0</v>
      </c>
      <c r="R4" s="178">
        <f>+'POAI 01 2024'!R4+'POAI 02 AD'!R4</f>
        <v>0</v>
      </c>
      <c r="S4" s="178">
        <f>+'POAI 01 2024'!S4+'POAI 02 AD'!S4</f>
        <v>0</v>
      </c>
      <c r="T4" s="178">
        <f>+'POAI 01 2024'!T4+'POAI 02 AD'!T4</f>
        <v>0</v>
      </c>
      <c r="U4" s="178">
        <f>+'POAI 01 2024'!U4+'POAI 02 AD'!U4</f>
        <v>0</v>
      </c>
      <c r="V4" s="178">
        <f>+'POAI 01 2024'!V4+'POAI 02 AD'!V4</f>
        <v>0</v>
      </c>
      <c r="W4" s="178">
        <f>+'POAI 01 2024'!W4+'POAI 02 AD'!W4</f>
        <v>0</v>
      </c>
      <c r="X4" s="178">
        <f>+'POAI 01 2024'!X4+'POAI 02 AD'!X4</f>
        <v>0</v>
      </c>
      <c r="Y4" s="178">
        <f>+'POAI 01 2024'!Y4+'POAI 02 AD'!Y4</f>
        <v>0</v>
      </c>
      <c r="Z4" s="178">
        <f>+'POAI 01 2024'!Z4+'POAI 02 AD'!Z4</f>
        <v>0</v>
      </c>
      <c r="AA4" s="178">
        <f>+'POAI 01 2024'!AA4+'POAI 02 AD'!AA4</f>
        <v>0</v>
      </c>
      <c r="AB4" s="178">
        <f>+'POAI 01 2024'!AB4+'POAI 02 AD'!AB4</f>
        <v>0</v>
      </c>
      <c r="AC4" s="178">
        <f>+'POAI 01 2024'!AC4+'POAI 02 AD'!AC4</f>
        <v>0</v>
      </c>
      <c r="AD4" s="178">
        <f>+'POAI 01 2024'!AD4+'POAI 02 AD'!AD4</f>
        <v>0</v>
      </c>
      <c r="AE4" s="178">
        <f>+'POAI 01 2024'!AE4+'POAI 02 AD'!AE4</f>
        <v>5000000</v>
      </c>
      <c r="AF4" s="178">
        <f t="shared" si="1"/>
        <v>5000000</v>
      </c>
      <c r="AG4" s="180">
        <f t="shared" si="2"/>
        <v>0.5</v>
      </c>
      <c r="AH4" s="178">
        <v>10000000</v>
      </c>
      <c r="AI4" s="181">
        <f t="shared" si="3"/>
        <v>0.5</v>
      </c>
      <c r="AJ4" s="178">
        <f t="shared" si="4"/>
        <v>5000000</v>
      </c>
    </row>
    <row r="5" spans="1:37" s="6" customFormat="1" ht="62.4" x14ac:dyDescent="0.3">
      <c r="A5" s="175" t="str">
        <f t="shared" si="0"/>
        <v>SF.PY.1</v>
      </c>
      <c r="B5" s="176" t="s">
        <v>96</v>
      </c>
      <c r="C5" s="135" t="s">
        <v>12</v>
      </c>
      <c r="D5" s="177" t="s">
        <v>269</v>
      </c>
      <c r="E5" s="136">
        <v>400</v>
      </c>
      <c r="F5" s="178">
        <f>+'POAI 01 2024'!F5+'POAI 02 AD'!F5</f>
        <v>0</v>
      </c>
      <c r="G5" s="178">
        <f>+'POAI 01 2024'!G5+'POAI 02 AD'!G5</f>
        <v>0</v>
      </c>
      <c r="H5" s="178">
        <f>+'POAI 01 2024'!H5+'POAI 02 AD'!H5</f>
        <v>0</v>
      </c>
      <c r="I5" s="178">
        <f>+'POAI 01 2024'!I5+'POAI 02 AD'!I5</f>
        <v>0</v>
      </c>
      <c r="J5" s="178">
        <f>+'POAI 01 2024'!J5+'POAI 02 AD'!J5</f>
        <v>0</v>
      </c>
      <c r="K5" s="178">
        <f>+'POAI 01 2024'!K5+'POAI 02 AD'!K5</f>
        <v>0</v>
      </c>
      <c r="L5" s="178">
        <f>+'POAI 01 2024'!L5+'POAI 02 AD'!L5</f>
        <v>0</v>
      </c>
      <c r="M5" s="178">
        <f>+'POAI 01 2024'!M5+'POAI 02 AD'!M5</f>
        <v>0</v>
      </c>
      <c r="N5" s="178">
        <f>+'POAI 01 2024'!N5+'POAI 02 AD'!N5</f>
        <v>0</v>
      </c>
      <c r="O5" s="178">
        <f>+'POAI 01 2024'!O5+'POAI 02 AD'!O5</f>
        <v>0</v>
      </c>
      <c r="P5" s="178">
        <f>+'POAI 01 2024'!P5+'POAI 02 AD'!P5</f>
        <v>0</v>
      </c>
      <c r="Q5" s="178">
        <f>+'POAI 01 2024'!Q5+'POAI 02 AD'!Q5</f>
        <v>0</v>
      </c>
      <c r="R5" s="178">
        <f>+'POAI 01 2024'!R5+'POAI 02 AD'!R5</f>
        <v>0</v>
      </c>
      <c r="S5" s="178">
        <f>+'POAI 01 2024'!S5+'POAI 02 AD'!S5</f>
        <v>0</v>
      </c>
      <c r="T5" s="178">
        <f>+'POAI 01 2024'!T5+'POAI 02 AD'!T5</f>
        <v>0</v>
      </c>
      <c r="U5" s="178">
        <f>+'POAI 01 2024'!U5+'POAI 02 AD'!U5</f>
        <v>0</v>
      </c>
      <c r="V5" s="178">
        <f>+'POAI 01 2024'!V5+'POAI 02 AD'!V5</f>
        <v>0</v>
      </c>
      <c r="W5" s="178">
        <f>+'POAI 01 2024'!W5+'POAI 02 AD'!W5</f>
        <v>0</v>
      </c>
      <c r="X5" s="178">
        <f>+'POAI 01 2024'!X5+'POAI 02 AD'!X5</f>
        <v>0</v>
      </c>
      <c r="Y5" s="178">
        <f>+'POAI 01 2024'!Y5+'POAI 02 AD'!Y5</f>
        <v>0</v>
      </c>
      <c r="Z5" s="178">
        <f>+'POAI 01 2024'!Z5+'POAI 02 AD'!Z5</f>
        <v>0</v>
      </c>
      <c r="AA5" s="178">
        <f>+'POAI 01 2024'!AA5+'POAI 02 AD'!AA5</f>
        <v>0</v>
      </c>
      <c r="AB5" s="178">
        <f>+'POAI 01 2024'!AB5+'POAI 02 AD'!AB5</f>
        <v>0</v>
      </c>
      <c r="AC5" s="178">
        <f>+'POAI 01 2024'!AC5+'POAI 02 AD'!AC5</f>
        <v>0</v>
      </c>
      <c r="AD5" s="178">
        <f>+'POAI 01 2024'!AD5+'POAI 02 AD'!AD5</f>
        <v>0</v>
      </c>
      <c r="AE5" s="178">
        <f>+'POAI 01 2024'!AE5+'POAI 02 AD'!AE5</f>
        <v>8000000</v>
      </c>
      <c r="AF5" s="178">
        <f t="shared" si="1"/>
        <v>8000000</v>
      </c>
      <c r="AG5" s="180">
        <f t="shared" si="2"/>
        <v>0.53333333333333333</v>
      </c>
      <c r="AH5" s="178">
        <v>15000000</v>
      </c>
      <c r="AI5" s="181">
        <f t="shared" si="3"/>
        <v>0.46666666666666667</v>
      </c>
      <c r="AJ5" s="178">
        <f t="shared" si="4"/>
        <v>7000000</v>
      </c>
    </row>
    <row r="6" spans="1:37" s="6" customFormat="1" ht="57" customHeight="1" x14ac:dyDescent="0.3">
      <c r="A6" s="175" t="str">
        <f t="shared" si="0"/>
        <v>SF.PY.1</v>
      </c>
      <c r="B6" s="176" t="s">
        <v>268</v>
      </c>
      <c r="C6" s="135" t="s">
        <v>40</v>
      </c>
      <c r="D6" s="177" t="s">
        <v>270</v>
      </c>
      <c r="E6" s="136">
        <v>0.3</v>
      </c>
      <c r="F6" s="178">
        <f>+'POAI 01 2024'!F6+'POAI 02 AD'!F6</f>
        <v>0</v>
      </c>
      <c r="G6" s="178">
        <f>+'POAI 01 2024'!G6+'POAI 02 AD'!G6</f>
        <v>0</v>
      </c>
      <c r="H6" s="178">
        <f>+'POAI 01 2024'!H6+'POAI 02 AD'!H6</f>
        <v>0</v>
      </c>
      <c r="I6" s="178">
        <f>+'POAI 01 2024'!I6+'POAI 02 AD'!I6</f>
        <v>0</v>
      </c>
      <c r="J6" s="178">
        <f>+'POAI 01 2024'!J6+'POAI 02 AD'!J6</f>
        <v>0</v>
      </c>
      <c r="K6" s="178">
        <f>+'POAI 01 2024'!K6+'POAI 02 AD'!K6</f>
        <v>0</v>
      </c>
      <c r="L6" s="178">
        <f>+'POAI 01 2024'!L6+'POAI 02 AD'!L6</f>
        <v>0</v>
      </c>
      <c r="M6" s="178">
        <f>+'POAI 01 2024'!M6+'POAI 02 AD'!M6</f>
        <v>0</v>
      </c>
      <c r="N6" s="178">
        <f>+'POAI 01 2024'!N6+'POAI 02 AD'!N6</f>
        <v>0</v>
      </c>
      <c r="O6" s="178">
        <f>+'POAI 01 2024'!O6+'POAI 02 AD'!O6</f>
        <v>0</v>
      </c>
      <c r="P6" s="178">
        <f>+'POAI 01 2024'!P6+'POAI 02 AD'!P6</f>
        <v>0</v>
      </c>
      <c r="Q6" s="178">
        <f>+'POAI 01 2024'!Q6+'POAI 02 AD'!Q6</f>
        <v>0</v>
      </c>
      <c r="R6" s="178">
        <f>+'POAI 01 2024'!R6+'POAI 02 AD'!R6</f>
        <v>0</v>
      </c>
      <c r="S6" s="178">
        <f>+'POAI 01 2024'!S6+'POAI 02 AD'!S6</f>
        <v>0</v>
      </c>
      <c r="T6" s="178">
        <f>+'POAI 01 2024'!T6+'POAI 02 AD'!T6</f>
        <v>0</v>
      </c>
      <c r="U6" s="178">
        <f>+'POAI 01 2024'!U6+'POAI 02 AD'!U6</f>
        <v>0</v>
      </c>
      <c r="V6" s="178">
        <f>+'POAI 01 2024'!V6+'POAI 02 AD'!V6</f>
        <v>0</v>
      </c>
      <c r="W6" s="178">
        <f>+'POAI 01 2024'!W6+'POAI 02 AD'!W6</f>
        <v>0</v>
      </c>
      <c r="X6" s="178">
        <f>+'POAI 01 2024'!X6+'POAI 02 AD'!X6</f>
        <v>0</v>
      </c>
      <c r="Y6" s="178">
        <f>+'POAI 01 2024'!Y6+'POAI 02 AD'!Y6</f>
        <v>0</v>
      </c>
      <c r="Z6" s="178">
        <f>+'POAI 01 2024'!Z6+'POAI 02 AD'!Z6</f>
        <v>0</v>
      </c>
      <c r="AA6" s="178">
        <f>+'POAI 01 2024'!AA6+'POAI 02 AD'!AA6</f>
        <v>0</v>
      </c>
      <c r="AB6" s="178">
        <f>+'POAI 01 2024'!AB6+'POAI 02 AD'!AB6</f>
        <v>0</v>
      </c>
      <c r="AC6" s="178">
        <f>+'POAI 01 2024'!AC6+'POAI 02 AD'!AC6</f>
        <v>0</v>
      </c>
      <c r="AD6" s="178">
        <f>+'POAI 01 2024'!AD6+'POAI 02 AD'!AD6</f>
        <v>0</v>
      </c>
      <c r="AE6" s="178">
        <f>+'POAI 01 2024'!AE6+'POAI 02 AD'!AE6</f>
        <v>30000000</v>
      </c>
      <c r="AF6" s="178">
        <f t="shared" si="1"/>
        <v>30000000</v>
      </c>
      <c r="AG6" s="180">
        <f t="shared" si="2"/>
        <v>1</v>
      </c>
      <c r="AH6" s="178">
        <v>30000000</v>
      </c>
      <c r="AI6" s="181">
        <f t="shared" si="3"/>
        <v>0</v>
      </c>
      <c r="AJ6" s="178">
        <f t="shared" si="4"/>
        <v>0</v>
      </c>
    </row>
    <row r="7" spans="1:37" s="6" customFormat="1" ht="15.6" x14ac:dyDescent="0.3">
      <c r="A7" s="175" t="str">
        <f t="shared" si="0"/>
        <v>SF.PY.1</v>
      </c>
      <c r="B7" s="176" t="s">
        <v>516</v>
      </c>
      <c r="C7" s="135" t="s">
        <v>13</v>
      </c>
      <c r="D7" s="182">
        <v>5</v>
      </c>
      <c r="E7" s="136" t="s">
        <v>517</v>
      </c>
      <c r="F7" s="178">
        <f>+'POAI 01 2024'!F7+'POAI 02 AD'!F7</f>
        <v>0</v>
      </c>
      <c r="G7" s="178">
        <f>+'POAI 01 2024'!G7+'POAI 02 AD'!G7</f>
        <v>0</v>
      </c>
      <c r="H7" s="178">
        <f>+'POAI 01 2024'!H7+'POAI 02 AD'!H7</f>
        <v>0</v>
      </c>
      <c r="I7" s="178">
        <f>+'POAI 01 2024'!I7+'POAI 02 AD'!I7</f>
        <v>0</v>
      </c>
      <c r="J7" s="178">
        <f>+'POAI 01 2024'!J7+'POAI 02 AD'!J7</f>
        <v>0</v>
      </c>
      <c r="K7" s="178">
        <f>+'POAI 01 2024'!K7+'POAI 02 AD'!K7</f>
        <v>0</v>
      </c>
      <c r="L7" s="178">
        <f>+'POAI 01 2024'!L7+'POAI 02 AD'!L7</f>
        <v>0</v>
      </c>
      <c r="M7" s="178">
        <f>+'POAI 01 2024'!M7+'POAI 02 AD'!M7</f>
        <v>0</v>
      </c>
      <c r="N7" s="178">
        <f>+'POAI 01 2024'!N7+'POAI 02 AD'!N7</f>
        <v>0</v>
      </c>
      <c r="O7" s="178">
        <f>+'POAI 01 2024'!O7+'POAI 02 AD'!O7</f>
        <v>0</v>
      </c>
      <c r="P7" s="178">
        <f>+'POAI 01 2024'!P7+'POAI 02 AD'!P7</f>
        <v>0</v>
      </c>
      <c r="Q7" s="178">
        <f>+'POAI 01 2024'!Q7+'POAI 02 AD'!Q7</f>
        <v>0</v>
      </c>
      <c r="R7" s="178">
        <f>+'POAI 01 2024'!R7+'POAI 02 AD'!R7</f>
        <v>0</v>
      </c>
      <c r="S7" s="178">
        <f>+'POAI 01 2024'!S7+'POAI 02 AD'!S7</f>
        <v>0</v>
      </c>
      <c r="T7" s="178">
        <f>+'POAI 01 2024'!T7+'POAI 02 AD'!T7</f>
        <v>0</v>
      </c>
      <c r="U7" s="178">
        <f>+'POAI 01 2024'!U7+'POAI 02 AD'!U7</f>
        <v>0</v>
      </c>
      <c r="V7" s="178">
        <f>+'POAI 01 2024'!V7+'POAI 02 AD'!V7</f>
        <v>0</v>
      </c>
      <c r="W7" s="178">
        <f>+'POAI 01 2024'!W7+'POAI 02 AD'!W7</f>
        <v>0</v>
      </c>
      <c r="X7" s="178">
        <f>+'POAI 01 2024'!X7+'POAI 02 AD'!X7</f>
        <v>0</v>
      </c>
      <c r="Y7" s="178">
        <f>+'POAI 01 2024'!Y7+'POAI 02 AD'!Y7</f>
        <v>0</v>
      </c>
      <c r="Z7" s="178">
        <f>+'POAI 01 2024'!Z7+'POAI 02 AD'!Z7</f>
        <v>0</v>
      </c>
      <c r="AA7" s="178">
        <f>+'POAI 01 2024'!AA7+'POAI 02 AD'!AA7</f>
        <v>0</v>
      </c>
      <c r="AB7" s="178">
        <f>+'POAI 01 2024'!AB7+'POAI 02 AD'!AB7</f>
        <v>0</v>
      </c>
      <c r="AC7" s="178">
        <f>+'POAI 01 2024'!AC7+'POAI 02 AD'!AC7</f>
        <v>0</v>
      </c>
      <c r="AD7" s="178">
        <f>+'POAI 01 2024'!AD7+'POAI 02 AD'!AD7</f>
        <v>0</v>
      </c>
      <c r="AE7" s="178">
        <f>+'POAI 01 2024'!AE7+'POAI 02 AD'!AE7</f>
        <v>0</v>
      </c>
      <c r="AF7" s="178">
        <f t="shared" si="1"/>
        <v>0</v>
      </c>
      <c r="AG7" s="180"/>
      <c r="AH7" s="178"/>
      <c r="AI7" s="181"/>
      <c r="AJ7" s="178">
        <f t="shared" si="4"/>
        <v>0</v>
      </c>
      <c r="AK7" s="134"/>
    </row>
    <row r="8" spans="1:37" s="6" customFormat="1" ht="15.6" x14ac:dyDescent="0.3">
      <c r="A8" s="175" t="str">
        <f t="shared" si="0"/>
        <v>SF.PY.1</v>
      </c>
      <c r="B8" s="176" t="s">
        <v>516</v>
      </c>
      <c r="C8" s="135" t="s">
        <v>14</v>
      </c>
      <c r="D8" s="182">
        <v>5</v>
      </c>
      <c r="E8" s="136" t="s">
        <v>517</v>
      </c>
      <c r="F8" s="178">
        <f>+'POAI 01 2024'!F8+'POAI 02 AD'!F8</f>
        <v>0</v>
      </c>
      <c r="G8" s="178">
        <f>+'POAI 01 2024'!G8+'POAI 02 AD'!G8</f>
        <v>0</v>
      </c>
      <c r="H8" s="178">
        <f>+'POAI 01 2024'!H8+'POAI 02 AD'!H8</f>
        <v>0</v>
      </c>
      <c r="I8" s="178">
        <f>+'POAI 01 2024'!I8+'POAI 02 AD'!I8</f>
        <v>0</v>
      </c>
      <c r="J8" s="178">
        <f>+'POAI 01 2024'!J8+'POAI 02 AD'!J8</f>
        <v>0</v>
      </c>
      <c r="K8" s="178">
        <f>+'POAI 01 2024'!K8+'POAI 02 AD'!K8</f>
        <v>0</v>
      </c>
      <c r="L8" s="178">
        <f>+'POAI 01 2024'!L8+'POAI 02 AD'!L8</f>
        <v>0</v>
      </c>
      <c r="M8" s="178">
        <f>+'POAI 01 2024'!M8+'POAI 02 AD'!M8</f>
        <v>0</v>
      </c>
      <c r="N8" s="178">
        <f>+'POAI 01 2024'!N8+'POAI 02 AD'!N8</f>
        <v>0</v>
      </c>
      <c r="O8" s="178">
        <f>+'POAI 01 2024'!O8+'POAI 02 AD'!O8</f>
        <v>0</v>
      </c>
      <c r="P8" s="178">
        <f>+'POAI 01 2024'!P8+'POAI 02 AD'!P8</f>
        <v>0</v>
      </c>
      <c r="Q8" s="178">
        <f>+'POAI 01 2024'!Q8+'POAI 02 AD'!Q8</f>
        <v>0</v>
      </c>
      <c r="R8" s="178">
        <f>+'POAI 01 2024'!R8+'POAI 02 AD'!R8</f>
        <v>0</v>
      </c>
      <c r="S8" s="178">
        <f>+'POAI 01 2024'!S8+'POAI 02 AD'!S8</f>
        <v>0</v>
      </c>
      <c r="T8" s="178">
        <f>+'POAI 01 2024'!T8+'POAI 02 AD'!T8</f>
        <v>0</v>
      </c>
      <c r="U8" s="178">
        <f>+'POAI 01 2024'!U8+'POAI 02 AD'!U8</f>
        <v>0</v>
      </c>
      <c r="V8" s="178">
        <f>+'POAI 01 2024'!V8+'POAI 02 AD'!V8</f>
        <v>0</v>
      </c>
      <c r="W8" s="178">
        <f>+'POAI 01 2024'!W8+'POAI 02 AD'!W8</f>
        <v>0</v>
      </c>
      <c r="X8" s="178">
        <f>+'POAI 01 2024'!X8+'POAI 02 AD'!X8</f>
        <v>0</v>
      </c>
      <c r="Y8" s="178">
        <f>+'POAI 01 2024'!Y8+'POAI 02 AD'!Y8</f>
        <v>0</v>
      </c>
      <c r="Z8" s="178">
        <f>+'POAI 01 2024'!Z8+'POAI 02 AD'!Z8</f>
        <v>0</v>
      </c>
      <c r="AA8" s="178">
        <f>+'POAI 01 2024'!AA8+'POAI 02 AD'!AA8</f>
        <v>0</v>
      </c>
      <c r="AB8" s="178">
        <f>+'POAI 01 2024'!AB8+'POAI 02 AD'!AB8</f>
        <v>0</v>
      </c>
      <c r="AC8" s="178">
        <f>+'POAI 01 2024'!AC8+'POAI 02 AD'!AC8</f>
        <v>0</v>
      </c>
      <c r="AD8" s="178">
        <f>+'POAI 01 2024'!AD8+'POAI 02 AD'!AD8</f>
        <v>0</v>
      </c>
      <c r="AE8" s="178">
        <f>+'POAI 01 2024'!AE8+'POAI 02 AD'!AE8</f>
        <v>0</v>
      </c>
      <c r="AF8" s="178">
        <f t="shared" si="1"/>
        <v>0</v>
      </c>
      <c r="AG8" s="180"/>
      <c r="AH8" s="178"/>
      <c r="AI8" s="181"/>
      <c r="AJ8" s="178">
        <f t="shared" si="4"/>
        <v>0</v>
      </c>
      <c r="AK8" s="134"/>
    </row>
    <row r="9" spans="1:37" s="6" customFormat="1" ht="15.6" x14ac:dyDescent="0.3">
      <c r="A9" s="175" t="str">
        <f t="shared" si="0"/>
        <v>SF.PY.1</v>
      </c>
      <c r="B9" s="176" t="s">
        <v>516</v>
      </c>
      <c r="C9" s="135" t="s">
        <v>12</v>
      </c>
      <c r="D9" s="182">
        <v>5</v>
      </c>
      <c r="E9" s="136" t="s">
        <v>517</v>
      </c>
      <c r="F9" s="178">
        <f>+'POAI 01 2024'!F9+'POAI 02 AD'!F9</f>
        <v>0</v>
      </c>
      <c r="G9" s="178">
        <f>+'POAI 01 2024'!G9+'POAI 02 AD'!G9</f>
        <v>0</v>
      </c>
      <c r="H9" s="178">
        <f>+'POAI 01 2024'!H9+'POAI 02 AD'!H9</f>
        <v>0</v>
      </c>
      <c r="I9" s="178">
        <f>+'POAI 01 2024'!I9+'POAI 02 AD'!I9</f>
        <v>0</v>
      </c>
      <c r="J9" s="178">
        <f>+'POAI 01 2024'!J9+'POAI 02 AD'!J9</f>
        <v>0</v>
      </c>
      <c r="K9" s="178">
        <f>+'POAI 01 2024'!K9+'POAI 02 AD'!K9</f>
        <v>0</v>
      </c>
      <c r="L9" s="178">
        <f>+'POAI 01 2024'!L9+'POAI 02 AD'!L9</f>
        <v>0</v>
      </c>
      <c r="M9" s="178">
        <f>+'POAI 01 2024'!M9+'POAI 02 AD'!M9</f>
        <v>0</v>
      </c>
      <c r="N9" s="178">
        <f>+'POAI 01 2024'!N9+'POAI 02 AD'!N9</f>
        <v>0</v>
      </c>
      <c r="O9" s="178">
        <f>+'POAI 01 2024'!O9+'POAI 02 AD'!O9</f>
        <v>0</v>
      </c>
      <c r="P9" s="178">
        <f>+'POAI 01 2024'!P9+'POAI 02 AD'!P9</f>
        <v>0</v>
      </c>
      <c r="Q9" s="178">
        <f>+'POAI 01 2024'!Q9+'POAI 02 AD'!Q9</f>
        <v>0</v>
      </c>
      <c r="R9" s="178">
        <f>+'POAI 01 2024'!R9+'POAI 02 AD'!R9</f>
        <v>0</v>
      </c>
      <c r="S9" s="178">
        <f>+'POAI 01 2024'!S9+'POAI 02 AD'!S9</f>
        <v>0</v>
      </c>
      <c r="T9" s="178">
        <f>+'POAI 01 2024'!T9+'POAI 02 AD'!T9</f>
        <v>0</v>
      </c>
      <c r="U9" s="178">
        <f>+'POAI 01 2024'!U9+'POAI 02 AD'!U9</f>
        <v>0</v>
      </c>
      <c r="V9" s="178">
        <f>+'POAI 01 2024'!V9+'POAI 02 AD'!V9</f>
        <v>0</v>
      </c>
      <c r="W9" s="178">
        <f>+'POAI 01 2024'!W9+'POAI 02 AD'!W9</f>
        <v>0</v>
      </c>
      <c r="X9" s="178">
        <f>+'POAI 01 2024'!X9+'POAI 02 AD'!X9</f>
        <v>0</v>
      </c>
      <c r="Y9" s="178">
        <f>+'POAI 01 2024'!Y9+'POAI 02 AD'!Y9</f>
        <v>0</v>
      </c>
      <c r="Z9" s="178">
        <f>+'POAI 01 2024'!Z9+'POAI 02 AD'!Z9</f>
        <v>0</v>
      </c>
      <c r="AA9" s="178">
        <f>+'POAI 01 2024'!AA9+'POAI 02 AD'!AA9</f>
        <v>0</v>
      </c>
      <c r="AB9" s="178">
        <f>+'POAI 01 2024'!AB9+'POAI 02 AD'!AB9</f>
        <v>0</v>
      </c>
      <c r="AC9" s="178">
        <f>+'POAI 01 2024'!AC9+'POAI 02 AD'!AC9</f>
        <v>0</v>
      </c>
      <c r="AD9" s="178">
        <f>+'POAI 01 2024'!AD9+'POAI 02 AD'!AD9</f>
        <v>0</v>
      </c>
      <c r="AE9" s="178">
        <f>+'POAI 01 2024'!AE9+'POAI 02 AD'!AE9</f>
        <v>0</v>
      </c>
      <c r="AF9" s="178">
        <f t="shared" si="1"/>
        <v>0</v>
      </c>
      <c r="AG9" s="180"/>
      <c r="AH9" s="178"/>
      <c r="AI9" s="181"/>
      <c r="AJ9" s="178">
        <f t="shared" si="4"/>
        <v>0</v>
      </c>
      <c r="AK9" s="134"/>
    </row>
    <row r="10" spans="1:37" s="6" customFormat="1" ht="46.8" x14ac:dyDescent="0.3">
      <c r="A10" s="175" t="str">
        <f t="shared" si="0"/>
        <v>SF.PY.2</v>
      </c>
      <c r="B10" s="176" t="s">
        <v>97</v>
      </c>
      <c r="C10" s="135" t="s">
        <v>40</v>
      </c>
      <c r="D10" s="177" t="s">
        <v>295</v>
      </c>
      <c r="E10" s="136">
        <v>2</v>
      </c>
      <c r="F10" s="178">
        <f>+'POAI 01 2024'!F10+'POAI 02 AD'!F10</f>
        <v>0</v>
      </c>
      <c r="G10" s="178">
        <f>+'POAI 01 2024'!G10+'POAI 02 AD'!G10</f>
        <v>0</v>
      </c>
      <c r="H10" s="178">
        <f>+'POAI 01 2024'!H10+'POAI 02 AD'!H10</f>
        <v>0</v>
      </c>
      <c r="I10" s="178">
        <f>+'POAI 01 2024'!I10+'POAI 02 AD'!I10</f>
        <v>0</v>
      </c>
      <c r="J10" s="178">
        <f>+'POAI 01 2024'!J10+'POAI 02 AD'!J10</f>
        <v>0</v>
      </c>
      <c r="K10" s="178">
        <f>+'POAI 01 2024'!K10+'POAI 02 AD'!K10</f>
        <v>0</v>
      </c>
      <c r="L10" s="178">
        <f>+'POAI 01 2024'!L10+'POAI 02 AD'!L10</f>
        <v>0</v>
      </c>
      <c r="M10" s="178">
        <f>+'POAI 01 2024'!M10+'POAI 02 AD'!M10</f>
        <v>0</v>
      </c>
      <c r="N10" s="178">
        <f>+'POAI 01 2024'!N10+'POAI 02 AD'!N10</f>
        <v>0</v>
      </c>
      <c r="O10" s="178">
        <f>+'POAI 01 2024'!O10+'POAI 02 AD'!O10</f>
        <v>0</v>
      </c>
      <c r="P10" s="178">
        <f>+'POAI 01 2024'!P10+'POAI 02 AD'!P10</f>
        <v>0</v>
      </c>
      <c r="Q10" s="178">
        <f>+'POAI 01 2024'!Q10+'POAI 02 AD'!Q10</f>
        <v>0</v>
      </c>
      <c r="R10" s="178">
        <f>+'POAI 01 2024'!R10+'POAI 02 AD'!R10</f>
        <v>0</v>
      </c>
      <c r="S10" s="178">
        <f>+'POAI 01 2024'!S10+'POAI 02 AD'!S10</f>
        <v>0</v>
      </c>
      <c r="T10" s="178">
        <f>+'POAI 01 2024'!T10+'POAI 02 AD'!T10</f>
        <v>0</v>
      </c>
      <c r="U10" s="178">
        <f>+'POAI 01 2024'!U10+'POAI 02 AD'!U10</f>
        <v>0</v>
      </c>
      <c r="V10" s="178">
        <f>+'POAI 01 2024'!V10+'POAI 02 AD'!V10</f>
        <v>0</v>
      </c>
      <c r="W10" s="178">
        <f>+'POAI 01 2024'!W10+'POAI 02 AD'!W10</f>
        <v>0</v>
      </c>
      <c r="X10" s="178">
        <f>+'POAI 01 2024'!X10+'POAI 02 AD'!X10</f>
        <v>0</v>
      </c>
      <c r="Y10" s="178">
        <f>+'POAI 01 2024'!Y10+'POAI 02 AD'!Y10</f>
        <v>0</v>
      </c>
      <c r="Z10" s="178">
        <f>+'POAI 01 2024'!Z10+'POAI 02 AD'!Z10</f>
        <v>0</v>
      </c>
      <c r="AA10" s="178">
        <f>+'POAI 01 2024'!AA10+'POAI 02 AD'!AA10</f>
        <v>0</v>
      </c>
      <c r="AB10" s="178">
        <f>+'POAI 01 2024'!AB10+'POAI 02 AD'!AB10</f>
        <v>0</v>
      </c>
      <c r="AC10" s="178">
        <f>+'POAI 01 2024'!AC10+'POAI 02 AD'!AC10</f>
        <v>0</v>
      </c>
      <c r="AD10" s="178">
        <f>+'POAI 01 2024'!AD10+'POAI 02 AD'!AD10</f>
        <v>0</v>
      </c>
      <c r="AE10" s="178">
        <f>+'POAI 01 2024'!AE10+'POAI 02 AD'!AE10</f>
        <v>0</v>
      </c>
      <c r="AF10" s="178">
        <f t="shared" si="1"/>
        <v>0</v>
      </c>
      <c r="AG10" s="180"/>
      <c r="AH10" s="178">
        <v>10000000</v>
      </c>
      <c r="AI10" s="181"/>
      <c r="AJ10" s="178">
        <f t="shared" si="4"/>
        <v>10000000</v>
      </c>
    </row>
    <row r="11" spans="1:37" s="6" customFormat="1" ht="78" x14ac:dyDescent="0.3">
      <c r="A11" s="175" t="str">
        <f t="shared" si="0"/>
        <v>SF.PY.2</v>
      </c>
      <c r="B11" s="176" t="s">
        <v>97</v>
      </c>
      <c r="C11" s="135" t="s">
        <v>13</v>
      </c>
      <c r="D11" s="177" t="s">
        <v>296</v>
      </c>
      <c r="E11" s="136">
        <v>1</v>
      </c>
      <c r="F11" s="178">
        <f>+'POAI 01 2024'!F11+'POAI 02 AD'!F11</f>
        <v>0</v>
      </c>
      <c r="G11" s="178">
        <f>+'POAI 01 2024'!G11+'POAI 02 AD'!G11</f>
        <v>0</v>
      </c>
      <c r="H11" s="178">
        <f>+'POAI 01 2024'!H11+'POAI 02 AD'!H11</f>
        <v>0</v>
      </c>
      <c r="I11" s="178">
        <f>+'POAI 01 2024'!I11+'POAI 02 AD'!I11</f>
        <v>0</v>
      </c>
      <c r="J11" s="178">
        <f>+'POAI 01 2024'!J11+'POAI 02 AD'!J11</f>
        <v>0</v>
      </c>
      <c r="K11" s="178">
        <f>+'POAI 01 2024'!K11+'POAI 02 AD'!K11</f>
        <v>0</v>
      </c>
      <c r="L11" s="178">
        <f>+'POAI 01 2024'!L11+'POAI 02 AD'!L11</f>
        <v>0</v>
      </c>
      <c r="M11" s="178">
        <f>+'POAI 01 2024'!M11+'POAI 02 AD'!M11</f>
        <v>0</v>
      </c>
      <c r="N11" s="178">
        <f>+'POAI 01 2024'!N11+'POAI 02 AD'!N11</f>
        <v>0</v>
      </c>
      <c r="O11" s="178">
        <f>+'POAI 01 2024'!O11+'POAI 02 AD'!O11</f>
        <v>0</v>
      </c>
      <c r="P11" s="178">
        <f>+'POAI 01 2024'!P11+'POAI 02 AD'!P11</f>
        <v>0</v>
      </c>
      <c r="Q11" s="178">
        <f>+'POAI 01 2024'!Q11+'POAI 02 AD'!Q11</f>
        <v>0</v>
      </c>
      <c r="R11" s="178">
        <f>+'POAI 01 2024'!R11+'POAI 02 AD'!R11</f>
        <v>0</v>
      </c>
      <c r="S11" s="178">
        <f>+'POAI 01 2024'!S11+'POAI 02 AD'!S11</f>
        <v>0</v>
      </c>
      <c r="T11" s="178">
        <f>+'POAI 01 2024'!T11+'POAI 02 AD'!T11</f>
        <v>0</v>
      </c>
      <c r="U11" s="178">
        <f>+'POAI 01 2024'!U11+'POAI 02 AD'!U11</f>
        <v>0</v>
      </c>
      <c r="V11" s="178">
        <f>+'POAI 01 2024'!V11+'POAI 02 AD'!V11</f>
        <v>0</v>
      </c>
      <c r="W11" s="178">
        <f>+'POAI 01 2024'!W11+'POAI 02 AD'!W11</f>
        <v>0</v>
      </c>
      <c r="X11" s="178">
        <f>+'POAI 01 2024'!X11+'POAI 02 AD'!X11</f>
        <v>0</v>
      </c>
      <c r="Y11" s="178">
        <f>+'POAI 01 2024'!Y11+'POAI 02 AD'!Y11</f>
        <v>0</v>
      </c>
      <c r="Z11" s="178">
        <f>+'POAI 01 2024'!Z11+'POAI 02 AD'!Z11</f>
        <v>0</v>
      </c>
      <c r="AA11" s="178">
        <f>+'POAI 01 2024'!AA11+'POAI 02 AD'!AA11</f>
        <v>0</v>
      </c>
      <c r="AB11" s="178">
        <f>+'POAI 01 2024'!AB11+'POAI 02 AD'!AB11</f>
        <v>0</v>
      </c>
      <c r="AC11" s="178">
        <f>+'POAI 01 2024'!AC11+'POAI 02 AD'!AC11</f>
        <v>0</v>
      </c>
      <c r="AD11" s="178">
        <f>+'POAI 01 2024'!AD11+'POAI 02 AD'!AD11</f>
        <v>0</v>
      </c>
      <c r="AE11" s="178">
        <f>+'POAI 01 2024'!AE11+'POAI 02 AD'!AE11</f>
        <v>0</v>
      </c>
      <c r="AF11" s="178">
        <f t="shared" si="1"/>
        <v>0</v>
      </c>
      <c r="AG11" s="180"/>
      <c r="AH11" s="178">
        <v>0</v>
      </c>
      <c r="AI11" s="181"/>
      <c r="AJ11" s="178">
        <f t="shared" si="4"/>
        <v>0</v>
      </c>
    </row>
    <row r="12" spans="1:37" s="6" customFormat="1" ht="78" x14ac:dyDescent="0.3">
      <c r="A12" s="175" t="str">
        <f t="shared" si="0"/>
        <v>SF.PY.2</v>
      </c>
      <c r="B12" s="176" t="s">
        <v>97</v>
      </c>
      <c r="C12" s="135" t="s">
        <v>14</v>
      </c>
      <c r="D12" s="177" t="s">
        <v>296</v>
      </c>
      <c r="E12" s="136">
        <v>1</v>
      </c>
      <c r="F12" s="178">
        <f>+'POAI 01 2024'!F12+'POAI 02 AD'!F12</f>
        <v>0</v>
      </c>
      <c r="G12" s="178">
        <f>+'POAI 01 2024'!G12+'POAI 02 AD'!G12</f>
        <v>0</v>
      </c>
      <c r="H12" s="178">
        <f>+'POAI 01 2024'!H12+'POAI 02 AD'!H12</f>
        <v>0</v>
      </c>
      <c r="I12" s="178">
        <f>+'POAI 01 2024'!I12+'POAI 02 AD'!I12</f>
        <v>0</v>
      </c>
      <c r="J12" s="178">
        <f>+'POAI 01 2024'!J12+'POAI 02 AD'!J12</f>
        <v>0</v>
      </c>
      <c r="K12" s="178">
        <f>+'POAI 01 2024'!K12+'POAI 02 AD'!K12</f>
        <v>0</v>
      </c>
      <c r="L12" s="178">
        <f>+'POAI 01 2024'!L12+'POAI 02 AD'!L12</f>
        <v>0</v>
      </c>
      <c r="M12" s="178">
        <f>+'POAI 01 2024'!M12+'POAI 02 AD'!M12</f>
        <v>0</v>
      </c>
      <c r="N12" s="178">
        <f>+'POAI 01 2024'!N12+'POAI 02 AD'!N12</f>
        <v>0</v>
      </c>
      <c r="O12" s="178">
        <f>+'POAI 01 2024'!O12+'POAI 02 AD'!O12</f>
        <v>0</v>
      </c>
      <c r="P12" s="178">
        <f>+'POAI 01 2024'!P12+'POAI 02 AD'!P12</f>
        <v>0</v>
      </c>
      <c r="Q12" s="178">
        <f>+'POAI 01 2024'!Q12+'POAI 02 AD'!Q12</f>
        <v>0</v>
      </c>
      <c r="R12" s="178">
        <f>+'POAI 01 2024'!R12+'POAI 02 AD'!R12</f>
        <v>0</v>
      </c>
      <c r="S12" s="178">
        <f>+'POAI 01 2024'!S12+'POAI 02 AD'!S12</f>
        <v>0</v>
      </c>
      <c r="T12" s="178">
        <f>+'POAI 01 2024'!T12+'POAI 02 AD'!T12</f>
        <v>0</v>
      </c>
      <c r="U12" s="178">
        <f>+'POAI 01 2024'!U12+'POAI 02 AD'!U12</f>
        <v>0</v>
      </c>
      <c r="V12" s="178">
        <f>+'POAI 01 2024'!V12+'POAI 02 AD'!V12</f>
        <v>0</v>
      </c>
      <c r="W12" s="178">
        <f>+'POAI 01 2024'!W12+'POAI 02 AD'!W12</f>
        <v>0</v>
      </c>
      <c r="X12" s="178">
        <f>+'POAI 01 2024'!X12+'POAI 02 AD'!X12</f>
        <v>0</v>
      </c>
      <c r="Y12" s="178">
        <f>+'POAI 01 2024'!Y12+'POAI 02 AD'!Y12</f>
        <v>0</v>
      </c>
      <c r="Z12" s="178">
        <f>+'POAI 01 2024'!Z12+'POAI 02 AD'!Z12</f>
        <v>0</v>
      </c>
      <c r="AA12" s="178">
        <f>+'POAI 01 2024'!AA12+'POAI 02 AD'!AA12</f>
        <v>0</v>
      </c>
      <c r="AB12" s="178">
        <f>+'POAI 01 2024'!AB12+'POAI 02 AD'!AB12</f>
        <v>0</v>
      </c>
      <c r="AC12" s="178">
        <f>+'POAI 01 2024'!AC12+'POAI 02 AD'!AC12</f>
        <v>0</v>
      </c>
      <c r="AD12" s="178">
        <f>+'POAI 01 2024'!AD12+'POAI 02 AD'!AD12</f>
        <v>0</v>
      </c>
      <c r="AE12" s="178">
        <f>+'POAI 01 2024'!AE12+'POAI 02 AD'!AE12</f>
        <v>0</v>
      </c>
      <c r="AF12" s="178">
        <f t="shared" si="1"/>
        <v>0</v>
      </c>
      <c r="AG12" s="180"/>
      <c r="AH12" s="178">
        <v>0</v>
      </c>
      <c r="AI12" s="181"/>
      <c r="AJ12" s="178">
        <f t="shared" si="4"/>
        <v>0</v>
      </c>
    </row>
    <row r="13" spans="1:37" s="6" customFormat="1" ht="78" x14ac:dyDescent="0.3">
      <c r="A13" s="175" t="str">
        <f t="shared" si="0"/>
        <v>SF.PY.2</v>
      </c>
      <c r="B13" s="176" t="s">
        <v>97</v>
      </c>
      <c r="C13" s="135" t="s">
        <v>12</v>
      </c>
      <c r="D13" s="177" t="s">
        <v>296</v>
      </c>
      <c r="E13" s="136">
        <v>1</v>
      </c>
      <c r="F13" s="178">
        <f>+'POAI 01 2024'!F13+'POAI 02 AD'!F13</f>
        <v>0</v>
      </c>
      <c r="G13" s="178">
        <f>+'POAI 01 2024'!G13+'POAI 02 AD'!G13</f>
        <v>0</v>
      </c>
      <c r="H13" s="178">
        <f>+'POAI 01 2024'!H13+'POAI 02 AD'!H13</f>
        <v>0</v>
      </c>
      <c r="I13" s="178">
        <f>+'POAI 01 2024'!I13+'POAI 02 AD'!I13</f>
        <v>0</v>
      </c>
      <c r="J13" s="178">
        <f>+'POAI 01 2024'!J13+'POAI 02 AD'!J13</f>
        <v>0</v>
      </c>
      <c r="K13" s="178">
        <f>+'POAI 01 2024'!K13+'POAI 02 AD'!K13</f>
        <v>0</v>
      </c>
      <c r="L13" s="178">
        <f>+'POAI 01 2024'!L13+'POAI 02 AD'!L13</f>
        <v>0</v>
      </c>
      <c r="M13" s="178">
        <f>+'POAI 01 2024'!M13+'POAI 02 AD'!M13</f>
        <v>0</v>
      </c>
      <c r="N13" s="178">
        <f>+'POAI 01 2024'!N13+'POAI 02 AD'!N13</f>
        <v>0</v>
      </c>
      <c r="O13" s="178">
        <f>+'POAI 01 2024'!O13+'POAI 02 AD'!O13</f>
        <v>0</v>
      </c>
      <c r="P13" s="178">
        <f>+'POAI 01 2024'!P13+'POAI 02 AD'!P13</f>
        <v>0</v>
      </c>
      <c r="Q13" s="178">
        <f>+'POAI 01 2024'!Q13+'POAI 02 AD'!Q13</f>
        <v>0</v>
      </c>
      <c r="R13" s="178">
        <f>+'POAI 01 2024'!R13+'POAI 02 AD'!R13</f>
        <v>0</v>
      </c>
      <c r="S13" s="178">
        <f>+'POAI 01 2024'!S13+'POAI 02 AD'!S13</f>
        <v>0</v>
      </c>
      <c r="T13" s="178">
        <f>+'POAI 01 2024'!T13+'POAI 02 AD'!T13</f>
        <v>0</v>
      </c>
      <c r="U13" s="178">
        <f>+'POAI 01 2024'!U13+'POAI 02 AD'!U13</f>
        <v>0</v>
      </c>
      <c r="V13" s="178">
        <f>+'POAI 01 2024'!V13+'POAI 02 AD'!V13</f>
        <v>0</v>
      </c>
      <c r="W13" s="178">
        <f>+'POAI 01 2024'!W13+'POAI 02 AD'!W13</f>
        <v>0</v>
      </c>
      <c r="X13" s="178">
        <f>+'POAI 01 2024'!X13+'POAI 02 AD'!X13</f>
        <v>0</v>
      </c>
      <c r="Y13" s="178">
        <f>+'POAI 01 2024'!Y13+'POAI 02 AD'!Y13</f>
        <v>0</v>
      </c>
      <c r="Z13" s="178">
        <f>+'POAI 01 2024'!Z13+'POAI 02 AD'!Z13</f>
        <v>0</v>
      </c>
      <c r="AA13" s="178">
        <f>+'POAI 01 2024'!AA13+'POAI 02 AD'!AA13</f>
        <v>0</v>
      </c>
      <c r="AB13" s="178">
        <f>+'POAI 01 2024'!AB13+'POAI 02 AD'!AB13</f>
        <v>0</v>
      </c>
      <c r="AC13" s="178">
        <f>+'POAI 01 2024'!AC13+'POAI 02 AD'!AC13</f>
        <v>0</v>
      </c>
      <c r="AD13" s="178">
        <f>+'POAI 01 2024'!AD13+'POAI 02 AD'!AD13</f>
        <v>0</v>
      </c>
      <c r="AE13" s="178">
        <f>+'POAI 01 2024'!AE13+'POAI 02 AD'!AE13</f>
        <v>0</v>
      </c>
      <c r="AF13" s="178">
        <f t="shared" si="1"/>
        <v>0</v>
      </c>
      <c r="AG13" s="180"/>
      <c r="AH13" s="178">
        <v>0</v>
      </c>
      <c r="AI13" s="181"/>
      <c r="AJ13" s="178">
        <f t="shared" si="4"/>
        <v>0</v>
      </c>
    </row>
    <row r="14" spans="1:37" s="6" customFormat="1" ht="46.8" x14ac:dyDescent="0.3">
      <c r="A14" s="175" t="str">
        <f t="shared" si="0"/>
        <v>SF.PY.2</v>
      </c>
      <c r="B14" s="176" t="s">
        <v>98</v>
      </c>
      <c r="C14" s="135" t="s">
        <v>10</v>
      </c>
      <c r="D14" s="177" t="s">
        <v>295</v>
      </c>
      <c r="E14" s="136">
        <v>1</v>
      </c>
      <c r="F14" s="178">
        <f>+'POAI 01 2024'!F14+'POAI 02 AD'!F14</f>
        <v>0</v>
      </c>
      <c r="G14" s="178">
        <f>+'POAI 01 2024'!G14+'POAI 02 AD'!G14</f>
        <v>0</v>
      </c>
      <c r="H14" s="178">
        <f>+'POAI 01 2024'!H14+'POAI 02 AD'!H14</f>
        <v>0</v>
      </c>
      <c r="I14" s="178">
        <f>+'POAI 01 2024'!I14+'POAI 02 AD'!I14</f>
        <v>0</v>
      </c>
      <c r="J14" s="178">
        <f>+'POAI 01 2024'!J14+'POAI 02 AD'!J14</f>
        <v>0</v>
      </c>
      <c r="K14" s="178">
        <f>+'POAI 01 2024'!K14+'POAI 02 AD'!K14</f>
        <v>0</v>
      </c>
      <c r="L14" s="178">
        <f>+'POAI 01 2024'!L14+'POAI 02 AD'!L14</f>
        <v>0</v>
      </c>
      <c r="M14" s="178">
        <f>+'POAI 01 2024'!M14+'POAI 02 AD'!M14</f>
        <v>0</v>
      </c>
      <c r="N14" s="178">
        <f>+'POAI 01 2024'!N14+'POAI 02 AD'!N14</f>
        <v>0</v>
      </c>
      <c r="O14" s="178">
        <f>+'POAI 01 2024'!O14+'POAI 02 AD'!O14</f>
        <v>0</v>
      </c>
      <c r="P14" s="178">
        <f>+'POAI 01 2024'!P14+'POAI 02 AD'!P14</f>
        <v>0</v>
      </c>
      <c r="Q14" s="178">
        <f>+'POAI 01 2024'!Q14+'POAI 02 AD'!Q14</f>
        <v>0</v>
      </c>
      <c r="R14" s="178">
        <f>+'POAI 01 2024'!R14+'POAI 02 AD'!R14</f>
        <v>0</v>
      </c>
      <c r="S14" s="178">
        <f>+'POAI 01 2024'!S14+'POAI 02 AD'!S14</f>
        <v>0</v>
      </c>
      <c r="T14" s="178">
        <f>+'POAI 01 2024'!T14+'POAI 02 AD'!T14</f>
        <v>0</v>
      </c>
      <c r="U14" s="178">
        <f>+'POAI 01 2024'!U14+'POAI 02 AD'!U14</f>
        <v>0</v>
      </c>
      <c r="V14" s="178">
        <f>+'POAI 01 2024'!V14+'POAI 02 AD'!V14</f>
        <v>0</v>
      </c>
      <c r="W14" s="178">
        <f>+'POAI 01 2024'!W14+'POAI 02 AD'!W14</f>
        <v>0</v>
      </c>
      <c r="X14" s="178">
        <f>+'POAI 01 2024'!X14+'POAI 02 AD'!X14</f>
        <v>0</v>
      </c>
      <c r="Y14" s="178">
        <f>+'POAI 01 2024'!Y14+'POAI 02 AD'!Y14</f>
        <v>0</v>
      </c>
      <c r="Z14" s="178">
        <f>+'POAI 01 2024'!Z14+'POAI 02 AD'!Z14</f>
        <v>0</v>
      </c>
      <c r="AA14" s="178">
        <f>+'POAI 01 2024'!AA14+'POAI 02 AD'!AA14</f>
        <v>0</v>
      </c>
      <c r="AB14" s="178">
        <f>+'POAI 01 2024'!AB14+'POAI 02 AD'!AB14</f>
        <v>0</v>
      </c>
      <c r="AC14" s="178">
        <f>+'POAI 01 2024'!AC14+'POAI 02 AD'!AC14</f>
        <v>0</v>
      </c>
      <c r="AD14" s="178">
        <f>+'POAI 01 2024'!AD14+'POAI 02 AD'!AD14</f>
        <v>0</v>
      </c>
      <c r="AE14" s="178">
        <f>+'POAI 01 2024'!AE14+'POAI 02 AD'!AE14</f>
        <v>0</v>
      </c>
      <c r="AF14" s="178">
        <f t="shared" si="1"/>
        <v>0</v>
      </c>
      <c r="AG14" s="180">
        <f t="shared" ref="AG14:AG77" si="5">+AF14/AH14</f>
        <v>0</v>
      </c>
      <c r="AH14" s="178">
        <v>5000000</v>
      </c>
      <c r="AI14" s="181">
        <f t="shared" ref="AI14:AI77" si="6">+AJ14/AH14</f>
        <v>1</v>
      </c>
      <c r="AJ14" s="178">
        <f t="shared" si="4"/>
        <v>5000000</v>
      </c>
    </row>
    <row r="15" spans="1:37" s="6" customFormat="1" ht="78" x14ac:dyDescent="0.3">
      <c r="A15" s="175" t="str">
        <f t="shared" si="0"/>
        <v>SF.PY.2</v>
      </c>
      <c r="B15" s="176" t="s">
        <v>98</v>
      </c>
      <c r="C15" s="135" t="s">
        <v>13</v>
      </c>
      <c r="D15" s="177" t="s">
        <v>296</v>
      </c>
      <c r="E15" s="136">
        <v>1</v>
      </c>
      <c r="F15" s="178">
        <f>+'POAI 01 2024'!F15+'POAI 02 AD'!F15</f>
        <v>0</v>
      </c>
      <c r="G15" s="178">
        <f>+'POAI 01 2024'!G15+'POAI 02 AD'!G15</f>
        <v>0</v>
      </c>
      <c r="H15" s="178">
        <f>+'POAI 01 2024'!H15+'POAI 02 AD'!H15</f>
        <v>0</v>
      </c>
      <c r="I15" s="178">
        <f>+'POAI 01 2024'!I15+'POAI 02 AD'!I15</f>
        <v>0</v>
      </c>
      <c r="J15" s="178">
        <f>+'POAI 01 2024'!J15+'POAI 02 AD'!J15</f>
        <v>0</v>
      </c>
      <c r="K15" s="178">
        <f>+'POAI 01 2024'!K15+'POAI 02 AD'!K15</f>
        <v>0</v>
      </c>
      <c r="L15" s="178">
        <f>+'POAI 01 2024'!L15+'POAI 02 AD'!L15</f>
        <v>0</v>
      </c>
      <c r="M15" s="178">
        <f>+'POAI 01 2024'!M15+'POAI 02 AD'!M15</f>
        <v>0</v>
      </c>
      <c r="N15" s="178">
        <f>+'POAI 01 2024'!N15+'POAI 02 AD'!N15</f>
        <v>0</v>
      </c>
      <c r="O15" s="178">
        <f>+'POAI 01 2024'!O15+'POAI 02 AD'!O15</f>
        <v>0</v>
      </c>
      <c r="P15" s="178">
        <f>+'POAI 01 2024'!P15+'POAI 02 AD'!P15</f>
        <v>0</v>
      </c>
      <c r="Q15" s="178">
        <f>+'POAI 01 2024'!Q15+'POAI 02 AD'!Q15</f>
        <v>0</v>
      </c>
      <c r="R15" s="178">
        <f>+'POAI 01 2024'!R15+'POAI 02 AD'!R15</f>
        <v>0</v>
      </c>
      <c r="S15" s="178">
        <f>+'POAI 01 2024'!S15+'POAI 02 AD'!S15</f>
        <v>0</v>
      </c>
      <c r="T15" s="178">
        <f>+'POAI 01 2024'!T15+'POAI 02 AD'!T15</f>
        <v>0</v>
      </c>
      <c r="U15" s="178">
        <f>+'POAI 01 2024'!U15+'POAI 02 AD'!U15</f>
        <v>0</v>
      </c>
      <c r="V15" s="178">
        <f>+'POAI 01 2024'!V15+'POAI 02 AD'!V15</f>
        <v>0</v>
      </c>
      <c r="W15" s="178">
        <f>+'POAI 01 2024'!W15+'POAI 02 AD'!W15</f>
        <v>0</v>
      </c>
      <c r="X15" s="178">
        <f>+'POAI 01 2024'!X15+'POAI 02 AD'!X15</f>
        <v>0</v>
      </c>
      <c r="Y15" s="178">
        <f>+'POAI 01 2024'!Y15+'POAI 02 AD'!Y15</f>
        <v>0</v>
      </c>
      <c r="Z15" s="178">
        <f>+'POAI 01 2024'!Z15+'POAI 02 AD'!Z15</f>
        <v>0</v>
      </c>
      <c r="AA15" s="178">
        <f>+'POAI 01 2024'!AA15+'POAI 02 AD'!AA15</f>
        <v>0</v>
      </c>
      <c r="AB15" s="178">
        <f>+'POAI 01 2024'!AB15+'POAI 02 AD'!AB15</f>
        <v>0</v>
      </c>
      <c r="AC15" s="178">
        <f>+'POAI 01 2024'!AC15+'POAI 02 AD'!AC15</f>
        <v>0</v>
      </c>
      <c r="AD15" s="178">
        <f>+'POAI 01 2024'!AD15+'POAI 02 AD'!AD15</f>
        <v>0</v>
      </c>
      <c r="AE15" s="178">
        <f>+'POAI 01 2024'!AE15+'POAI 02 AD'!AE15</f>
        <v>0</v>
      </c>
      <c r="AF15" s="178">
        <f t="shared" si="1"/>
        <v>0</v>
      </c>
      <c r="AG15" s="180"/>
      <c r="AH15" s="178">
        <v>5000000</v>
      </c>
      <c r="AI15" s="181"/>
      <c r="AJ15" s="178">
        <f t="shared" si="4"/>
        <v>5000000</v>
      </c>
    </row>
    <row r="16" spans="1:37" s="6" customFormat="1" ht="78" x14ac:dyDescent="0.3">
      <c r="A16" s="175" t="str">
        <f t="shared" si="0"/>
        <v>SF.PY.2</v>
      </c>
      <c r="B16" s="176" t="s">
        <v>98</v>
      </c>
      <c r="C16" s="135" t="s">
        <v>14</v>
      </c>
      <c r="D16" s="177" t="s">
        <v>296</v>
      </c>
      <c r="E16" s="136">
        <v>1</v>
      </c>
      <c r="F16" s="178">
        <f>+'POAI 01 2024'!F16+'POAI 02 AD'!F16</f>
        <v>0</v>
      </c>
      <c r="G16" s="178">
        <f>+'POAI 01 2024'!G16+'POAI 02 AD'!G16</f>
        <v>0</v>
      </c>
      <c r="H16" s="178">
        <f>+'POAI 01 2024'!H16+'POAI 02 AD'!H16</f>
        <v>0</v>
      </c>
      <c r="I16" s="178">
        <f>+'POAI 01 2024'!I16+'POAI 02 AD'!I16</f>
        <v>0</v>
      </c>
      <c r="J16" s="178">
        <f>+'POAI 01 2024'!J16+'POAI 02 AD'!J16</f>
        <v>0</v>
      </c>
      <c r="K16" s="178">
        <f>+'POAI 01 2024'!K16+'POAI 02 AD'!K16</f>
        <v>0</v>
      </c>
      <c r="L16" s="178">
        <f>+'POAI 01 2024'!L16+'POAI 02 AD'!L16</f>
        <v>0</v>
      </c>
      <c r="M16" s="178">
        <f>+'POAI 01 2024'!M16+'POAI 02 AD'!M16</f>
        <v>0</v>
      </c>
      <c r="N16" s="178">
        <f>+'POAI 01 2024'!N16+'POAI 02 AD'!N16</f>
        <v>0</v>
      </c>
      <c r="O16" s="178">
        <f>+'POAI 01 2024'!O16+'POAI 02 AD'!O16</f>
        <v>0</v>
      </c>
      <c r="P16" s="178">
        <f>+'POAI 01 2024'!P16+'POAI 02 AD'!P16</f>
        <v>0</v>
      </c>
      <c r="Q16" s="178">
        <f>+'POAI 01 2024'!Q16+'POAI 02 AD'!Q16</f>
        <v>0</v>
      </c>
      <c r="R16" s="178">
        <f>+'POAI 01 2024'!R16+'POAI 02 AD'!R16</f>
        <v>0</v>
      </c>
      <c r="S16" s="178">
        <f>+'POAI 01 2024'!S16+'POAI 02 AD'!S16</f>
        <v>0</v>
      </c>
      <c r="T16" s="178">
        <f>+'POAI 01 2024'!T16+'POAI 02 AD'!T16</f>
        <v>0</v>
      </c>
      <c r="U16" s="178">
        <f>+'POAI 01 2024'!U16+'POAI 02 AD'!U16</f>
        <v>0</v>
      </c>
      <c r="V16" s="178">
        <f>+'POAI 01 2024'!V16+'POAI 02 AD'!V16</f>
        <v>0</v>
      </c>
      <c r="W16" s="178">
        <f>+'POAI 01 2024'!W16+'POAI 02 AD'!W16</f>
        <v>0</v>
      </c>
      <c r="X16" s="178">
        <f>+'POAI 01 2024'!X16+'POAI 02 AD'!X16</f>
        <v>0</v>
      </c>
      <c r="Y16" s="178">
        <f>+'POAI 01 2024'!Y16+'POAI 02 AD'!Y16</f>
        <v>0</v>
      </c>
      <c r="Z16" s="178">
        <f>+'POAI 01 2024'!Z16+'POAI 02 AD'!Z16</f>
        <v>0</v>
      </c>
      <c r="AA16" s="178">
        <f>+'POAI 01 2024'!AA16+'POAI 02 AD'!AA16</f>
        <v>0</v>
      </c>
      <c r="AB16" s="178">
        <f>+'POAI 01 2024'!AB16+'POAI 02 AD'!AB16</f>
        <v>0</v>
      </c>
      <c r="AC16" s="178">
        <f>+'POAI 01 2024'!AC16+'POAI 02 AD'!AC16</f>
        <v>0</v>
      </c>
      <c r="AD16" s="178">
        <f>+'POAI 01 2024'!AD16+'POAI 02 AD'!AD16</f>
        <v>0</v>
      </c>
      <c r="AE16" s="178">
        <f>+'POAI 01 2024'!AE16+'POAI 02 AD'!AE16</f>
        <v>0</v>
      </c>
      <c r="AF16" s="178">
        <f t="shared" si="1"/>
        <v>0</v>
      </c>
      <c r="AG16" s="180"/>
      <c r="AH16" s="178">
        <v>5000000</v>
      </c>
      <c r="AI16" s="181"/>
      <c r="AJ16" s="178">
        <f t="shared" si="4"/>
        <v>5000000</v>
      </c>
    </row>
    <row r="17" spans="1:37" s="6" customFormat="1" ht="78" x14ac:dyDescent="0.3">
      <c r="A17" s="175" t="str">
        <f t="shared" si="0"/>
        <v>SF.PY.2</v>
      </c>
      <c r="B17" s="176" t="s">
        <v>98</v>
      </c>
      <c r="C17" s="135" t="s">
        <v>12</v>
      </c>
      <c r="D17" s="177" t="s">
        <v>296</v>
      </c>
      <c r="E17" s="136">
        <v>1</v>
      </c>
      <c r="F17" s="178">
        <f>+'POAI 01 2024'!F17+'POAI 02 AD'!F17</f>
        <v>0</v>
      </c>
      <c r="G17" s="178">
        <f>+'POAI 01 2024'!G17+'POAI 02 AD'!G17</f>
        <v>0</v>
      </c>
      <c r="H17" s="178">
        <f>+'POAI 01 2024'!H17+'POAI 02 AD'!H17</f>
        <v>0</v>
      </c>
      <c r="I17" s="178">
        <f>+'POAI 01 2024'!I17+'POAI 02 AD'!I17</f>
        <v>0</v>
      </c>
      <c r="J17" s="178">
        <f>+'POAI 01 2024'!J17+'POAI 02 AD'!J17</f>
        <v>0</v>
      </c>
      <c r="K17" s="178">
        <f>+'POAI 01 2024'!K17+'POAI 02 AD'!K17</f>
        <v>0</v>
      </c>
      <c r="L17" s="178">
        <f>+'POAI 01 2024'!L17+'POAI 02 AD'!L17</f>
        <v>0</v>
      </c>
      <c r="M17" s="178">
        <f>+'POAI 01 2024'!M17+'POAI 02 AD'!M17</f>
        <v>0</v>
      </c>
      <c r="N17" s="178">
        <f>+'POAI 01 2024'!N17+'POAI 02 AD'!N17</f>
        <v>0</v>
      </c>
      <c r="O17" s="178">
        <f>+'POAI 01 2024'!O17+'POAI 02 AD'!O17</f>
        <v>0</v>
      </c>
      <c r="P17" s="178">
        <f>+'POAI 01 2024'!P17+'POAI 02 AD'!P17</f>
        <v>0</v>
      </c>
      <c r="Q17" s="178">
        <f>+'POAI 01 2024'!Q17+'POAI 02 AD'!Q17</f>
        <v>0</v>
      </c>
      <c r="R17" s="178">
        <f>+'POAI 01 2024'!R17+'POAI 02 AD'!R17</f>
        <v>0</v>
      </c>
      <c r="S17" s="178">
        <f>+'POAI 01 2024'!S17+'POAI 02 AD'!S17</f>
        <v>0</v>
      </c>
      <c r="T17" s="178">
        <f>+'POAI 01 2024'!T17+'POAI 02 AD'!T17</f>
        <v>0</v>
      </c>
      <c r="U17" s="178">
        <f>+'POAI 01 2024'!U17+'POAI 02 AD'!U17</f>
        <v>0</v>
      </c>
      <c r="V17" s="178">
        <f>+'POAI 01 2024'!V17+'POAI 02 AD'!V17</f>
        <v>0</v>
      </c>
      <c r="W17" s="178">
        <f>+'POAI 01 2024'!W17+'POAI 02 AD'!W17</f>
        <v>0</v>
      </c>
      <c r="X17" s="178">
        <f>+'POAI 01 2024'!X17+'POAI 02 AD'!X17</f>
        <v>0</v>
      </c>
      <c r="Y17" s="178">
        <f>+'POAI 01 2024'!Y17+'POAI 02 AD'!Y17</f>
        <v>0</v>
      </c>
      <c r="Z17" s="178">
        <f>+'POAI 01 2024'!Z17+'POAI 02 AD'!Z17</f>
        <v>0</v>
      </c>
      <c r="AA17" s="178">
        <f>+'POAI 01 2024'!AA17+'POAI 02 AD'!AA17</f>
        <v>0</v>
      </c>
      <c r="AB17" s="178">
        <f>+'POAI 01 2024'!AB17+'POAI 02 AD'!AB17</f>
        <v>0</v>
      </c>
      <c r="AC17" s="178">
        <f>+'POAI 01 2024'!AC17+'POAI 02 AD'!AC17</f>
        <v>0</v>
      </c>
      <c r="AD17" s="178">
        <f>+'POAI 01 2024'!AD17+'POAI 02 AD'!AD17</f>
        <v>0</v>
      </c>
      <c r="AE17" s="178">
        <f>+'POAI 01 2024'!AE17+'POAI 02 AD'!AE17</f>
        <v>0</v>
      </c>
      <c r="AF17" s="178">
        <f t="shared" si="1"/>
        <v>0</v>
      </c>
      <c r="AG17" s="180"/>
      <c r="AH17" s="178">
        <v>5000000</v>
      </c>
      <c r="AI17" s="181"/>
      <c r="AJ17" s="178">
        <f t="shared" si="4"/>
        <v>5000000</v>
      </c>
      <c r="AK17" s="6">
        <f>6+6+15</f>
        <v>27</v>
      </c>
    </row>
    <row r="18" spans="1:37" s="6" customFormat="1" ht="46.8" x14ac:dyDescent="0.3">
      <c r="A18" s="175" t="str">
        <f t="shared" si="0"/>
        <v>SF.PY.2</v>
      </c>
      <c r="B18" s="176" t="s">
        <v>99</v>
      </c>
      <c r="C18" s="135" t="s">
        <v>10</v>
      </c>
      <c r="D18" s="177" t="s">
        <v>295</v>
      </c>
      <c r="E18" s="136">
        <v>4</v>
      </c>
      <c r="F18" s="178">
        <f>+'POAI 01 2024'!F18+'POAI 02 AD'!F18</f>
        <v>0</v>
      </c>
      <c r="G18" s="178">
        <f>+'POAI 01 2024'!G18+'POAI 02 AD'!G18</f>
        <v>0</v>
      </c>
      <c r="H18" s="178">
        <f>+'POAI 01 2024'!H18+'POAI 02 AD'!H18</f>
        <v>0</v>
      </c>
      <c r="I18" s="178">
        <f>+'POAI 01 2024'!I18+'POAI 02 AD'!I18</f>
        <v>0</v>
      </c>
      <c r="J18" s="178">
        <f>+'POAI 01 2024'!J18+'POAI 02 AD'!J18</f>
        <v>0</v>
      </c>
      <c r="K18" s="178">
        <f>+'POAI 01 2024'!K18+'POAI 02 AD'!K18</f>
        <v>0</v>
      </c>
      <c r="L18" s="178">
        <f>+'POAI 01 2024'!L18+'POAI 02 AD'!L18</f>
        <v>0</v>
      </c>
      <c r="M18" s="178">
        <f>+'POAI 01 2024'!M18+'POAI 02 AD'!M18</f>
        <v>0</v>
      </c>
      <c r="N18" s="178">
        <f>+'POAI 01 2024'!N18+'POAI 02 AD'!N18</f>
        <v>0</v>
      </c>
      <c r="O18" s="178">
        <f>+'POAI 01 2024'!O18+'POAI 02 AD'!O18</f>
        <v>0</v>
      </c>
      <c r="P18" s="178">
        <f>+'POAI 01 2024'!P18+'POAI 02 AD'!P18</f>
        <v>0</v>
      </c>
      <c r="Q18" s="178">
        <f>+'POAI 01 2024'!Q18+'POAI 02 AD'!Q18</f>
        <v>0</v>
      </c>
      <c r="R18" s="178">
        <f>+'POAI 01 2024'!R18+'POAI 02 AD'!R18</f>
        <v>0</v>
      </c>
      <c r="S18" s="178">
        <f>+'POAI 01 2024'!S18+'POAI 02 AD'!S18</f>
        <v>0</v>
      </c>
      <c r="T18" s="178">
        <f>+'POAI 01 2024'!T18+'POAI 02 AD'!T18</f>
        <v>0</v>
      </c>
      <c r="U18" s="178">
        <f>+'POAI 01 2024'!U18+'POAI 02 AD'!U18</f>
        <v>0</v>
      </c>
      <c r="V18" s="178">
        <f>+'POAI 01 2024'!V18+'POAI 02 AD'!V18</f>
        <v>0</v>
      </c>
      <c r="W18" s="178">
        <f>+'POAI 01 2024'!W18+'POAI 02 AD'!W18</f>
        <v>0</v>
      </c>
      <c r="X18" s="178">
        <f>+'POAI 01 2024'!X18+'POAI 02 AD'!X18</f>
        <v>0</v>
      </c>
      <c r="Y18" s="178">
        <f>+'POAI 01 2024'!Y18+'POAI 02 AD'!Y18</f>
        <v>0</v>
      </c>
      <c r="Z18" s="178">
        <f>+'POAI 01 2024'!Z18+'POAI 02 AD'!Z18</f>
        <v>0</v>
      </c>
      <c r="AA18" s="178">
        <f>+'POAI 01 2024'!AA18+'POAI 02 AD'!AA18</f>
        <v>0</v>
      </c>
      <c r="AB18" s="178">
        <f>+'POAI 01 2024'!AB18+'POAI 02 AD'!AB18</f>
        <v>0</v>
      </c>
      <c r="AC18" s="178">
        <f>+'POAI 01 2024'!AC18+'POAI 02 AD'!AC18</f>
        <v>0</v>
      </c>
      <c r="AD18" s="178">
        <f>+'POAI 01 2024'!AD18+'POAI 02 AD'!AD18</f>
        <v>0</v>
      </c>
      <c r="AE18" s="178">
        <f>+'POAI 01 2024'!AE18+'POAI 02 AD'!AE18</f>
        <v>0</v>
      </c>
      <c r="AF18" s="178">
        <f t="shared" si="1"/>
        <v>0</v>
      </c>
      <c r="AG18" s="180"/>
      <c r="AH18" s="178">
        <v>0</v>
      </c>
      <c r="AI18" s="181"/>
      <c r="AJ18" s="178">
        <f t="shared" si="4"/>
        <v>0</v>
      </c>
    </row>
    <row r="19" spans="1:37" s="6" customFormat="1" ht="46.8" x14ac:dyDescent="0.3">
      <c r="A19" s="175" t="str">
        <f t="shared" si="0"/>
        <v>SF.PY.2</v>
      </c>
      <c r="B19" s="176" t="s">
        <v>100</v>
      </c>
      <c r="C19" s="135" t="s">
        <v>10</v>
      </c>
      <c r="D19" s="177" t="s">
        <v>295</v>
      </c>
      <c r="E19" s="136">
        <v>2</v>
      </c>
      <c r="F19" s="178">
        <f>+'POAI 01 2024'!F19+'POAI 02 AD'!F19</f>
        <v>0</v>
      </c>
      <c r="G19" s="178">
        <f>+'POAI 01 2024'!G19+'POAI 02 AD'!G19</f>
        <v>0</v>
      </c>
      <c r="H19" s="178">
        <f>+'POAI 01 2024'!H19+'POAI 02 AD'!H19</f>
        <v>0</v>
      </c>
      <c r="I19" s="178">
        <f>+'POAI 01 2024'!I19+'POAI 02 AD'!I19</f>
        <v>0</v>
      </c>
      <c r="J19" s="178">
        <f>+'POAI 01 2024'!J19+'POAI 02 AD'!J19</f>
        <v>0</v>
      </c>
      <c r="K19" s="178">
        <f>+'POAI 01 2024'!K19+'POAI 02 AD'!K19</f>
        <v>0</v>
      </c>
      <c r="L19" s="178">
        <f>+'POAI 01 2024'!L19+'POAI 02 AD'!L19</f>
        <v>0</v>
      </c>
      <c r="M19" s="178">
        <f>+'POAI 01 2024'!M19+'POAI 02 AD'!M19</f>
        <v>0</v>
      </c>
      <c r="N19" s="178">
        <f>+'POAI 01 2024'!N19+'POAI 02 AD'!N19</f>
        <v>0</v>
      </c>
      <c r="O19" s="178">
        <f>+'POAI 01 2024'!O19+'POAI 02 AD'!O19</f>
        <v>0</v>
      </c>
      <c r="P19" s="178">
        <f>+'POAI 01 2024'!P19+'POAI 02 AD'!P19</f>
        <v>0</v>
      </c>
      <c r="Q19" s="178">
        <f>+'POAI 01 2024'!Q19+'POAI 02 AD'!Q19</f>
        <v>0</v>
      </c>
      <c r="R19" s="178">
        <f>+'POAI 01 2024'!R19+'POAI 02 AD'!R19</f>
        <v>0</v>
      </c>
      <c r="S19" s="178">
        <f>+'POAI 01 2024'!S19+'POAI 02 AD'!S19</f>
        <v>0</v>
      </c>
      <c r="T19" s="178">
        <f>+'POAI 01 2024'!T19+'POAI 02 AD'!T19</f>
        <v>0</v>
      </c>
      <c r="U19" s="178">
        <f>+'POAI 01 2024'!U19+'POAI 02 AD'!U19</f>
        <v>0</v>
      </c>
      <c r="V19" s="178">
        <f>+'POAI 01 2024'!V19+'POAI 02 AD'!V19</f>
        <v>0</v>
      </c>
      <c r="W19" s="178">
        <f>+'POAI 01 2024'!W19+'POAI 02 AD'!W19</f>
        <v>0</v>
      </c>
      <c r="X19" s="178">
        <f>+'POAI 01 2024'!X19+'POAI 02 AD'!X19</f>
        <v>0</v>
      </c>
      <c r="Y19" s="178">
        <f>+'POAI 01 2024'!Y19+'POAI 02 AD'!Y19</f>
        <v>0</v>
      </c>
      <c r="Z19" s="178">
        <f>+'POAI 01 2024'!Z19+'POAI 02 AD'!Z19</f>
        <v>0</v>
      </c>
      <c r="AA19" s="178">
        <f>+'POAI 01 2024'!AA19+'POAI 02 AD'!AA19</f>
        <v>0</v>
      </c>
      <c r="AB19" s="178">
        <f>+'POAI 01 2024'!AB19+'POAI 02 AD'!AB19</f>
        <v>0</v>
      </c>
      <c r="AC19" s="178">
        <f>+'POAI 01 2024'!AC19+'POAI 02 AD'!AC19</f>
        <v>0</v>
      </c>
      <c r="AD19" s="178">
        <f>+'POAI 01 2024'!AD19+'POAI 02 AD'!AD19</f>
        <v>0</v>
      </c>
      <c r="AE19" s="178">
        <f>+'POAI 01 2024'!AE19+'POAI 02 AD'!AE19</f>
        <v>0</v>
      </c>
      <c r="AF19" s="178">
        <f t="shared" si="1"/>
        <v>0</v>
      </c>
      <c r="AG19" s="180"/>
      <c r="AH19" s="178"/>
      <c r="AI19" s="181"/>
      <c r="AJ19" s="178">
        <f t="shared" si="4"/>
        <v>0</v>
      </c>
    </row>
    <row r="20" spans="1:37" s="6" customFormat="1" ht="62.4" x14ac:dyDescent="0.3">
      <c r="A20" s="175" t="str">
        <f t="shared" si="0"/>
        <v>SF.PY.2</v>
      </c>
      <c r="B20" s="176" t="s">
        <v>101</v>
      </c>
      <c r="C20" s="135" t="s">
        <v>40</v>
      </c>
      <c r="D20" s="177" t="s">
        <v>297</v>
      </c>
      <c r="E20" s="136">
        <v>1</v>
      </c>
      <c r="F20" s="178">
        <f>+'POAI 01 2024'!F20+'POAI 02 AD'!F20</f>
        <v>0</v>
      </c>
      <c r="G20" s="178">
        <f>+'POAI 01 2024'!G20+'POAI 02 AD'!G20</f>
        <v>0</v>
      </c>
      <c r="H20" s="178">
        <f>+'POAI 01 2024'!H20+'POAI 02 AD'!H20</f>
        <v>0</v>
      </c>
      <c r="I20" s="178">
        <f>+'POAI 01 2024'!I20+'POAI 02 AD'!I20</f>
        <v>0</v>
      </c>
      <c r="J20" s="178">
        <f>+'POAI 01 2024'!J20+'POAI 02 AD'!J20</f>
        <v>0</v>
      </c>
      <c r="K20" s="178">
        <f>+'POAI 01 2024'!K20+'POAI 02 AD'!K20</f>
        <v>0</v>
      </c>
      <c r="L20" s="178">
        <f>+'POAI 01 2024'!L20+'POAI 02 AD'!L20</f>
        <v>0</v>
      </c>
      <c r="M20" s="178">
        <f>+'POAI 01 2024'!M20+'POAI 02 AD'!M20</f>
        <v>0</v>
      </c>
      <c r="N20" s="178">
        <f>+'POAI 01 2024'!N20+'POAI 02 AD'!N20</f>
        <v>0</v>
      </c>
      <c r="O20" s="178">
        <f>+'POAI 01 2024'!O20+'POAI 02 AD'!O20</f>
        <v>0</v>
      </c>
      <c r="P20" s="178">
        <f>+'POAI 01 2024'!P20+'POAI 02 AD'!P20</f>
        <v>0</v>
      </c>
      <c r="Q20" s="178">
        <f>+'POAI 01 2024'!Q20+'POAI 02 AD'!Q20</f>
        <v>0</v>
      </c>
      <c r="R20" s="178">
        <f>+'POAI 01 2024'!R20+'POAI 02 AD'!R20</f>
        <v>0</v>
      </c>
      <c r="S20" s="178">
        <f>+'POAI 01 2024'!S20+'POAI 02 AD'!S20</f>
        <v>0</v>
      </c>
      <c r="T20" s="178">
        <f>+'POAI 01 2024'!T20+'POAI 02 AD'!T20</f>
        <v>0</v>
      </c>
      <c r="U20" s="178">
        <f>+'POAI 01 2024'!U20+'POAI 02 AD'!U20</f>
        <v>0</v>
      </c>
      <c r="V20" s="178">
        <f>+'POAI 01 2024'!V20+'POAI 02 AD'!V20</f>
        <v>0</v>
      </c>
      <c r="W20" s="178">
        <f>+'POAI 01 2024'!W20+'POAI 02 AD'!W20</f>
        <v>0</v>
      </c>
      <c r="X20" s="178">
        <f>+'POAI 01 2024'!X20+'POAI 02 AD'!X20</f>
        <v>0</v>
      </c>
      <c r="Y20" s="178">
        <f>+'POAI 01 2024'!Y20+'POAI 02 AD'!Y20</f>
        <v>0</v>
      </c>
      <c r="Z20" s="178">
        <f>+'POAI 01 2024'!Z20+'POAI 02 AD'!Z20</f>
        <v>0</v>
      </c>
      <c r="AA20" s="178">
        <f>+'POAI 01 2024'!AA20+'POAI 02 AD'!AA20</f>
        <v>0</v>
      </c>
      <c r="AB20" s="178">
        <f>+'POAI 01 2024'!AB20+'POAI 02 AD'!AB20</f>
        <v>0</v>
      </c>
      <c r="AC20" s="178">
        <f>+'POAI 01 2024'!AC20+'POAI 02 AD'!AC20</f>
        <v>0</v>
      </c>
      <c r="AD20" s="178">
        <f>+'POAI 01 2024'!AD20+'POAI 02 AD'!AD20</f>
        <v>0</v>
      </c>
      <c r="AE20" s="178">
        <f>+'POAI 01 2024'!AE20+'POAI 02 AD'!AE20</f>
        <v>0</v>
      </c>
      <c r="AF20" s="178">
        <f t="shared" si="1"/>
        <v>0</v>
      </c>
      <c r="AG20" s="180">
        <f t="shared" si="5"/>
        <v>0</v>
      </c>
      <c r="AH20" s="178">
        <v>140000000</v>
      </c>
      <c r="AI20" s="181">
        <f t="shared" si="6"/>
        <v>1</v>
      </c>
      <c r="AJ20" s="178">
        <f t="shared" si="4"/>
        <v>140000000</v>
      </c>
    </row>
    <row r="21" spans="1:37" s="6" customFormat="1" ht="31.2" x14ac:dyDescent="0.3">
      <c r="A21" s="175" t="str">
        <f t="shared" si="0"/>
        <v>SF.PY.2</v>
      </c>
      <c r="B21" s="176" t="s">
        <v>102</v>
      </c>
      <c r="C21" s="135" t="s">
        <v>40</v>
      </c>
      <c r="D21" s="177" t="s">
        <v>298</v>
      </c>
      <c r="E21" s="136">
        <v>0</v>
      </c>
      <c r="F21" s="178">
        <f>+'POAI 01 2024'!F21+'POAI 02 AD'!F21</f>
        <v>0</v>
      </c>
      <c r="G21" s="178">
        <f>+'POAI 01 2024'!G21+'POAI 02 AD'!G21</f>
        <v>0</v>
      </c>
      <c r="H21" s="178">
        <f>+'POAI 01 2024'!H21+'POAI 02 AD'!H21</f>
        <v>0</v>
      </c>
      <c r="I21" s="178">
        <f>+'POAI 01 2024'!I21+'POAI 02 AD'!I21</f>
        <v>0</v>
      </c>
      <c r="J21" s="178">
        <f>+'POAI 01 2024'!J21+'POAI 02 AD'!J21</f>
        <v>0</v>
      </c>
      <c r="K21" s="178">
        <f>+'POAI 01 2024'!K21+'POAI 02 AD'!K21</f>
        <v>0</v>
      </c>
      <c r="L21" s="178">
        <f>+'POAI 01 2024'!L21+'POAI 02 AD'!L21</f>
        <v>0</v>
      </c>
      <c r="M21" s="178">
        <f>+'POAI 01 2024'!M21+'POAI 02 AD'!M21</f>
        <v>0</v>
      </c>
      <c r="N21" s="178">
        <f>+'POAI 01 2024'!N21+'POAI 02 AD'!N21</f>
        <v>0</v>
      </c>
      <c r="O21" s="178">
        <f>+'POAI 01 2024'!O21+'POAI 02 AD'!O21</f>
        <v>0</v>
      </c>
      <c r="P21" s="178">
        <f>+'POAI 01 2024'!P21+'POAI 02 AD'!P21</f>
        <v>0</v>
      </c>
      <c r="Q21" s="178">
        <f>+'POAI 01 2024'!Q21+'POAI 02 AD'!Q21</f>
        <v>0</v>
      </c>
      <c r="R21" s="178">
        <f>+'POAI 01 2024'!R21+'POAI 02 AD'!R21</f>
        <v>0</v>
      </c>
      <c r="S21" s="178">
        <f>+'POAI 01 2024'!S21+'POAI 02 AD'!S21</f>
        <v>0</v>
      </c>
      <c r="T21" s="178">
        <f>+'POAI 01 2024'!T21+'POAI 02 AD'!T21</f>
        <v>0</v>
      </c>
      <c r="U21" s="178">
        <f>+'POAI 01 2024'!U21+'POAI 02 AD'!U21</f>
        <v>0</v>
      </c>
      <c r="V21" s="178">
        <f>+'POAI 01 2024'!V21+'POAI 02 AD'!V21</f>
        <v>0</v>
      </c>
      <c r="W21" s="178">
        <f>+'POAI 01 2024'!W21+'POAI 02 AD'!W21</f>
        <v>0</v>
      </c>
      <c r="X21" s="178">
        <f>+'POAI 01 2024'!X21+'POAI 02 AD'!X21</f>
        <v>0</v>
      </c>
      <c r="Y21" s="178">
        <f>+'POAI 01 2024'!Y21+'POAI 02 AD'!Y21</f>
        <v>0</v>
      </c>
      <c r="Z21" s="178">
        <f>+'POAI 01 2024'!Z21+'POAI 02 AD'!Z21</f>
        <v>0</v>
      </c>
      <c r="AA21" s="178">
        <f>+'POAI 01 2024'!AA21+'POAI 02 AD'!AA21</f>
        <v>0</v>
      </c>
      <c r="AB21" s="178">
        <f>+'POAI 01 2024'!AB21+'POAI 02 AD'!AB21</f>
        <v>0</v>
      </c>
      <c r="AC21" s="178">
        <f>+'POAI 01 2024'!AC21+'POAI 02 AD'!AC21</f>
        <v>0</v>
      </c>
      <c r="AD21" s="178">
        <f>+'POAI 01 2024'!AD21+'POAI 02 AD'!AD21</f>
        <v>0</v>
      </c>
      <c r="AE21" s="178">
        <f>+'POAI 01 2024'!AE21+'POAI 02 AD'!AE21</f>
        <v>0</v>
      </c>
      <c r="AF21" s="178">
        <f t="shared" si="1"/>
        <v>0</v>
      </c>
      <c r="AG21" s="180"/>
      <c r="AH21" s="178">
        <v>0</v>
      </c>
      <c r="AI21" s="181"/>
      <c r="AJ21" s="178">
        <f t="shared" si="4"/>
        <v>0</v>
      </c>
    </row>
    <row r="22" spans="1:37" s="6" customFormat="1" ht="31.2" x14ac:dyDescent="0.3">
      <c r="A22" s="175" t="str">
        <f t="shared" si="0"/>
        <v>SF.PY.2</v>
      </c>
      <c r="B22" s="176" t="s">
        <v>103</v>
      </c>
      <c r="C22" s="135" t="s">
        <v>10</v>
      </c>
      <c r="D22" s="177" t="s">
        <v>299</v>
      </c>
      <c r="E22" s="136">
        <v>1846</v>
      </c>
      <c r="F22" s="178">
        <f>+'POAI 01 2024'!F22+'POAI 02 AD'!F22</f>
        <v>0</v>
      </c>
      <c r="G22" s="178">
        <f>+'POAI 01 2024'!G22+'POAI 02 AD'!G22</f>
        <v>0</v>
      </c>
      <c r="H22" s="178">
        <f>+'POAI 01 2024'!H22+'POAI 02 AD'!H22</f>
        <v>0</v>
      </c>
      <c r="I22" s="178">
        <f>+'POAI 01 2024'!I22+'POAI 02 AD'!I22</f>
        <v>0</v>
      </c>
      <c r="J22" s="178">
        <f>+'POAI 01 2024'!J22+'POAI 02 AD'!J22</f>
        <v>0</v>
      </c>
      <c r="K22" s="178">
        <f>+'POAI 01 2024'!K22+'POAI 02 AD'!K22</f>
        <v>0</v>
      </c>
      <c r="L22" s="178">
        <f>+'POAI 01 2024'!L22+'POAI 02 AD'!L22</f>
        <v>0</v>
      </c>
      <c r="M22" s="178">
        <f>+'POAI 01 2024'!M22+'POAI 02 AD'!M22</f>
        <v>0</v>
      </c>
      <c r="N22" s="178">
        <f>+'POAI 01 2024'!N22+'POAI 02 AD'!N22</f>
        <v>0</v>
      </c>
      <c r="O22" s="178">
        <f>+'POAI 01 2024'!O22+'POAI 02 AD'!O22</f>
        <v>0</v>
      </c>
      <c r="P22" s="178">
        <f>+'POAI 01 2024'!P22+'POAI 02 AD'!P22</f>
        <v>0</v>
      </c>
      <c r="Q22" s="178">
        <f>+'POAI 01 2024'!Q22+'POAI 02 AD'!Q22</f>
        <v>0</v>
      </c>
      <c r="R22" s="178">
        <f>+'POAI 01 2024'!R22+'POAI 02 AD'!R22</f>
        <v>0</v>
      </c>
      <c r="S22" s="178">
        <f>+'POAI 01 2024'!S22+'POAI 02 AD'!S22</f>
        <v>0</v>
      </c>
      <c r="T22" s="178">
        <f>+'POAI 01 2024'!T22+'POAI 02 AD'!T22</f>
        <v>0</v>
      </c>
      <c r="U22" s="178">
        <f>+'POAI 01 2024'!U22+'POAI 02 AD'!U22</f>
        <v>0</v>
      </c>
      <c r="V22" s="178">
        <f>+'POAI 01 2024'!V22+'POAI 02 AD'!V22</f>
        <v>0</v>
      </c>
      <c r="W22" s="178">
        <f>+'POAI 01 2024'!W22+'POAI 02 AD'!W22</f>
        <v>0</v>
      </c>
      <c r="X22" s="178">
        <f>+'POAI 01 2024'!X22+'POAI 02 AD'!X22</f>
        <v>0</v>
      </c>
      <c r="Y22" s="178">
        <f>+'POAI 01 2024'!Y22+'POAI 02 AD'!Y22</f>
        <v>0</v>
      </c>
      <c r="Z22" s="178">
        <f>+'POAI 01 2024'!Z22+'POAI 02 AD'!Z22</f>
        <v>0</v>
      </c>
      <c r="AA22" s="178">
        <f>+'POAI 01 2024'!AA22+'POAI 02 AD'!AA22</f>
        <v>0</v>
      </c>
      <c r="AB22" s="178">
        <f>+'POAI 01 2024'!AB22+'POAI 02 AD'!AB22</f>
        <v>0</v>
      </c>
      <c r="AC22" s="178">
        <f>+'POAI 01 2024'!AC22+'POAI 02 AD'!AC22</f>
        <v>0</v>
      </c>
      <c r="AD22" s="178">
        <f>+'POAI 01 2024'!AD22+'POAI 02 AD'!AD22</f>
        <v>0</v>
      </c>
      <c r="AE22" s="178">
        <f>+'POAI 01 2024'!AE22+'POAI 02 AD'!AE22</f>
        <v>40000000</v>
      </c>
      <c r="AF22" s="178">
        <f t="shared" si="1"/>
        <v>40000000</v>
      </c>
      <c r="AG22" s="180">
        <f t="shared" si="5"/>
        <v>1</v>
      </c>
      <c r="AH22" s="178">
        <v>40000000</v>
      </c>
      <c r="AI22" s="181">
        <f t="shared" si="6"/>
        <v>0</v>
      </c>
      <c r="AJ22" s="178">
        <f t="shared" si="4"/>
        <v>0</v>
      </c>
    </row>
    <row r="23" spans="1:37" s="6" customFormat="1" ht="31.2" x14ac:dyDescent="0.3">
      <c r="A23" s="175" t="str">
        <f t="shared" si="0"/>
        <v>SF.PY.2</v>
      </c>
      <c r="B23" s="176" t="s">
        <v>103</v>
      </c>
      <c r="C23" s="135" t="s">
        <v>12</v>
      </c>
      <c r="D23" s="177" t="s">
        <v>299</v>
      </c>
      <c r="E23" s="136">
        <v>300</v>
      </c>
      <c r="F23" s="178">
        <f>+'POAI 01 2024'!F23+'POAI 02 AD'!F23</f>
        <v>0</v>
      </c>
      <c r="G23" s="178">
        <f>+'POAI 01 2024'!G23+'POAI 02 AD'!G23</f>
        <v>0</v>
      </c>
      <c r="H23" s="178">
        <f>+'POAI 01 2024'!H23+'POAI 02 AD'!H23</f>
        <v>0</v>
      </c>
      <c r="I23" s="178">
        <f>+'POAI 01 2024'!I23+'POAI 02 AD'!I23</f>
        <v>0</v>
      </c>
      <c r="J23" s="178">
        <f>+'POAI 01 2024'!J23+'POAI 02 AD'!J23</f>
        <v>0</v>
      </c>
      <c r="K23" s="178">
        <f>+'POAI 01 2024'!K23+'POAI 02 AD'!K23</f>
        <v>0</v>
      </c>
      <c r="L23" s="178">
        <f>+'POAI 01 2024'!L23+'POAI 02 AD'!L23</f>
        <v>0</v>
      </c>
      <c r="M23" s="178">
        <f>+'POAI 01 2024'!M23+'POAI 02 AD'!M23</f>
        <v>0</v>
      </c>
      <c r="N23" s="178">
        <f>+'POAI 01 2024'!N23+'POAI 02 AD'!N23</f>
        <v>0</v>
      </c>
      <c r="O23" s="178">
        <f>+'POAI 01 2024'!O23+'POAI 02 AD'!O23</f>
        <v>0</v>
      </c>
      <c r="P23" s="178">
        <f>+'POAI 01 2024'!P23+'POAI 02 AD'!P23</f>
        <v>0</v>
      </c>
      <c r="Q23" s="178">
        <f>+'POAI 01 2024'!Q23+'POAI 02 AD'!Q23</f>
        <v>0</v>
      </c>
      <c r="R23" s="178">
        <f>+'POAI 01 2024'!R23+'POAI 02 AD'!R23</f>
        <v>0</v>
      </c>
      <c r="S23" s="178">
        <f>+'POAI 01 2024'!S23+'POAI 02 AD'!S23</f>
        <v>0</v>
      </c>
      <c r="T23" s="178">
        <f>+'POAI 01 2024'!T23+'POAI 02 AD'!T23</f>
        <v>0</v>
      </c>
      <c r="U23" s="178">
        <f>+'POAI 01 2024'!U23+'POAI 02 AD'!U23</f>
        <v>0</v>
      </c>
      <c r="V23" s="178">
        <f>+'POAI 01 2024'!V23+'POAI 02 AD'!V23</f>
        <v>0</v>
      </c>
      <c r="W23" s="178">
        <f>+'POAI 01 2024'!W23+'POAI 02 AD'!W23</f>
        <v>0</v>
      </c>
      <c r="X23" s="178">
        <f>+'POAI 01 2024'!X23+'POAI 02 AD'!X23</f>
        <v>0</v>
      </c>
      <c r="Y23" s="178">
        <f>+'POAI 01 2024'!Y23+'POAI 02 AD'!Y23</f>
        <v>0</v>
      </c>
      <c r="Z23" s="178">
        <f>+'POAI 01 2024'!Z23+'POAI 02 AD'!Z23</f>
        <v>0</v>
      </c>
      <c r="AA23" s="178">
        <f>+'POAI 01 2024'!AA23+'POAI 02 AD'!AA23</f>
        <v>0</v>
      </c>
      <c r="AB23" s="178">
        <f>+'POAI 01 2024'!AB23+'POAI 02 AD'!AB23</f>
        <v>0</v>
      </c>
      <c r="AC23" s="178">
        <f>+'POAI 01 2024'!AC23+'POAI 02 AD'!AC23</f>
        <v>0</v>
      </c>
      <c r="AD23" s="178">
        <f>+'POAI 01 2024'!AD23+'POAI 02 AD'!AD23</f>
        <v>0</v>
      </c>
      <c r="AE23" s="178">
        <f>+'POAI 01 2024'!AE23+'POAI 02 AD'!AE23</f>
        <v>15000000</v>
      </c>
      <c r="AF23" s="178">
        <f t="shared" si="1"/>
        <v>15000000</v>
      </c>
      <c r="AG23" s="180">
        <f t="shared" si="5"/>
        <v>0.6</v>
      </c>
      <c r="AH23" s="178">
        <v>25000000</v>
      </c>
      <c r="AI23" s="181">
        <f t="shared" si="6"/>
        <v>0.4</v>
      </c>
      <c r="AJ23" s="178">
        <f t="shared" si="4"/>
        <v>10000000</v>
      </c>
    </row>
    <row r="24" spans="1:37" s="6" customFormat="1" ht="31.2" x14ac:dyDescent="0.3">
      <c r="A24" s="175" t="str">
        <f t="shared" si="0"/>
        <v>SF.PY.2</v>
      </c>
      <c r="B24" s="176" t="s">
        <v>103</v>
      </c>
      <c r="C24" s="135" t="s">
        <v>13</v>
      </c>
      <c r="D24" s="177" t="s">
        <v>299</v>
      </c>
      <c r="E24" s="136">
        <v>200</v>
      </c>
      <c r="F24" s="178">
        <f>+'POAI 01 2024'!F24+'POAI 02 AD'!F24</f>
        <v>0</v>
      </c>
      <c r="G24" s="178">
        <f>+'POAI 01 2024'!G24+'POAI 02 AD'!G24</f>
        <v>0</v>
      </c>
      <c r="H24" s="178">
        <f>+'POAI 01 2024'!H24+'POAI 02 AD'!H24</f>
        <v>0</v>
      </c>
      <c r="I24" s="178">
        <f>+'POAI 01 2024'!I24+'POAI 02 AD'!I24</f>
        <v>0</v>
      </c>
      <c r="J24" s="178">
        <f>+'POAI 01 2024'!J24+'POAI 02 AD'!J24</f>
        <v>0</v>
      </c>
      <c r="K24" s="178">
        <f>+'POAI 01 2024'!K24+'POAI 02 AD'!K24</f>
        <v>0</v>
      </c>
      <c r="L24" s="178">
        <f>+'POAI 01 2024'!L24+'POAI 02 AD'!L24</f>
        <v>0</v>
      </c>
      <c r="M24" s="178">
        <f>+'POAI 01 2024'!M24+'POAI 02 AD'!M24</f>
        <v>0</v>
      </c>
      <c r="N24" s="178">
        <f>+'POAI 01 2024'!N24+'POAI 02 AD'!N24</f>
        <v>0</v>
      </c>
      <c r="O24" s="178">
        <f>+'POAI 01 2024'!O24+'POAI 02 AD'!O24</f>
        <v>0</v>
      </c>
      <c r="P24" s="178">
        <f>+'POAI 01 2024'!P24+'POAI 02 AD'!P24</f>
        <v>0</v>
      </c>
      <c r="Q24" s="178">
        <f>+'POAI 01 2024'!Q24+'POAI 02 AD'!Q24</f>
        <v>0</v>
      </c>
      <c r="R24" s="178">
        <f>+'POAI 01 2024'!R24+'POAI 02 AD'!R24</f>
        <v>0</v>
      </c>
      <c r="S24" s="178">
        <f>+'POAI 01 2024'!S24+'POAI 02 AD'!S24</f>
        <v>0</v>
      </c>
      <c r="T24" s="178">
        <f>+'POAI 01 2024'!T24+'POAI 02 AD'!T24</f>
        <v>0</v>
      </c>
      <c r="U24" s="178">
        <f>+'POAI 01 2024'!U24+'POAI 02 AD'!U24</f>
        <v>0</v>
      </c>
      <c r="V24" s="178">
        <f>+'POAI 01 2024'!V24+'POAI 02 AD'!V24</f>
        <v>0</v>
      </c>
      <c r="W24" s="178">
        <f>+'POAI 01 2024'!W24+'POAI 02 AD'!W24</f>
        <v>0</v>
      </c>
      <c r="X24" s="178">
        <f>+'POAI 01 2024'!X24+'POAI 02 AD'!X24</f>
        <v>0</v>
      </c>
      <c r="Y24" s="178">
        <f>+'POAI 01 2024'!Y24+'POAI 02 AD'!Y24</f>
        <v>0</v>
      </c>
      <c r="Z24" s="178">
        <f>+'POAI 01 2024'!Z24+'POAI 02 AD'!Z24</f>
        <v>0</v>
      </c>
      <c r="AA24" s="178">
        <f>+'POAI 01 2024'!AA24+'POAI 02 AD'!AA24</f>
        <v>0</v>
      </c>
      <c r="AB24" s="178">
        <f>+'POAI 01 2024'!AB24+'POAI 02 AD'!AB24</f>
        <v>0</v>
      </c>
      <c r="AC24" s="178">
        <f>+'POAI 01 2024'!AC24+'POAI 02 AD'!AC24</f>
        <v>0</v>
      </c>
      <c r="AD24" s="178">
        <f>+'POAI 01 2024'!AD24+'POAI 02 AD'!AD24</f>
        <v>0</v>
      </c>
      <c r="AE24" s="178">
        <f>+'POAI 01 2024'!AE24+'POAI 02 AD'!AE24</f>
        <v>10000000</v>
      </c>
      <c r="AF24" s="178">
        <f t="shared" si="1"/>
        <v>10000000</v>
      </c>
      <c r="AG24" s="180">
        <f t="shared" si="5"/>
        <v>0.66666666666666663</v>
      </c>
      <c r="AH24" s="178">
        <v>15000000</v>
      </c>
      <c r="AI24" s="181">
        <f t="shared" si="6"/>
        <v>0.33333333333333331</v>
      </c>
      <c r="AJ24" s="178">
        <f t="shared" si="4"/>
        <v>5000000</v>
      </c>
    </row>
    <row r="25" spans="1:37" s="6" customFormat="1" ht="31.2" x14ac:dyDescent="0.3">
      <c r="A25" s="175" t="str">
        <f t="shared" si="0"/>
        <v>SF.PY.2</v>
      </c>
      <c r="B25" s="176" t="s">
        <v>103</v>
      </c>
      <c r="C25" s="135" t="s">
        <v>14</v>
      </c>
      <c r="D25" s="177" t="s">
        <v>299</v>
      </c>
      <c r="E25" s="136">
        <v>200</v>
      </c>
      <c r="F25" s="178">
        <f>+'POAI 01 2024'!F25+'POAI 02 AD'!F25</f>
        <v>0</v>
      </c>
      <c r="G25" s="178">
        <f>+'POAI 01 2024'!G25+'POAI 02 AD'!G25</f>
        <v>0</v>
      </c>
      <c r="H25" s="178">
        <f>+'POAI 01 2024'!H25+'POAI 02 AD'!H25</f>
        <v>0</v>
      </c>
      <c r="I25" s="178">
        <f>+'POAI 01 2024'!I25+'POAI 02 AD'!I25</f>
        <v>0</v>
      </c>
      <c r="J25" s="178">
        <f>+'POAI 01 2024'!J25+'POAI 02 AD'!J25</f>
        <v>0</v>
      </c>
      <c r="K25" s="178">
        <f>+'POAI 01 2024'!K25+'POAI 02 AD'!K25</f>
        <v>0</v>
      </c>
      <c r="L25" s="178">
        <f>+'POAI 01 2024'!L25+'POAI 02 AD'!L25</f>
        <v>0</v>
      </c>
      <c r="M25" s="178">
        <f>+'POAI 01 2024'!M25+'POAI 02 AD'!M25</f>
        <v>0</v>
      </c>
      <c r="N25" s="178">
        <f>+'POAI 01 2024'!N25+'POAI 02 AD'!N25</f>
        <v>0</v>
      </c>
      <c r="O25" s="178">
        <f>+'POAI 01 2024'!O25+'POAI 02 AD'!O25</f>
        <v>0</v>
      </c>
      <c r="P25" s="178">
        <f>+'POAI 01 2024'!P25+'POAI 02 AD'!P25</f>
        <v>0</v>
      </c>
      <c r="Q25" s="178">
        <f>+'POAI 01 2024'!Q25+'POAI 02 AD'!Q25</f>
        <v>0</v>
      </c>
      <c r="R25" s="178">
        <f>+'POAI 01 2024'!R25+'POAI 02 AD'!R25</f>
        <v>0</v>
      </c>
      <c r="S25" s="178">
        <f>+'POAI 01 2024'!S25+'POAI 02 AD'!S25</f>
        <v>0</v>
      </c>
      <c r="T25" s="178">
        <f>+'POAI 01 2024'!T25+'POAI 02 AD'!T25</f>
        <v>0</v>
      </c>
      <c r="U25" s="178">
        <f>+'POAI 01 2024'!U25+'POAI 02 AD'!U25</f>
        <v>0</v>
      </c>
      <c r="V25" s="178">
        <f>+'POAI 01 2024'!V25+'POAI 02 AD'!V25</f>
        <v>0</v>
      </c>
      <c r="W25" s="178">
        <f>+'POAI 01 2024'!W25+'POAI 02 AD'!W25</f>
        <v>0</v>
      </c>
      <c r="X25" s="178">
        <f>+'POAI 01 2024'!X25+'POAI 02 AD'!X25</f>
        <v>0</v>
      </c>
      <c r="Y25" s="178">
        <f>+'POAI 01 2024'!Y25+'POAI 02 AD'!Y25</f>
        <v>0</v>
      </c>
      <c r="Z25" s="178">
        <f>+'POAI 01 2024'!Z25+'POAI 02 AD'!Z25</f>
        <v>0</v>
      </c>
      <c r="AA25" s="178">
        <f>+'POAI 01 2024'!AA25+'POAI 02 AD'!AA25</f>
        <v>0</v>
      </c>
      <c r="AB25" s="178">
        <f>+'POAI 01 2024'!AB25+'POAI 02 AD'!AB25</f>
        <v>0</v>
      </c>
      <c r="AC25" s="178">
        <f>+'POAI 01 2024'!AC25+'POAI 02 AD'!AC25</f>
        <v>0</v>
      </c>
      <c r="AD25" s="178">
        <f>+'POAI 01 2024'!AD25+'POAI 02 AD'!AD25</f>
        <v>0</v>
      </c>
      <c r="AE25" s="178">
        <f>+'POAI 01 2024'!AE25+'POAI 02 AD'!AE25</f>
        <v>10000000</v>
      </c>
      <c r="AF25" s="178">
        <f t="shared" si="1"/>
        <v>10000000</v>
      </c>
      <c r="AG25" s="180">
        <f t="shared" si="5"/>
        <v>0.66666666666666663</v>
      </c>
      <c r="AH25" s="178">
        <v>15000000</v>
      </c>
      <c r="AI25" s="181">
        <f t="shared" si="6"/>
        <v>0.33333333333333331</v>
      </c>
      <c r="AJ25" s="178">
        <f t="shared" si="4"/>
        <v>5000000</v>
      </c>
    </row>
    <row r="26" spans="1:37" s="6" customFormat="1" ht="31.2" x14ac:dyDescent="0.3">
      <c r="A26" s="175" t="str">
        <f t="shared" si="0"/>
        <v>SF.PY.3</v>
      </c>
      <c r="B26" s="176" t="s">
        <v>104</v>
      </c>
      <c r="C26" s="135" t="s">
        <v>10</v>
      </c>
      <c r="D26" s="177" t="s">
        <v>300</v>
      </c>
      <c r="E26" s="136">
        <v>1</v>
      </c>
      <c r="F26" s="178">
        <f>+'POAI 01 2024'!F26+'POAI 02 AD'!F26</f>
        <v>0</v>
      </c>
      <c r="G26" s="178">
        <f>+'POAI 01 2024'!G26+'POAI 02 AD'!G26</f>
        <v>0</v>
      </c>
      <c r="H26" s="178">
        <f>+'POAI 01 2024'!H26+'POAI 02 AD'!H26</f>
        <v>0</v>
      </c>
      <c r="I26" s="178">
        <f>+'POAI 01 2024'!I26+'POAI 02 AD'!I26</f>
        <v>0</v>
      </c>
      <c r="J26" s="178">
        <f>+'POAI 01 2024'!J26+'POAI 02 AD'!J26</f>
        <v>500000000</v>
      </c>
      <c r="K26" s="178">
        <f>+'POAI 01 2024'!K26+'POAI 02 AD'!K26</f>
        <v>0</v>
      </c>
      <c r="L26" s="178">
        <f>+'POAI 01 2024'!L26+'POAI 02 AD'!L26</f>
        <v>0</v>
      </c>
      <c r="M26" s="178">
        <f>+'POAI 01 2024'!M26+'POAI 02 AD'!M26</f>
        <v>0</v>
      </c>
      <c r="N26" s="178">
        <f>+'POAI 01 2024'!N26+'POAI 02 AD'!N26</f>
        <v>0</v>
      </c>
      <c r="O26" s="178">
        <f>+'POAI 01 2024'!O26+'POAI 02 AD'!O26</f>
        <v>0</v>
      </c>
      <c r="P26" s="178">
        <f>+'POAI 01 2024'!P26+'POAI 02 AD'!P26</f>
        <v>0</v>
      </c>
      <c r="Q26" s="178">
        <f>+'POAI 01 2024'!Q26+'POAI 02 AD'!Q26</f>
        <v>0</v>
      </c>
      <c r="R26" s="178">
        <f>+'POAI 01 2024'!R26+'POAI 02 AD'!R26</f>
        <v>0</v>
      </c>
      <c r="S26" s="178">
        <f>+'POAI 01 2024'!S26+'POAI 02 AD'!S26</f>
        <v>0</v>
      </c>
      <c r="T26" s="178">
        <f>+'POAI 01 2024'!T26+'POAI 02 AD'!T26</f>
        <v>0</v>
      </c>
      <c r="U26" s="178">
        <f>+'POAI 01 2024'!U26+'POAI 02 AD'!U26</f>
        <v>0</v>
      </c>
      <c r="V26" s="178">
        <f>+'POAI 01 2024'!V26+'POAI 02 AD'!V26</f>
        <v>0</v>
      </c>
      <c r="W26" s="178">
        <f>+'POAI 01 2024'!W26+'POAI 02 AD'!W26</f>
        <v>0</v>
      </c>
      <c r="X26" s="178">
        <f>+'POAI 01 2024'!X26+'POAI 02 AD'!X26</f>
        <v>0</v>
      </c>
      <c r="Y26" s="178">
        <f>+'POAI 01 2024'!Y26+'POAI 02 AD'!Y26</f>
        <v>0</v>
      </c>
      <c r="Z26" s="178">
        <f>+'POAI 01 2024'!Z26+'POAI 02 AD'!Z26</f>
        <v>0</v>
      </c>
      <c r="AA26" s="178">
        <f>+'POAI 01 2024'!AA26+'POAI 02 AD'!AA26</f>
        <v>0</v>
      </c>
      <c r="AB26" s="178">
        <f>+'POAI 01 2024'!AB26+'POAI 02 AD'!AB26</f>
        <v>0</v>
      </c>
      <c r="AC26" s="178">
        <f>+'POAI 01 2024'!AC26+'POAI 02 AD'!AC26</f>
        <v>0</v>
      </c>
      <c r="AD26" s="178">
        <f>+'POAI 01 2024'!AD26+'POAI 02 AD'!AD26</f>
        <v>0</v>
      </c>
      <c r="AE26" s="178">
        <f>+'POAI 01 2024'!AE26+'POAI 02 AD'!AE26</f>
        <v>155000000</v>
      </c>
      <c r="AF26" s="178">
        <f t="shared" si="1"/>
        <v>655000000</v>
      </c>
      <c r="AG26" s="180">
        <f t="shared" si="5"/>
        <v>0.32750000000000001</v>
      </c>
      <c r="AH26" s="178">
        <v>2000000000</v>
      </c>
      <c r="AI26" s="181">
        <f t="shared" si="6"/>
        <v>0.67249999999999999</v>
      </c>
      <c r="AJ26" s="178">
        <f t="shared" si="4"/>
        <v>1345000000</v>
      </c>
    </row>
    <row r="27" spans="1:37" s="6" customFormat="1" ht="15.6" x14ac:dyDescent="0.3">
      <c r="A27" s="175" t="str">
        <f t="shared" si="0"/>
        <v>SF.PY.3</v>
      </c>
      <c r="B27" s="176" t="s">
        <v>105</v>
      </c>
      <c r="C27" s="135" t="s">
        <v>10</v>
      </c>
      <c r="D27" s="177" t="s">
        <v>300</v>
      </c>
      <c r="E27" s="136">
        <v>1</v>
      </c>
      <c r="F27" s="178">
        <f>+'POAI 01 2024'!F27+'POAI 02 AD'!F27</f>
        <v>0</v>
      </c>
      <c r="G27" s="178">
        <f>+'POAI 01 2024'!G27+'POAI 02 AD'!G27</f>
        <v>0</v>
      </c>
      <c r="H27" s="178">
        <f>+'POAI 01 2024'!H27+'POAI 02 AD'!H27</f>
        <v>0</v>
      </c>
      <c r="I27" s="178">
        <f>+'POAI 01 2024'!I27+'POAI 02 AD'!I27</f>
        <v>0</v>
      </c>
      <c r="J27" s="178">
        <f>+'POAI 01 2024'!J27+'POAI 02 AD'!J27</f>
        <v>0</v>
      </c>
      <c r="K27" s="178">
        <f>+'POAI 01 2024'!K27+'POAI 02 AD'!K27</f>
        <v>0</v>
      </c>
      <c r="L27" s="178">
        <f>+'POAI 01 2024'!L27+'POAI 02 AD'!L27</f>
        <v>0</v>
      </c>
      <c r="M27" s="178">
        <f>+'POAI 01 2024'!M27+'POAI 02 AD'!M27</f>
        <v>0</v>
      </c>
      <c r="N27" s="178">
        <f>+'POAI 01 2024'!N27+'POAI 02 AD'!N27</f>
        <v>0</v>
      </c>
      <c r="O27" s="178">
        <f>+'POAI 01 2024'!O27+'POAI 02 AD'!O27</f>
        <v>0</v>
      </c>
      <c r="P27" s="178">
        <f>+'POAI 01 2024'!P27+'POAI 02 AD'!P27</f>
        <v>0</v>
      </c>
      <c r="Q27" s="178">
        <f>+'POAI 01 2024'!Q27+'POAI 02 AD'!Q27</f>
        <v>0</v>
      </c>
      <c r="R27" s="178">
        <f>+'POAI 01 2024'!R27+'POAI 02 AD'!R27</f>
        <v>0</v>
      </c>
      <c r="S27" s="178">
        <f>+'POAI 01 2024'!S27+'POAI 02 AD'!S27</f>
        <v>0</v>
      </c>
      <c r="T27" s="178">
        <f>+'POAI 01 2024'!T27+'POAI 02 AD'!T27</f>
        <v>0</v>
      </c>
      <c r="U27" s="178">
        <f>+'POAI 01 2024'!U27+'POAI 02 AD'!U27</f>
        <v>0</v>
      </c>
      <c r="V27" s="178">
        <f>+'POAI 01 2024'!V27+'POAI 02 AD'!V27</f>
        <v>0</v>
      </c>
      <c r="W27" s="178">
        <f>+'POAI 01 2024'!W27+'POAI 02 AD'!W27</f>
        <v>0</v>
      </c>
      <c r="X27" s="178">
        <f>+'POAI 01 2024'!X27+'POAI 02 AD'!X27</f>
        <v>0</v>
      </c>
      <c r="Y27" s="178">
        <f>+'POAI 01 2024'!Y27+'POAI 02 AD'!Y27</f>
        <v>0</v>
      </c>
      <c r="Z27" s="178">
        <f>+'POAI 01 2024'!Z27+'POAI 02 AD'!Z27</f>
        <v>0</v>
      </c>
      <c r="AA27" s="178">
        <f>+'POAI 01 2024'!AA27+'POAI 02 AD'!AA27</f>
        <v>0</v>
      </c>
      <c r="AB27" s="178">
        <f>+'POAI 01 2024'!AB27+'POAI 02 AD'!AB27</f>
        <v>0</v>
      </c>
      <c r="AC27" s="178">
        <f>+'POAI 01 2024'!AC27+'POAI 02 AD'!AC27</f>
        <v>0</v>
      </c>
      <c r="AD27" s="178">
        <f>+'POAI 01 2024'!AD27+'POAI 02 AD'!AD27</f>
        <v>0</v>
      </c>
      <c r="AE27" s="178">
        <f>+'POAI 01 2024'!AE27+'POAI 02 AD'!AE27</f>
        <v>2000000</v>
      </c>
      <c r="AF27" s="178">
        <f t="shared" si="1"/>
        <v>2000000</v>
      </c>
      <c r="AG27" s="180">
        <f t="shared" si="5"/>
        <v>0.04</v>
      </c>
      <c r="AH27" s="178">
        <v>50000000</v>
      </c>
      <c r="AI27" s="181">
        <f t="shared" si="6"/>
        <v>0.96</v>
      </c>
      <c r="AJ27" s="178">
        <f t="shared" si="4"/>
        <v>48000000</v>
      </c>
    </row>
    <row r="28" spans="1:37" s="6" customFormat="1" ht="62.4" x14ac:dyDescent="0.3">
      <c r="A28" s="175" t="str">
        <f t="shared" si="0"/>
        <v>SF.PY.3</v>
      </c>
      <c r="B28" s="176" t="s">
        <v>106</v>
      </c>
      <c r="C28" s="135" t="s">
        <v>10</v>
      </c>
      <c r="D28" s="177" t="s">
        <v>300</v>
      </c>
      <c r="E28" s="136">
        <v>350</v>
      </c>
      <c r="F28" s="178">
        <f>+'POAI 01 2024'!F28+'POAI 02 AD'!F28</f>
        <v>0</v>
      </c>
      <c r="G28" s="178">
        <f>+'POAI 01 2024'!G28+'POAI 02 AD'!G28</f>
        <v>0</v>
      </c>
      <c r="H28" s="178">
        <f>+'POAI 01 2024'!H28+'POAI 02 AD'!H28</f>
        <v>0</v>
      </c>
      <c r="I28" s="178">
        <f>+'POAI 01 2024'!I28+'POAI 02 AD'!I28</f>
        <v>0</v>
      </c>
      <c r="J28" s="178">
        <f>+'POAI 01 2024'!J28+'POAI 02 AD'!J28</f>
        <v>0</v>
      </c>
      <c r="K28" s="178">
        <f>+'POAI 01 2024'!K28+'POAI 02 AD'!K28</f>
        <v>0</v>
      </c>
      <c r="L28" s="178">
        <f>+'POAI 01 2024'!L28+'POAI 02 AD'!L28</f>
        <v>0</v>
      </c>
      <c r="M28" s="178">
        <f>+'POAI 01 2024'!M28+'POAI 02 AD'!M28</f>
        <v>0</v>
      </c>
      <c r="N28" s="178">
        <f>+'POAI 01 2024'!N28+'POAI 02 AD'!N28</f>
        <v>0</v>
      </c>
      <c r="O28" s="178">
        <f>+'POAI 01 2024'!O28+'POAI 02 AD'!O28</f>
        <v>0</v>
      </c>
      <c r="P28" s="178">
        <f>+'POAI 01 2024'!P28+'POAI 02 AD'!P28</f>
        <v>0</v>
      </c>
      <c r="Q28" s="178">
        <f>+'POAI 01 2024'!Q28+'POAI 02 AD'!Q28</f>
        <v>0</v>
      </c>
      <c r="R28" s="178">
        <f>+'POAI 01 2024'!R28+'POAI 02 AD'!R28</f>
        <v>0</v>
      </c>
      <c r="S28" s="178">
        <f>+'POAI 01 2024'!S28+'POAI 02 AD'!S28</f>
        <v>0</v>
      </c>
      <c r="T28" s="178">
        <f>+'POAI 01 2024'!T28+'POAI 02 AD'!T28</f>
        <v>0</v>
      </c>
      <c r="U28" s="178">
        <f>+'POAI 01 2024'!U28+'POAI 02 AD'!U28</f>
        <v>0</v>
      </c>
      <c r="V28" s="178">
        <f>+'POAI 01 2024'!V28+'POAI 02 AD'!V28</f>
        <v>0</v>
      </c>
      <c r="W28" s="178">
        <f>+'POAI 01 2024'!W28+'POAI 02 AD'!W28</f>
        <v>0</v>
      </c>
      <c r="X28" s="178">
        <f>+'POAI 01 2024'!X28+'POAI 02 AD'!X28</f>
        <v>10000000</v>
      </c>
      <c r="Y28" s="178">
        <f>+'POAI 01 2024'!Y28+'POAI 02 AD'!Y28</f>
        <v>0</v>
      </c>
      <c r="Z28" s="178">
        <f>+'POAI 01 2024'!Z28+'POAI 02 AD'!Z28</f>
        <v>0</v>
      </c>
      <c r="AA28" s="178">
        <f>+'POAI 01 2024'!AA28+'POAI 02 AD'!AA28</f>
        <v>0</v>
      </c>
      <c r="AB28" s="178">
        <f>+'POAI 01 2024'!AB28+'POAI 02 AD'!AB28</f>
        <v>0</v>
      </c>
      <c r="AC28" s="178">
        <f>+'POAI 01 2024'!AC28+'POAI 02 AD'!AC28</f>
        <v>0</v>
      </c>
      <c r="AD28" s="178">
        <f>+'POAI 01 2024'!AD28+'POAI 02 AD'!AD28</f>
        <v>0</v>
      </c>
      <c r="AE28" s="178">
        <f>+'POAI 01 2024'!AE28+'POAI 02 AD'!AE28</f>
        <v>350000000</v>
      </c>
      <c r="AF28" s="178">
        <f t="shared" si="1"/>
        <v>360000000</v>
      </c>
      <c r="AG28" s="180">
        <f t="shared" si="5"/>
        <v>0.57324840764331209</v>
      </c>
      <c r="AH28" s="178">
        <v>628000000</v>
      </c>
      <c r="AI28" s="181">
        <f t="shared" si="6"/>
        <v>0.42675159235668791</v>
      </c>
      <c r="AJ28" s="178">
        <f t="shared" si="4"/>
        <v>268000000</v>
      </c>
    </row>
    <row r="29" spans="1:37" s="6" customFormat="1" ht="31.2" x14ac:dyDescent="0.3">
      <c r="A29" s="175" t="str">
        <f t="shared" si="0"/>
        <v>SF.PY.3</v>
      </c>
      <c r="B29" s="176" t="s">
        <v>107</v>
      </c>
      <c r="C29" s="135" t="s">
        <v>10</v>
      </c>
      <c r="D29" s="177" t="s">
        <v>300</v>
      </c>
      <c r="E29" s="136">
        <v>70</v>
      </c>
      <c r="F29" s="178">
        <f>+'POAI 01 2024'!F29+'POAI 02 AD'!F29</f>
        <v>0</v>
      </c>
      <c r="G29" s="178">
        <f>+'POAI 01 2024'!G29+'POAI 02 AD'!G29</f>
        <v>0</v>
      </c>
      <c r="H29" s="178">
        <f>+'POAI 01 2024'!H29+'POAI 02 AD'!H29</f>
        <v>0</v>
      </c>
      <c r="I29" s="178">
        <f>+'POAI 01 2024'!I29+'POAI 02 AD'!I29</f>
        <v>0</v>
      </c>
      <c r="J29" s="178">
        <f>+'POAI 01 2024'!J29+'POAI 02 AD'!J29</f>
        <v>0</v>
      </c>
      <c r="K29" s="178">
        <f>+'POAI 01 2024'!K29+'POAI 02 AD'!K29</f>
        <v>0</v>
      </c>
      <c r="L29" s="178">
        <f>+'POAI 01 2024'!L29+'POAI 02 AD'!L29</f>
        <v>0</v>
      </c>
      <c r="M29" s="178">
        <f>+'POAI 01 2024'!M29+'POAI 02 AD'!M29</f>
        <v>0</v>
      </c>
      <c r="N29" s="178">
        <f>+'POAI 01 2024'!N29+'POAI 02 AD'!N29</f>
        <v>0</v>
      </c>
      <c r="O29" s="178">
        <f>+'POAI 01 2024'!O29+'POAI 02 AD'!O29</f>
        <v>0</v>
      </c>
      <c r="P29" s="178">
        <f>+'POAI 01 2024'!P29+'POAI 02 AD'!P29</f>
        <v>0</v>
      </c>
      <c r="Q29" s="178">
        <f>+'POAI 01 2024'!Q29+'POAI 02 AD'!Q29</f>
        <v>0</v>
      </c>
      <c r="R29" s="178">
        <f>+'POAI 01 2024'!R29+'POAI 02 AD'!R29</f>
        <v>0</v>
      </c>
      <c r="S29" s="178">
        <f>+'POAI 01 2024'!S29+'POAI 02 AD'!S29</f>
        <v>0</v>
      </c>
      <c r="T29" s="178">
        <f>+'POAI 01 2024'!T29+'POAI 02 AD'!T29</f>
        <v>0</v>
      </c>
      <c r="U29" s="178">
        <f>+'POAI 01 2024'!U29+'POAI 02 AD'!U29</f>
        <v>0</v>
      </c>
      <c r="V29" s="178">
        <f>+'POAI 01 2024'!V29+'POAI 02 AD'!V29</f>
        <v>0</v>
      </c>
      <c r="W29" s="178">
        <f>+'POAI 01 2024'!W29+'POAI 02 AD'!W29</f>
        <v>0</v>
      </c>
      <c r="X29" s="178">
        <f>+'POAI 01 2024'!X29+'POAI 02 AD'!X29</f>
        <v>0</v>
      </c>
      <c r="Y29" s="178">
        <f>+'POAI 01 2024'!Y29+'POAI 02 AD'!Y29</f>
        <v>0</v>
      </c>
      <c r="Z29" s="178">
        <f>+'POAI 01 2024'!Z29+'POAI 02 AD'!Z29</f>
        <v>0</v>
      </c>
      <c r="AA29" s="178">
        <f>+'POAI 01 2024'!AA29+'POAI 02 AD'!AA29</f>
        <v>0</v>
      </c>
      <c r="AB29" s="178">
        <f>+'POAI 01 2024'!AB29+'POAI 02 AD'!AB29</f>
        <v>0</v>
      </c>
      <c r="AC29" s="178">
        <f>+'POAI 01 2024'!AC29+'POAI 02 AD'!AC29</f>
        <v>0</v>
      </c>
      <c r="AD29" s="178">
        <f>+'POAI 01 2024'!AD29+'POAI 02 AD'!AD29</f>
        <v>0</v>
      </c>
      <c r="AE29" s="178">
        <f>+'POAI 01 2024'!AE29+'POAI 02 AD'!AE29</f>
        <v>10000000</v>
      </c>
      <c r="AF29" s="178">
        <f t="shared" si="1"/>
        <v>10000000</v>
      </c>
      <c r="AG29" s="180">
        <f t="shared" si="5"/>
        <v>0.125</v>
      </c>
      <c r="AH29" s="178">
        <v>80000000</v>
      </c>
      <c r="AI29" s="181">
        <f t="shared" si="6"/>
        <v>0.875</v>
      </c>
      <c r="AJ29" s="178">
        <f t="shared" si="4"/>
        <v>70000000</v>
      </c>
    </row>
    <row r="30" spans="1:37" s="6" customFormat="1" ht="31.2" x14ac:dyDescent="0.3">
      <c r="A30" s="175" t="str">
        <f t="shared" si="0"/>
        <v>SF.PY.3</v>
      </c>
      <c r="B30" s="176" t="s">
        <v>108</v>
      </c>
      <c r="C30" s="135" t="s">
        <v>10</v>
      </c>
      <c r="D30" s="177" t="s">
        <v>300</v>
      </c>
      <c r="E30" s="136">
        <v>50</v>
      </c>
      <c r="F30" s="178">
        <f>+'POAI 01 2024'!F30+'POAI 02 AD'!F30</f>
        <v>0</v>
      </c>
      <c r="G30" s="178">
        <f>+'POAI 01 2024'!G30+'POAI 02 AD'!G30</f>
        <v>0</v>
      </c>
      <c r="H30" s="178">
        <f>+'POAI 01 2024'!H30+'POAI 02 AD'!H30</f>
        <v>0</v>
      </c>
      <c r="I30" s="178">
        <f>+'POAI 01 2024'!I30+'POAI 02 AD'!I30</f>
        <v>0</v>
      </c>
      <c r="J30" s="178">
        <f>+'POAI 01 2024'!J30+'POAI 02 AD'!J30</f>
        <v>0</v>
      </c>
      <c r="K30" s="178">
        <f>+'POAI 01 2024'!K30+'POAI 02 AD'!K30</f>
        <v>0</v>
      </c>
      <c r="L30" s="178">
        <f>+'POAI 01 2024'!L30+'POAI 02 AD'!L30</f>
        <v>0</v>
      </c>
      <c r="M30" s="178">
        <f>+'POAI 01 2024'!M30+'POAI 02 AD'!M30</f>
        <v>0</v>
      </c>
      <c r="N30" s="178">
        <f>+'POAI 01 2024'!N30+'POAI 02 AD'!N30</f>
        <v>0</v>
      </c>
      <c r="O30" s="178">
        <f>+'POAI 01 2024'!O30+'POAI 02 AD'!O30</f>
        <v>0</v>
      </c>
      <c r="P30" s="178">
        <f>+'POAI 01 2024'!P30+'POAI 02 AD'!P30</f>
        <v>0</v>
      </c>
      <c r="Q30" s="178">
        <f>+'POAI 01 2024'!Q30+'POAI 02 AD'!Q30</f>
        <v>0</v>
      </c>
      <c r="R30" s="178">
        <f>+'POAI 01 2024'!R30+'POAI 02 AD'!R30</f>
        <v>0</v>
      </c>
      <c r="S30" s="178">
        <f>+'POAI 01 2024'!S30+'POAI 02 AD'!S30</f>
        <v>0</v>
      </c>
      <c r="T30" s="178">
        <f>+'POAI 01 2024'!T30+'POAI 02 AD'!T30</f>
        <v>0</v>
      </c>
      <c r="U30" s="178">
        <f>+'POAI 01 2024'!U30+'POAI 02 AD'!U30</f>
        <v>0</v>
      </c>
      <c r="V30" s="178">
        <f>+'POAI 01 2024'!V30+'POAI 02 AD'!V30</f>
        <v>0</v>
      </c>
      <c r="W30" s="178">
        <f>+'POAI 01 2024'!W30+'POAI 02 AD'!W30</f>
        <v>0</v>
      </c>
      <c r="X30" s="178">
        <f>+'POAI 01 2024'!X30+'POAI 02 AD'!X30</f>
        <v>0</v>
      </c>
      <c r="Y30" s="178">
        <f>+'POAI 01 2024'!Y30+'POAI 02 AD'!Y30</f>
        <v>0</v>
      </c>
      <c r="Z30" s="178">
        <f>+'POAI 01 2024'!Z30+'POAI 02 AD'!Z30</f>
        <v>0</v>
      </c>
      <c r="AA30" s="178">
        <f>+'POAI 01 2024'!AA30+'POAI 02 AD'!AA30</f>
        <v>0</v>
      </c>
      <c r="AB30" s="178">
        <f>+'POAI 01 2024'!AB30+'POAI 02 AD'!AB30</f>
        <v>0</v>
      </c>
      <c r="AC30" s="178">
        <f>+'POAI 01 2024'!AC30+'POAI 02 AD'!AC30</f>
        <v>0</v>
      </c>
      <c r="AD30" s="178">
        <f>+'POAI 01 2024'!AD30+'POAI 02 AD'!AD30</f>
        <v>0</v>
      </c>
      <c r="AE30" s="178">
        <f>+'POAI 01 2024'!AE30+'POAI 02 AD'!AE30</f>
        <v>60000000</v>
      </c>
      <c r="AF30" s="178">
        <f t="shared" si="1"/>
        <v>60000000</v>
      </c>
      <c r="AG30" s="180">
        <f t="shared" si="5"/>
        <v>0.6</v>
      </c>
      <c r="AH30" s="178">
        <v>100000000</v>
      </c>
      <c r="AI30" s="181">
        <f t="shared" si="6"/>
        <v>0.4</v>
      </c>
      <c r="AJ30" s="178">
        <f t="shared" si="4"/>
        <v>40000000</v>
      </c>
    </row>
    <row r="31" spans="1:37" s="6" customFormat="1" ht="62.4" x14ac:dyDescent="0.3">
      <c r="A31" s="175" t="str">
        <f t="shared" si="0"/>
        <v>SF.PY.4</v>
      </c>
      <c r="B31" s="176" t="s">
        <v>109</v>
      </c>
      <c r="C31" s="135" t="s">
        <v>10</v>
      </c>
      <c r="D31" s="177" t="s">
        <v>301</v>
      </c>
      <c r="E31" s="136">
        <v>75</v>
      </c>
      <c r="F31" s="178">
        <f>+'POAI 01 2024'!F31+'POAI 02 AD'!F31</f>
        <v>0</v>
      </c>
      <c r="G31" s="178">
        <f>+'POAI 01 2024'!G31+'POAI 02 AD'!G31</f>
        <v>0</v>
      </c>
      <c r="H31" s="178">
        <f>+'POAI 01 2024'!H31+'POAI 02 AD'!H31</f>
        <v>0</v>
      </c>
      <c r="I31" s="178">
        <f>+'POAI 01 2024'!I31+'POAI 02 AD'!I31</f>
        <v>0</v>
      </c>
      <c r="J31" s="178">
        <f>+'POAI 01 2024'!J31+'POAI 02 AD'!J31</f>
        <v>0</v>
      </c>
      <c r="K31" s="178">
        <f>+'POAI 01 2024'!K31+'POAI 02 AD'!K31</f>
        <v>0</v>
      </c>
      <c r="L31" s="178">
        <f>+'POAI 01 2024'!L31+'POAI 02 AD'!L31</f>
        <v>0</v>
      </c>
      <c r="M31" s="178">
        <f>+'POAI 01 2024'!M31+'POAI 02 AD'!M31</f>
        <v>0</v>
      </c>
      <c r="N31" s="178">
        <f>+'POAI 01 2024'!N31+'POAI 02 AD'!N31</f>
        <v>0</v>
      </c>
      <c r="O31" s="178">
        <f>+'POAI 01 2024'!O31+'POAI 02 AD'!O31</f>
        <v>0</v>
      </c>
      <c r="P31" s="178">
        <f>+'POAI 01 2024'!P31+'POAI 02 AD'!P31</f>
        <v>0</v>
      </c>
      <c r="Q31" s="178">
        <f>+'POAI 01 2024'!Q31+'POAI 02 AD'!Q31</f>
        <v>0</v>
      </c>
      <c r="R31" s="178">
        <f>+'POAI 01 2024'!R31+'POAI 02 AD'!R31</f>
        <v>0</v>
      </c>
      <c r="S31" s="178">
        <f>+'POAI 01 2024'!S31+'POAI 02 AD'!S31</f>
        <v>0</v>
      </c>
      <c r="T31" s="178">
        <f>+'POAI 01 2024'!T31+'POAI 02 AD'!T31</f>
        <v>0</v>
      </c>
      <c r="U31" s="178">
        <f>+'POAI 01 2024'!U31+'POAI 02 AD'!U31</f>
        <v>0</v>
      </c>
      <c r="V31" s="178">
        <f>+'POAI 01 2024'!V31+'POAI 02 AD'!V31</f>
        <v>56000000</v>
      </c>
      <c r="W31" s="178">
        <f>+'POAI 01 2024'!W31+'POAI 02 AD'!W31</f>
        <v>0</v>
      </c>
      <c r="X31" s="178">
        <f>+'POAI 01 2024'!X31+'POAI 02 AD'!X31</f>
        <v>29000000</v>
      </c>
      <c r="Y31" s="178">
        <f>+'POAI 01 2024'!Y31+'POAI 02 AD'!Y31</f>
        <v>15498000</v>
      </c>
      <c r="Z31" s="178">
        <f>+'POAI 01 2024'!Z31+'POAI 02 AD'!Z31</f>
        <v>0</v>
      </c>
      <c r="AA31" s="178">
        <f>+'POAI 01 2024'!AA31+'POAI 02 AD'!AA31</f>
        <v>64740000</v>
      </c>
      <c r="AB31" s="178">
        <f>+'POAI 01 2024'!AB31+'POAI 02 AD'!AB31</f>
        <v>0</v>
      </c>
      <c r="AC31" s="178">
        <f>+'POAI 01 2024'!AC31+'POAI 02 AD'!AC31</f>
        <v>0</v>
      </c>
      <c r="AD31" s="178">
        <f>+'POAI 01 2024'!AD31+'POAI 02 AD'!AD31</f>
        <v>0</v>
      </c>
      <c r="AE31" s="178">
        <f>+'POAI 01 2024'!AE31+'POAI 02 AD'!AE31</f>
        <v>80000000</v>
      </c>
      <c r="AF31" s="178">
        <f t="shared" si="1"/>
        <v>245238000</v>
      </c>
      <c r="AG31" s="180">
        <f t="shared" si="5"/>
        <v>1.6349199999999999</v>
      </c>
      <c r="AH31" s="178">
        <v>150000000</v>
      </c>
      <c r="AI31" s="181">
        <f t="shared" si="6"/>
        <v>-0.63492000000000004</v>
      </c>
      <c r="AJ31" s="178">
        <f t="shared" si="4"/>
        <v>-95238000</v>
      </c>
    </row>
    <row r="32" spans="1:37" s="6" customFormat="1" ht="62.4" x14ac:dyDescent="0.3">
      <c r="A32" s="175" t="str">
        <f t="shared" si="0"/>
        <v>SF.PY.4</v>
      </c>
      <c r="B32" s="176" t="s">
        <v>110</v>
      </c>
      <c r="C32" s="135" t="s">
        <v>10</v>
      </c>
      <c r="D32" s="177" t="s">
        <v>301</v>
      </c>
      <c r="E32" s="136">
        <v>75</v>
      </c>
      <c r="F32" s="178">
        <f>+'POAI 01 2024'!F32+'POAI 02 AD'!F32</f>
        <v>0</v>
      </c>
      <c r="G32" s="178">
        <f>+'POAI 01 2024'!G32+'POAI 02 AD'!G32</f>
        <v>0</v>
      </c>
      <c r="H32" s="178">
        <f>+'POAI 01 2024'!H32+'POAI 02 AD'!H32</f>
        <v>0</v>
      </c>
      <c r="I32" s="178">
        <f>+'POAI 01 2024'!I32+'POAI 02 AD'!I32</f>
        <v>0</v>
      </c>
      <c r="J32" s="178">
        <f>+'POAI 01 2024'!J32+'POAI 02 AD'!J32</f>
        <v>0</v>
      </c>
      <c r="K32" s="178">
        <f>+'POAI 01 2024'!K32+'POAI 02 AD'!K32</f>
        <v>0</v>
      </c>
      <c r="L32" s="178">
        <f>+'POAI 01 2024'!L32+'POAI 02 AD'!L32</f>
        <v>0</v>
      </c>
      <c r="M32" s="178">
        <f>+'POAI 01 2024'!M32+'POAI 02 AD'!M32</f>
        <v>0</v>
      </c>
      <c r="N32" s="178">
        <f>+'POAI 01 2024'!N32+'POAI 02 AD'!N32</f>
        <v>0</v>
      </c>
      <c r="O32" s="178">
        <f>+'POAI 01 2024'!O32+'POAI 02 AD'!O32</f>
        <v>0</v>
      </c>
      <c r="P32" s="178">
        <f>+'POAI 01 2024'!P32+'POAI 02 AD'!P32</f>
        <v>0</v>
      </c>
      <c r="Q32" s="178">
        <f>+'POAI 01 2024'!Q32+'POAI 02 AD'!Q32</f>
        <v>0</v>
      </c>
      <c r="R32" s="178">
        <f>+'POAI 01 2024'!R32+'POAI 02 AD'!R32</f>
        <v>0</v>
      </c>
      <c r="S32" s="178">
        <f>+'POAI 01 2024'!S32+'POAI 02 AD'!S32</f>
        <v>0</v>
      </c>
      <c r="T32" s="178">
        <f>+'POAI 01 2024'!T32+'POAI 02 AD'!T32</f>
        <v>0</v>
      </c>
      <c r="U32" s="178">
        <f>+'POAI 01 2024'!U32+'POAI 02 AD'!U32</f>
        <v>0</v>
      </c>
      <c r="V32" s="178">
        <f>+'POAI 01 2024'!V32+'POAI 02 AD'!V32</f>
        <v>0</v>
      </c>
      <c r="W32" s="178">
        <f>+'POAI 01 2024'!W32+'POAI 02 AD'!W32</f>
        <v>0</v>
      </c>
      <c r="X32" s="178">
        <f>+'POAI 01 2024'!X32+'POAI 02 AD'!X32</f>
        <v>0</v>
      </c>
      <c r="Y32" s="178">
        <f>+'POAI 01 2024'!Y32+'POAI 02 AD'!Y32</f>
        <v>0</v>
      </c>
      <c r="Z32" s="178">
        <f>+'POAI 01 2024'!Z32+'POAI 02 AD'!Z32</f>
        <v>0</v>
      </c>
      <c r="AA32" s="178">
        <f>+'POAI 01 2024'!AA32+'POAI 02 AD'!AA32</f>
        <v>0</v>
      </c>
      <c r="AB32" s="178">
        <f>+'POAI 01 2024'!AB32+'POAI 02 AD'!AB32</f>
        <v>0</v>
      </c>
      <c r="AC32" s="178">
        <f>+'POAI 01 2024'!AC32+'POAI 02 AD'!AC32</f>
        <v>0</v>
      </c>
      <c r="AD32" s="178">
        <f>+'POAI 01 2024'!AD32+'POAI 02 AD'!AD32</f>
        <v>0</v>
      </c>
      <c r="AE32" s="178">
        <f>+'POAI 01 2024'!AE32+'POAI 02 AD'!AE32</f>
        <v>35000000</v>
      </c>
      <c r="AF32" s="178">
        <f t="shared" si="1"/>
        <v>35000000</v>
      </c>
      <c r="AG32" s="180">
        <f t="shared" si="5"/>
        <v>0.68627450980392157</v>
      </c>
      <c r="AH32" s="178">
        <v>51000000</v>
      </c>
      <c r="AI32" s="181">
        <f t="shared" si="6"/>
        <v>0.31372549019607843</v>
      </c>
      <c r="AJ32" s="178">
        <f t="shared" si="4"/>
        <v>16000000</v>
      </c>
    </row>
    <row r="33" spans="1:36" s="6" customFormat="1" ht="45.6" customHeight="1" x14ac:dyDescent="0.3">
      <c r="A33" s="175" t="str">
        <f t="shared" si="0"/>
        <v>SF.PY.4</v>
      </c>
      <c r="B33" s="176" t="s">
        <v>111</v>
      </c>
      <c r="C33" s="135" t="s">
        <v>10</v>
      </c>
      <c r="D33" s="177" t="s">
        <v>302</v>
      </c>
      <c r="E33" s="136">
        <v>1</v>
      </c>
      <c r="F33" s="178">
        <f>+'POAI 01 2024'!F33+'POAI 02 AD'!F33</f>
        <v>0</v>
      </c>
      <c r="G33" s="178">
        <f>+'POAI 01 2024'!G33+'POAI 02 AD'!G33</f>
        <v>0</v>
      </c>
      <c r="H33" s="178">
        <f>+'POAI 01 2024'!H33+'POAI 02 AD'!H33</f>
        <v>0</v>
      </c>
      <c r="I33" s="178">
        <f>+'POAI 01 2024'!I33+'POAI 02 AD'!I33</f>
        <v>0</v>
      </c>
      <c r="J33" s="178">
        <f>+'POAI 01 2024'!J33+'POAI 02 AD'!J33</f>
        <v>0</v>
      </c>
      <c r="K33" s="178">
        <f>+'POAI 01 2024'!K33+'POAI 02 AD'!K33</f>
        <v>0</v>
      </c>
      <c r="L33" s="178">
        <f>+'POAI 01 2024'!L33+'POAI 02 AD'!L33</f>
        <v>0</v>
      </c>
      <c r="M33" s="178">
        <f>+'POAI 01 2024'!M33+'POAI 02 AD'!M33</f>
        <v>0</v>
      </c>
      <c r="N33" s="178">
        <f>+'POAI 01 2024'!N33+'POAI 02 AD'!N33</f>
        <v>0</v>
      </c>
      <c r="O33" s="178">
        <f>+'POAI 01 2024'!O33+'POAI 02 AD'!O33</f>
        <v>0</v>
      </c>
      <c r="P33" s="178">
        <f>+'POAI 01 2024'!P33+'POAI 02 AD'!P33</f>
        <v>0</v>
      </c>
      <c r="Q33" s="178">
        <f>+'POAI 01 2024'!Q33+'POAI 02 AD'!Q33</f>
        <v>0</v>
      </c>
      <c r="R33" s="178">
        <f>+'POAI 01 2024'!R33+'POAI 02 AD'!R33</f>
        <v>0</v>
      </c>
      <c r="S33" s="178">
        <f>+'POAI 01 2024'!S33+'POAI 02 AD'!S33</f>
        <v>0</v>
      </c>
      <c r="T33" s="178">
        <f>+'POAI 01 2024'!T33+'POAI 02 AD'!T33</f>
        <v>0</v>
      </c>
      <c r="U33" s="178">
        <f>+'POAI 01 2024'!U33+'POAI 02 AD'!U33</f>
        <v>0</v>
      </c>
      <c r="V33" s="178">
        <f>+'POAI 01 2024'!V33+'POAI 02 AD'!V33</f>
        <v>5500000</v>
      </c>
      <c r="W33" s="178">
        <f>+'POAI 01 2024'!W33+'POAI 02 AD'!W33</f>
        <v>0</v>
      </c>
      <c r="X33" s="178">
        <f>+'POAI 01 2024'!X33+'POAI 02 AD'!X33</f>
        <v>0</v>
      </c>
      <c r="Y33" s="178">
        <f>+'POAI 01 2024'!Y33+'POAI 02 AD'!Y33</f>
        <v>0</v>
      </c>
      <c r="Z33" s="178">
        <f>+'POAI 01 2024'!Z33+'POAI 02 AD'!Z33</f>
        <v>0</v>
      </c>
      <c r="AA33" s="178">
        <f>+'POAI 01 2024'!AA33+'POAI 02 AD'!AA33</f>
        <v>0</v>
      </c>
      <c r="AB33" s="178">
        <f>+'POAI 01 2024'!AB33+'POAI 02 AD'!AB33</f>
        <v>0</v>
      </c>
      <c r="AC33" s="178">
        <f>+'POAI 01 2024'!AC33+'POAI 02 AD'!AC33</f>
        <v>0</v>
      </c>
      <c r="AD33" s="178">
        <f>+'POAI 01 2024'!AD33+'POAI 02 AD'!AD33</f>
        <v>0</v>
      </c>
      <c r="AE33" s="178">
        <f>+'POAI 01 2024'!AE33+'POAI 02 AD'!AE33</f>
        <v>60000000</v>
      </c>
      <c r="AF33" s="178">
        <f t="shared" si="1"/>
        <v>65500000</v>
      </c>
      <c r="AG33" s="180">
        <f t="shared" si="5"/>
        <v>0.71923644541269893</v>
      </c>
      <c r="AH33" s="178">
        <v>91068800</v>
      </c>
      <c r="AI33" s="181">
        <f t="shared" si="6"/>
        <v>0.28076355458730101</v>
      </c>
      <c r="AJ33" s="178">
        <f t="shared" si="4"/>
        <v>25568800</v>
      </c>
    </row>
    <row r="34" spans="1:36" s="6" customFormat="1" ht="33.6" customHeight="1" x14ac:dyDescent="0.3">
      <c r="A34" s="175" t="str">
        <f t="shared" si="0"/>
        <v>SF.PY.5</v>
      </c>
      <c r="B34" s="176" t="s">
        <v>112</v>
      </c>
      <c r="C34" s="135" t="s">
        <v>40</v>
      </c>
      <c r="D34" s="177" t="s">
        <v>298</v>
      </c>
      <c r="E34" s="136">
        <v>0.25</v>
      </c>
      <c r="F34" s="178">
        <f>+'POAI 01 2024'!F34+'POAI 02 AD'!F34</f>
        <v>0</v>
      </c>
      <c r="G34" s="178">
        <f>+'POAI 01 2024'!G34+'POAI 02 AD'!G34</f>
        <v>0</v>
      </c>
      <c r="H34" s="178">
        <f>+'POAI 01 2024'!H34+'POAI 02 AD'!H34</f>
        <v>0</v>
      </c>
      <c r="I34" s="178">
        <f>+'POAI 01 2024'!I34+'POAI 02 AD'!I34</f>
        <v>0</v>
      </c>
      <c r="J34" s="178">
        <f>+'POAI 01 2024'!J34+'POAI 02 AD'!J34</f>
        <v>0</v>
      </c>
      <c r="K34" s="178">
        <f>+'POAI 01 2024'!K34+'POAI 02 AD'!K34</f>
        <v>0</v>
      </c>
      <c r="L34" s="178">
        <f>+'POAI 01 2024'!L34+'POAI 02 AD'!L34</f>
        <v>0</v>
      </c>
      <c r="M34" s="178">
        <f>+'POAI 01 2024'!M34+'POAI 02 AD'!M34</f>
        <v>0</v>
      </c>
      <c r="N34" s="178">
        <f>+'POAI 01 2024'!N34+'POAI 02 AD'!N34</f>
        <v>0</v>
      </c>
      <c r="O34" s="178">
        <f>+'POAI 01 2024'!O34+'POAI 02 AD'!O34</f>
        <v>0</v>
      </c>
      <c r="P34" s="178">
        <f>+'POAI 01 2024'!P34+'POAI 02 AD'!P34</f>
        <v>0</v>
      </c>
      <c r="Q34" s="178">
        <f>+'POAI 01 2024'!Q34+'POAI 02 AD'!Q34</f>
        <v>0</v>
      </c>
      <c r="R34" s="178">
        <f>+'POAI 01 2024'!R34+'POAI 02 AD'!R34</f>
        <v>0</v>
      </c>
      <c r="S34" s="178">
        <f>+'POAI 01 2024'!S34+'POAI 02 AD'!S34</f>
        <v>0</v>
      </c>
      <c r="T34" s="178">
        <f>+'POAI 01 2024'!T34+'POAI 02 AD'!T34</f>
        <v>0</v>
      </c>
      <c r="U34" s="178">
        <f>+'POAI 01 2024'!U34+'POAI 02 AD'!U34</f>
        <v>0</v>
      </c>
      <c r="V34" s="178">
        <f>+'POAI 01 2024'!V34+'POAI 02 AD'!V34</f>
        <v>0</v>
      </c>
      <c r="W34" s="178">
        <f>+'POAI 01 2024'!W34+'POAI 02 AD'!W34</f>
        <v>0</v>
      </c>
      <c r="X34" s="178">
        <f>+'POAI 01 2024'!X34+'POAI 02 AD'!X34</f>
        <v>0</v>
      </c>
      <c r="Y34" s="178">
        <f>+'POAI 01 2024'!Y34+'POAI 02 AD'!Y34</f>
        <v>0</v>
      </c>
      <c r="Z34" s="178">
        <f>+'POAI 01 2024'!Z34+'POAI 02 AD'!Z34</f>
        <v>0</v>
      </c>
      <c r="AA34" s="178">
        <f>+'POAI 01 2024'!AA34+'POAI 02 AD'!AA34</f>
        <v>0</v>
      </c>
      <c r="AB34" s="178">
        <f>+'POAI 01 2024'!AB34+'POAI 02 AD'!AB34</f>
        <v>0</v>
      </c>
      <c r="AC34" s="178">
        <f>+'POAI 01 2024'!AC34+'POAI 02 AD'!AC34</f>
        <v>0</v>
      </c>
      <c r="AD34" s="178">
        <f>+'POAI 01 2024'!AD34+'POAI 02 AD'!AD34</f>
        <v>0</v>
      </c>
      <c r="AE34" s="178">
        <f>+'POAI 01 2024'!AE34+'POAI 02 AD'!AE34</f>
        <v>0</v>
      </c>
      <c r="AF34" s="178">
        <f t="shared" si="1"/>
        <v>0</v>
      </c>
      <c r="AG34" s="180"/>
      <c r="AH34" s="178">
        <v>0</v>
      </c>
      <c r="AI34" s="181"/>
      <c r="AJ34" s="178">
        <f t="shared" si="4"/>
        <v>0</v>
      </c>
    </row>
    <row r="35" spans="1:36" s="6" customFormat="1" ht="46.8" x14ac:dyDescent="0.3">
      <c r="A35" s="175" t="str">
        <f t="shared" si="0"/>
        <v>SF.PY.6</v>
      </c>
      <c r="B35" s="176" t="s">
        <v>113</v>
      </c>
      <c r="C35" s="135" t="s">
        <v>40</v>
      </c>
      <c r="D35" s="177" t="s">
        <v>303</v>
      </c>
      <c r="E35" s="136">
        <v>1</v>
      </c>
      <c r="F35" s="178">
        <f>+'POAI 01 2024'!F35+'POAI 02 AD'!F35</f>
        <v>0</v>
      </c>
      <c r="G35" s="178">
        <f>+'POAI 01 2024'!G35+'POAI 02 AD'!G35</f>
        <v>0</v>
      </c>
      <c r="H35" s="178">
        <f>+'POAI 01 2024'!H35+'POAI 02 AD'!H35</f>
        <v>0</v>
      </c>
      <c r="I35" s="178">
        <f>+'POAI 01 2024'!I35+'POAI 02 AD'!I35</f>
        <v>0</v>
      </c>
      <c r="J35" s="178">
        <f>+'POAI 01 2024'!J35+'POAI 02 AD'!J35</f>
        <v>0</v>
      </c>
      <c r="K35" s="178">
        <f>+'POAI 01 2024'!K35+'POAI 02 AD'!K35</f>
        <v>0</v>
      </c>
      <c r="L35" s="178">
        <f>+'POAI 01 2024'!L35+'POAI 02 AD'!L35</f>
        <v>0</v>
      </c>
      <c r="M35" s="178">
        <f>+'POAI 01 2024'!M35+'POAI 02 AD'!M35</f>
        <v>0</v>
      </c>
      <c r="N35" s="178">
        <f>+'POAI 01 2024'!N35+'POAI 02 AD'!N35</f>
        <v>0</v>
      </c>
      <c r="O35" s="178">
        <f>+'POAI 01 2024'!O35+'POAI 02 AD'!O35</f>
        <v>0</v>
      </c>
      <c r="P35" s="178">
        <f>+'POAI 01 2024'!P35+'POAI 02 AD'!P35</f>
        <v>0</v>
      </c>
      <c r="Q35" s="178">
        <f>+'POAI 01 2024'!Q35+'POAI 02 AD'!Q35</f>
        <v>0</v>
      </c>
      <c r="R35" s="178">
        <f>+'POAI 01 2024'!R35+'POAI 02 AD'!R35</f>
        <v>0</v>
      </c>
      <c r="S35" s="178">
        <f>+'POAI 01 2024'!S35+'POAI 02 AD'!S35</f>
        <v>0</v>
      </c>
      <c r="T35" s="178">
        <f>+'POAI 01 2024'!T35+'POAI 02 AD'!T35</f>
        <v>0</v>
      </c>
      <c r="U35" s="178">
        <f>+'POAI 01 2024'!U35+'POAI 02 AD'!U35</f>
        <v>0</v>
      </c>
      <c r="V35" s="178">
        <f>+'POAI 01 2024'!V35+'POAI 02 AD'!V35</f>
        <v>0</v>
      </c>
      <c r="W35" s="178">
        <f>+'POAI 01 2024'!W35+'POAI 02 AD'!W35</f>
        <v>0</v>
      </c>
      <c r="X35" s="178">
        <f>+'POAI 01 2024'!X35+'POAI 02 AD'!X35</f>
        <v>0</v>
      </c>
      <c r="Y35" s="178">
        <f>+'POAI 01 2024'!Y35+'POAI 02 AD'!Y35</f>
        <v>0</v>
      </c>
      <c r="Z35" s="178">
        <f>+'POAI 01 2024'!Z35+'POAI 02 AD'!Z35</f>
        <v>0</v>
      </c>
      <c r="AA35" s="178">
        <f>+'POAI 01 2024'!AA35+'POAI 02 AD'!AA35</f>
        <v>0</v>
      </c>
      <c r="AB35" s="178">
        <f>+'POAI 01 2024'!AB35+'POAI 02 AD'!AB35</f>
        <v>0</v>
      </c>
      <c r="AC35" s="178">
        <f>+'POAI 01 2024'!AC35+'POAI 02 AD'!AC35</f>
        <v>0</v>
      </c>
      <c r="AD35" s="178">
        <f>+'POAI 01 2024'!AD35+'POAI 02 AD'!AD35</f>
        <v>0</v>
      </c>
      <c r="AE35" s="178">
        <f>+'POAI 01 2024'!AE35+'POAI 02 AD'!AE35</f>
        <v>10000000</v>
      </c>
      <c r="AF35" s="178">
        <f t="shared" si="1"/>
        <v>10000000</v>
      </c>
      <c r="AG35" s="180">
        <f t="shared" si="5"/>
        <v>0.5</v>
      </c>
      <c r="AH35" s="178">
        <v>20000000</v>
      </c>
      <c r="AI35" s="181">
        <f t="shared" si="6"/>
        <v>0.5</v>
      </c>
      <c r="AJ35" s="178">
        <f t="shared" si="4"/>
        <v>10000000</v>
      </c>
    </row>
    <row r="36" spans="1:36" s="6" customFormat="1" ht="31.2" x14ac:dyDescent="0.3">
      <c r="A36" s="175" t="str">
        <f t="shared" si="0"/>
        <v>SF.PY.6</v>
      </c>
      <c r="B36" s="176" t="s">
        <v>304</v>
      </c>
      <c r="C36" s="135" t="s">
        <v>10</v>
      </c>
      <c r="D36" s="177" t="s">
        <v>305</v>
      </c>
      <c r="E36" s="136">
        <v>2</v>
      </c>
      <c r="F36" s="178">
        <f>+'POAI 01 2024'!F36+'POAI 02 AD'!F36</f>
        <v>0</v>
      </c>
      <c r="G36" s="178">
        <f>+'POAI 01 2024'!G36+'POAI 02 AD'!G36</f>
        <v>0</v>
      </c>
      <c r="H36" s="178">
        <f>+'POAI 01 2024'!H36+'POAI 02 AD'!H36</f>
        <v>0</v>
      </c>
      <c r="I36" s="178">
        <f>+'POAI 01 2024'!I36+'POAI 02 AD'!I36</f>
        <v>0</v>
      </c>
      <c r="J36" s="178">
        <f>+'POAI 01 2024'!J36+'POAI 02 AD'!J36</f>
        <v>0</v>
      </c>
      <c r="K36" s="178">
        <f>+'POAI 01 2024'!K36+'POAI 02 AD'!K36</f>
        <v>0</v>
      </c>
      <c r="L36" s="178">
        <f>+'POAI 01 2024'!L36+'POAI 02 AD'!L36</f>
        <v>0</v>
      </c>
      <c r="M36" s="178">
        <f>+'POAI 01 2024'!M36+'POAI 02 AD'!M36</f>
        <v>0</v>
      </c>
      <c r="N36" s="178">
        <f>+'POAI 01 2024'!N36+'POAI 02 AD'!N36</f>
        <v>0</v>
      </c>
      <c r="O36" s="178">
        <f>+'POAI 01 2024'!O36+'POAI 02 AD'!O36</f>
        <v>0</v>
      </c>
      <c r="P36" s="178">
        <f>+'POAI 01 2024'!P36+'POAI 02 AD'!P36</f>
        <v>0</v>
      </c>
      <c r="Q36" s="178">
        <f>+'POAI 01 2024'!Q36+'POAI 02 AD'!Q36</f>
        <v>0</v>
      </c>
      <c r="R36" s="178">
        <f>+'POAI 01 2024'!R36+'POAI 02 AD'!R36</f>
        <v>0</v>
      </c>
      <c r="S36" s="178">
        <f>+'POAI 01 2024'!S36+'POAI 02 AD'!S36</f>
        <v>0</v>
      </c>
      <c r="T36" s="178">
        <f>+'POAI 01 2024'!T36+'POAI 02 AD'!T36</f>
        <v>0</v>
      </c>
      <c r="U36" s="178">
        <f>+'POAI 01 2024'!U36+'POAI 02 AD'!U36</f>
        <v>0</v>
      </c>
      <c r="V36" s="178">
        <f>+'POAI 01 2024'!V36+'POAI 02 AD'!V36</f>
        <v>0</v>
      </c>
      <c r="W36" s="178">
        <f>+'POAI 01 2024'!W36+'POAI 02 AD'!W36</f>
        <v>0</v>
      </c>
      <c r="X36" s="178">
        <f>+'POAI 01 2024'!X36+'POAI 02 AD'!X36</f>
        <v>0</v>
      </c>
      <c r="Y36" s="178">
        <f>+'POAI 01 2024'!Y36+'POAI 02 AD'!Y36</f>
        <v>0</v>
      </c>
      <c r="Z36" s="178">
        <f>+'POAI 01 2024'!Z36+'POAI 02 AD'!Z36</f>
        <v>0</v>
      </c>
      <c r="AA36" s="178">
        <f>+'POAI 01 2024'!AA36+'POAI 02 AD'!AA36</f>
        <v>0</v>
      </c>
      <c r="AB36" s="178">
        <f>+'POAI 01 2024'!AB36+'POAI 02 AD'!AB36</f>
        <v>0</v>
      </c>
      <c r="AC36" s="178">
        <f>+'POAI 01 2024'!AC36+'POAI 02 AD'!AC36</f>
        <v>0</v>
      </c>
      <c r="AD36" s="178">
        <f>+'POAI 01 2024'!AD36+'POAI 02 AD'!AD36</f>
        <v>0</v>
      </c>
      <c r="AE36" s="178">
        <f>+'POAI 01 2024'!AE36+'POAI 02 AD'!AE36</f>
        <v>15000000</v>
      </c>
      <c r="AF36" s="178">
        <f t="shared" si="1"/>
        <v>15000000</v>
      </c>
      <c r="AG36" s="180">
        <f t="shared" si="5"/>
        <v>0.6</v>
      </c>
      <c r="AH36" s="178">
        <v>25000000</v>
      </c>
      <c r="AI36" s="181">
        <f t="shared" si="6"/>
        <v>0.4</v>
      </c>
      <c r="AJ36" s="178">
        <f t="shared" si="4"/>
        <v>10000000</v>
      </c>
    </row>
    <row r="37" spans="1:36" s="6" customFormat="1" ht="31.2" x14ac:dyDescent="0.3">
      <c r="A37" s="175" t="str">
        <f t="shared" si="0"/>
        <v>SF.PY.6</v>
      </c>
      <c r="B37" s="176" t="s">
        <v>304</v>
      </c>
      <c r="C37" s="135" t="s">
        <v>10</v>
      </c>
      <c r="D37" s="177" t="s">
        <v>306</v>
      </c>
      <c r="E37" s="136">
        <v>2</v>
      </c>
      <c r="F37" s="178">
        <f>+'POAI 01 2024'!F37+'POAI 02 AD'!F37</f>
        <v>0</v>
      </c>
      <c r="G37" s="178">
        <f>+'POAI 01 2024'!G37+'POAI 02 AD'!G37</f>
        <v>0</v>
      </c>
      <c r="H37" s="178">
        <f>+'POAI 01 2024'!H37+'POAI 02 AD'!H37</f>
        <v>0</v>
      </c>
      <c r="I37" s="178">
        <f>+'POAI 01 2024'!I37+'POAI 02 AD'!I37</f>
        <v>0</v>
      </c>
      <c r="J37" s="178">
        <f>+'POAI 01 2024'!J37+'POAI 02 AD'!J37</f>
        <v>0</v>
      </c>
      <c r="K37" s="178">
        <f>+'POAI 01 2024'!K37+'POAI 02 AD'!K37</f>
        <v>0</v>
      </c>
      <c r="L37" s="178">
        <f>+'POAI 01 2024'!L37+'POAI 02 AD'!L37</f>
        <v>0</v>
      </c>
      <c r="M37" s="178">
        <f>+'POAI 01 2024'!M37+'POAI 02 AD'!M37</f>
        <v>0</v>
      </c>
      <c r="N37" s="178">
        <f>+'POAI 01 2024'!N37+'POAI 02 AD'!N37</f>
        <v>0</v>
      </c>
      <c r="O37" s="178">
        <f>+'POAI 01 2024'!O37+'POAI 02 AD'!O37</f>
        <v>0</v>
      </c>
      <c r="P37" s="178">
        <f>+'POAI 01 2024'!P37+'POAI 02 AD'!P37</f>
        <v>0</v>
      </c>
      <c r="Q37" s="178">
        <f>+'POAI 01 2024'!Q37+'POAI 02 AD'!Q37</f>
        <v>0</v>
      </c>
      <c r="R37" s="178">
        <f>+'POAI 01 2024'!R37+'POAI 02 AD'!R37</f>
        <v>0</v>
      </c>
      <c r="S37" s="178">
        <f>+'POAI 01 2024'!S37+'POAI 02 AD'!S37</f>
        <v>0</v>
      </c>
      <c r="T37" s="178">
        <f>+'POAI 01 2024'!T37+'POAI 02 AD'!T37</f>
        <v>0</v>
      </c>
      <c r="U37" s="178">
        <f>+'POAI 01 2024'!U37+'POAI 02 AD'!U37</f>
        <v>0</v>
      </c>
      <c r="V37" s="178">
        <f>+'POAI 01 2024'!V37+'POAI 02 AD'!V37</f>
        <v>0</v>
      </c>
      <c r="W37" s="178">
        <f>+'POAI 01 2024'!W37+'POAI 02 AD'!W37</f>
        <v>0</v>
      </c>
      <c r="X37" s="178">
        <f>+'POAI 01 2024'!X37+'POAI 02 AD'!X37</f>
        <v>0</v>
      </c>
      <c r="Y37" s="178">
        <f>+'POAI 01 2024'!Y37+'POAI 02 AD'!Y37</f>
        <v>0</v>
      </c>
      <c r="Z37" s="178">
        <f>+'POAI 01 2024'!Z37+'POAI 02 AD'!Z37</f>
        <v>0</v>
      </c>
      <c r="AA37" s="178">
        <f>+'POAI 01 2024'!AA37+'POAI 02 AD'!AA37</f>
        <v>0</v>
      </c>
      <c r="AB37" s="178">
        <f>+'POAI 01 2024'!AB37+'POAI 02 AD'!AB37</f>
        <v>0</v>
      </c>
      <c r="AC37" s="178">
        <f>+'POAI 01 2024'!AC37+'POAI 02 AD'!AC37</f>
        <v>0</v>
      </c>
      <c r="AD37" s="178">
        <f>+'POAI 01 2024'!AD37+'POAI 02 AD'!AD37</f>
        <v>0</v>
      </c>
      <c r="AE37" s="178">
        <f>+'POAI 01 2024'!AE37+'POAI 02 AD'!AE37</f>
        <v>2000000</v>
      </c>
      <c r="AF37" s="178">
        <f t="shared" si="1"/>
        <v>2000000</v>
      </c>
      <c r="AG37" s="180">
        <f t="shared" si="5"/>
        <v>1</v>
      </c>
      <c r="AH37" s="178">
        <v>2000000</v>
      </c>
      <c r="AI37" s="181">
        <f t="shared" si="6"/>
        <v>0</v>
      </c>
      <c r="AJ37" s="178">
        <f t="shared" si="4"/>
        <v>0</v>
      </c>
    </row>
    <row r="38" spans="1:36" s="6" customFormat="1" ht="31.2" x14ac:dyDescent="0.3">
      <c r="A38" s="175" t="str">
        <f t="shared" si="0"/>
        <v>SF.PY.6</v>
      </c>
      <c r="B38" s="176" t="s">
        <v>304</v>
      </c>
      <c r="C38" s="135" t="s">
        <v>13</v>
      </c>
      <c r="D38" s="177" t="s">
        <v>305</v>
      </c>
      <c r="E38" s="136">
        <v>1</v>
      </c>
      <c r="F38" s="178">
        <f>+'POAI 01 2024'!F38+'POAI 02 AD'!F38</f>
        <v>0</v>
      </c>
      <c r="G38" s="178">
        <f>+'POAI 01 2024'!G38+'POAI 02 AD'!G38</f>
        <v>0</v>
      </c>
      <c r="H38" s="178">
        <f>+'POAI 01 2024'!H38+'POAI 02 AD'!H38</f>
        <v>0</v>
      </c>
      <c r="I38" s="178">
        <f>+'POAI 01 2024'!I38+'POAI 02 AD'!I38</f>
        <v>0</v>
      </c>
      <c r="J38" s="178">
        <f>+'POAI 01 2024'!J38+'POAI 02 AD'!J38</f>
        <v>0</v>
      </c>
      <c r="K38" s="178">
        <f>+'POAI 01 2024'!K38+'POAI 02 AD'!K38</f>
        <v>0</v>
      </c>
      <c r="L38" s="178">
        <f>+'POAI 01 2024'!L38+'POAI 02 AD'!L38</f>
        <v>0</v>
      </c>
      <c r="M38" s="178">
        <f>+'POAI 01 2024'!M38+'POAI 02 AD'!M38</f>
        <v>0</v>
      </c>
      <c r="N38" s="178">
        <f>+'POAI 01 2024'!N38+'POAI 02 AD'!N38</f>
        <v>0</v>
      </c>
      <c r="O38" s="178">
        <f>+'POAI 01 2024'!O38+'POAI 02 AD'!O38</f>
        <v>0</v>
      </c>
      <c r="P38" s="178">
        <f>+'POAI 01 2024'!P38+'POAI 02 AD'!P38</f>
        <v>0</v>
      </c>
      <c r="Q38" s="178">
        <f>+'POAI 01 2024'!Q38+'POAI 02 AD'!Q38</f>
        <v>0</v>
      </c>
      <c r="R38" s="178">
        <f>+'POAI 01 2024'!R38+'POAI 02 AD'!R38</f>
        <v>0</v>
      </c>
      <c r="S38" s="178">
        <f>+'POAI 01 2024'!S38+'POAI 02 AD'!S38</f>
        <v>0</v>
      </c>
      <c r="T38" s="178">
        <f>+'POAI 01 2024'!T38+'POAI 02 AD'!T38</f>
        <v>0</v>
      </c>
      <c r="U38" s="178">
        <f>+'POAI 01 2024'!U38+'POAI 02 AD'!U38</f>
        <v>0</v>
      </c>
      <c r="V38" s="178">
        <f>+'POAI 01 2024'!V38+'POAI 02 AD'!V38</f>
        <v>0</v>
      </c>
      <c r="W38" s="178">
        <f>+'POAI 01 2024'!W38+'POAI 02 AD'!W38</f>
        <v>0</v>
      </c>
      <c r="X38" s="178">
        <f>+'POAI 01 2024'!X38+'POAI 02 AD'!X38</f>
        <v>0</v>
      </c>
      <c r="Y38" s="178">
        <f>+'POAI 01 2024'!Y38+'POAI 02 AD'!Y38</f>
        <v>0</v>
      </c>
      <c r="Z38" s="178">
        <f>+'POAI 01 2024'!Z38+'POAI 02 AD'!Z38</f>
        <v>0</v>
      </c>
      <c r="AA38" s="178">
        <f>+'POAI 01 2024'!AA38+'POAI 02 AD'!AA38</f>
        <v>0</v>
      </c>
      <c r="AB38" s="178">
        <f>+'POAI 01 2024'!AB38+'POAI 02 AD'!AB38</f>
        <v>0</v>
      </c>
      <c r="AC38" s="178">
        <f>+'POAI 01 2024'!AC38+'POAI 02 AD'!AC38</f>
        <v>0</v>
      </c>
      <c r="AD38" s="178">
        <f>+'POAI 01 2024'!AD38+'POAI 02 AD'!AD38</f>
        <v>0</v>
      </c>
      <c r="AE38" s="178">
        <f>+'POAI 01 2024'!AE38+'POAI 02 AD'!AE38</f>
        <v>5000000</v>
      </c>
      <c r="AF38" s="178">
        <f t="shared" si="1"/>
        <v>5000000</v>
      </c>
      <c r="AG38" s="180">
        <f t="shared" si="5"/>
        <v>0.55555555555555558</v>
      </c>
      <c r="AH38" s="178">
        <v>9000000</v>
      </c>
      <c r="AI38" s="181">
        <f t="shared" si="6"/>
        <v>0.44444444444444442</v>
      </c>
      <c r="AJ38" s="178">
        <f t="shared" si="4"/>
        <v>4000000</v>
      </c>
    </row>
    <row r="39" spans="1:36" s="6" customFormat="1" ht="31.2" x14ac:dyDescent="0.3">
      <c r="A39" s="175" t="str">
        <f t="shared" si="0"/>
        <v>SF.PY.6</v>
      </c>
      <c r="B39" s="176" t="s">
        <v>304</v>
      </c>
      <c r="C39" s="135" t="s">
        <v>13</v>
      </c>
      <c r="D39" s="177" t="s">
        <v>306</v>
      </c>
      <c r="E39" s="136">
        <v>1</v>
      </c>
      <c r="F39" s="178">
        <f>+'POAI 01 2024'!F39+'POAI 02 AD'!F39</f>
        <v>0</v>
      </c>
      <c r="G39" s="178">
        <f>+'POAI 01 2024'!G39+'POAI 02 AD'!G39</f>
        <v>0</v>
      </c>
      <c r="H39" s="178">
        <f>+'POAI 01 2024'!H39+'POAI 02 AD'!H39</f>
        <v>0</v>
      </c>
      <c r="I39" s="178">
        <f>+'POAI 01 2024'!I39+'POAI 02 AD'!I39</f>
        <v>0</v>
      </c>
      <c r="J39" s="178">
        <f>+'POAI 01 2024'!J39+'POAI 02 AD'!J39</f>
        <v>0</v>
      </c>
      <c r="K39" s="178">
        <f>+'POAI 01 2024'!K39+'POAI 02 AD'!K39</f>
        <v>0</v>
      </c>
      <c r="L39" s="178">
        <f>+'POAI 01 2024'!L39+'POAI 02 AD'!L39</f>
        <v>0</v>
      </c>
      <c r="M39" s="178">
        <f>+'POAI 01 2024'!M39+'POAI 02 AD'!M39</f>
        <v>0</v>
      </c>
      <c r="N39" s="178">
        <f>+'POAI 01 2024'!N39+'POAI 02 AD'!N39</f>
        <v>0</v>
      </c>
      <c r="O39" s="178">
        <f>+'POAI 01 2024'!O39+'POAI 02 AD'!O39</f>
        <v>0</v>
      </c>
      <c r="P39" s="178">
        <f>+'POAI 01 2024'!P39+'POAI 02 AD'!P39</f>
        <v>0</v>
      </c>
      <c r="Q39" s="178">
        <f>+'POAI 01 2024'!Q39+'POAI 02 AD'!Q39</f>
        <v>0</v>
      </c>
      <c r="R39" s="178">
        <f>+'POAI 01 2024'!R39+'POAI 02 AD'!R39</f>
        <v>0</v>
      </c>
      <c r="S39" s="178">
        <f>+'POAI 01 2024'!S39+'POAI 02 AD'!S39</f>
        <v>0</v>
      </c>
      <c r="T39" s="178">
        <f>+'POAI 01 2024'!T39+'POAI 02 AD'!T39</f>
        <v>0</v>
      </c>
      <c r="U39" s="178">
        <f>+'POAI 01 2024'!U39+'POAI 02 AD'!U39</f>
        <v>0</v>
      </c>
      <c r="V39" s="178">
        <f>+'POAI 01 2024'!V39+'POAI 02 AD'!V39</f>
        <v>0</v>
      </c>
      <c r="W39" s="178">
        <f>+'POAI 01 2024'!W39+'POAI 02 AD'!W39</f>
        <v>0</v>
      </c>
      <c r="X39" s="178">
        <f>+'POAI 01 2024'!X39+'POAI 02 AD'!X39</f>
        <v>0</v>
      </c>
      <c r="Y39" s="178">
        <f>+'POAI 01 2024'!Y39+'POAI 02 AD'!Y39</f>
        <v>0</v>
      </c>
      <c r="Z39" s="178">
        <f>+'POAI 01 2024'!Z39+'POAI 02 AD'!Z39</f>
        <v>0</v>
      </c>
      <c r="AA39" s="178">
        <f>+'POAI 01 2024'!AA39+'POAI 02 AD'!AA39</f>
        <v>0</v>
      </c>
      <c r="AB39" s="178">
        <f>+'POAI 01 2024'!AB39+'POAI 02 AD'!AB39</f>
        <v>0</v>
      </c>
      <c r="AC39" s="178">
        <f>+'POAI 01 2024'!AC39+'POAI 02 AD'!AC39</f>
        <v>0</v>
      </c>
      <c r="AD39" s="178">
        <f>+'POAI 01 2024'!AD39+'POAI 02 AD'!AD39</f>
        <v>0</v>
      </c>
      <c r="AE39" s="178">
        <f>+'POAI 01 2024'!AE39+'POAI 02 AD'!AE39</f>
        <v>1000000</v>
      </c>
      <c r="AF39" s="178">
        <f t="shared" si="1"/>
        <v>1000000</v>
      </c>
      <c r="AG39" s="180">
        <f t="shared" si="5"/>
        <v>1</v>
      </c>
      <c r="AH39" s="178">
        <v>1000000</v>
      </c>
      <c r="AI39" s="181">
        <f t="shared" si="6"/>
        <v>0</v>
      </c>
      <c r="AJ39" s="178">
        <f t="shared" si="4"/>
        <v>0</v>
      </c>
    </row>
    <row r="40" spans="1:36" s="6" customFormat="1" ht="31.2" x14ac:dyDescent="0.3">
      <c r="A40" s="175" t="str">
        <f t="shared" si="0"/>
        <v>SF.PY.6</v>
      </c>
      <c r="B40" s="176" t="s">
        <v>304</v>
      </c>
      <c r="C40" s="135" t="s">
        <v>14</v>
      </c>
      <c r="D40" s="177" t="s">
        <v>305</v>
      </c>
      <c r="E40" s="136">
        <v>1</v>
      </c>
      <c r="F40" s="178">
        <f>+'POAI 01 2024'!F40+'POAI 02 AD'!F40</f>
        <v>0</v>
      </c>
      <c r="G40" s="178">
        <f>+'POAI 01 2024'!G40+'POAI 02 AD'!G40</f>
        <v>0</v>
      </c>
      <c r="H40" s="178">
        <f>+'POAI 01 2024'!H40+'POAI 02 AD'!H40</f>
        <v>0</v>
      </c>
      <c r="I40" s="178">
        <f>+'POAI 01 2024'!I40+'POAI 02 AD'!I40</f>
        <v>0</v>
      </c>
      <c r="J40" s="178">
        <f>+'POAI 01 2024'!J40+'POAI 02 AD'!J40</f>
        <v>0</v>
      </c>
      <c r="K40" s="178">
        <f>+'POAI 01 2024'!K40+'POAI 02 AD'!K40</f>
        <v>0</v>
      </c>
      <c r="L40" s="178">
        <f>+'POAI 01 2024'!L40+'POAI 02 AD'!L40</f>
        <v>0</v>
      </c>
      <c r="M40" s="178">
        <f>+'POAI 01 2024'!M40+'POAI 02 AD'!M40</f>
        <v>0</v>
      </c>
      <c r="N40" s="178">
        <f>+'POAI 01 2024'!N40+'POAI 02 AD'!N40</f>
        <v>0</v>
      </c>
      <c r="O40" s="178">
        <f>+'POAI 01 2024'!O40+'POAI 02 AD'!O40</f>
        <v>0</v>
      </c>
      <c r="P40" s="178">
        <f>+'POAI 01 2024'!P40+'POAI 02 AD'!P40</f>
        <v>0</v>
      </c>
      <c r="Q40" s="178">
        <f>+'POAI 01 2024'!Q40+'POAI 02 AD'!Q40</f>
        <v>0</v>
      </c>
      <c r="R40" s="178">
        <f>+'POAI 01 2024'!R40+'POAI 02 AD'!R40</f>
        <v>0</v>
      </c>
      <c r="S40" s="178">
        <f>+'POAI 01 2024'!S40+'POAI 02 AD'!S40</f>
        <v>0</v>
      </c>
      <c r="T40" s="178">
        <f>+'POAI 01 2024'!T40+'POAI 02 AD'!T40</f>
        <v>0</v>
      </c>
      <c r="U40" s="178">
        <f>+'POAI 01 2024'!U40+'POAI 02 AD'!U40</f>
        <v>0</v>
      </c>
      <c r="V40" s="178">
        <f>+'POAI 01 2024'!V40+'POAI 02 AD'!V40</f>
        <v>0</v>
      </c>
      <c r="W40" s="178">
        <f>+'POAI 01 2024'!W40+'POAI 02 AD'!W40</f>
        <v>0</v>
      </c>
      <c r="X40" s="178">
        <f>+'POAI 01 2024'!X40+'POAI 02 AD'!X40</f>
        <v>0</v>
      </c>
      <c r="Y40" s="178">
        <f>+'POAI 01 2024'!Y40+'POAI 02 AD'!Y40</f>
        <v>0</v>
      </c>
      <c r="Z40" s="178">
        <f>+'POAI 01 2024'!Z40+'POAI 02 AD'!Z40</f>
        <v>0</v>
      </c>
      <c r="AA40" s="178">
        <f>+'POAI 01 2024'!AA40+'POAI 02 AD'!AA40</f>
        <v>0</v>
      </c>
      <c r="AB40" s="178">
        <f>+'POAI 01 2024'!AB40+'POAI 02 AD'!AB40</f>
        <v>0</v>
      </c>
      <c r="AC40" s="178">
        <f>+'POAI 01 2024'!AC40+'POAI 02 AD'!AC40</f>
        <v>0</v>
      </c>
      <c r="AD40" s="178">
        <f>+'POAI 01 2024'!AD40+'POAI 02 AD'!AD40</f>
        <v>0</v>
      </c>
      <c r="AE40" s="178">
        <f>+'POAI 01 2024'!AE40+'POAI 02 AD'!AE40</f>
        <v>5000000</v>
      </c>
      <c r="AF40" s="178">
        <f t="shared" si="1"/>
        <v>5000000</v>
      </c>
      <c r="AG40" s="180">
        <f t="shared" si="5"/>
        <v>0.55555555555555558</v>
      </c>
      <c r="AH40" s="178">
        <v>9000000</v>
      </c>
      <c r="AI40" s="181">
        <f t="shared" si="6"/>
        <v>0.44444444444444442</v>
      </c>
      <c r="AJ40" s="178">
        <f t="shared" si="4"/>
        <v>4000000</v>
      </c>
    </row>
    <row r="41" spans="1:36" s="6" customFormat="1" ht="31.2" x14ac:dyDescent="0.3">
      <c r="A41" s="175" t="str">
        <f t="shared" si="0"/>
        <v>SF.PY.6</v>
      </c>
      <c r="B41" s="176" t="s">
        <v>304</v>
      </c>
      <c r="C41" s="135" t="s">
        <v>14</v>
      </c>
      <c r="D41" s="177" t="s">
        <v>306</v>
      </c>
      <c r="E41" s="136">
        <v>1</v>
      </c>
      <c r="F41" s="178">
        <f>+'POAI 01 2024'!F41+'POAI 02 AD'!F41</f>
        <v>0</v>
      </c>
      <c r="G41" s="178">
        <f>+'POAI 01 2024'!G41+'POAI 02 AD'!G41</f>
        <v>0</v>
      </c>
      <c r="H41" s="178">
        <f>+'POAI 01 2024'!H41+'POAI 02 AD'!H41</f>
        <v>0</v>
      </c>
      <c r="I41" s="178">
        <f>+'POAI 01 2024'!I41+'POAI 02 AD'!I41</f>
        <v>0</v>
      </c>
      <c r="J41" s="178">
        <f>+'POAI 01 2024'!J41+'POAI 02 AD'!J41</f>
        <v>0</v>
      </c>
      <c r="K41" s="178">
        <f>+'POAI 01 2024'!K41+'POAI 02 AD'!K41</f>
        <v>0</v>
      </c>
      <c r="L41" s="178">
        <f>+'POAI 01 2024'!L41+'POAI 02 AD'!L41</f>
        <v>0</v>
      </c>
      <c r="M41" s="178">
        <f>+'POAI 01 2024'!M41+'POAI 02 AD'!M41</f>
        <v>0</v>
      </c>
      <c r="N41" s="178">
        <f>+'POAI 01 2024'!N41+'POAI 02 AD'!N41</f>
        <v>0</v>
      </c>
      <c r="O41" s="178">
        <f>+'POAI 01 2024'!O41+'POAI 02 AD'!O41</f>
        <v>0</v>
      </c>
      <c r="P41" s="178">
        <f>+'POAI 01 2024'!P41+'POAI 02 AD'!P41</f>
        <v>0</v>
      </c>
      <c r="Q41" s="178">
        <f>+'POAI 01 2024'!Q41+'POAI 02 AD'!Q41</f>
        <v>0</v>
      </c>
      <c r="R41" s="178">
        <f>+'POAI 01 2024'!R41+'POAI 02 AD'!R41</f>
        <v>0</v>
      </c>
      <c r="S41" s="178">
        <f>+'POAI 01 2024'!S41+'POAI 02 AD'!S41</f>
        <v>0</v>
      </c>
      <c r="T41" s="178">
        <f>+'POAI 01 2024'!T41+'POAI 02 AD'!T41</f>
        <v>0</v>
      </c>
      <c r="U41" s="178">
        <f>+'POAI 01 2024'!U41+'POAI 02 AD'!U41</f>
        <v>0</v>
      </c>
      <c r="V41" s="178">
        <f>+'POAI 01 2024'!V41+'POAI 02 AD'!V41</f>
        <v>0</v>
      </c>
      <c r="W41" s="178">
        <f>+'POAI 01 2024'!W41+'POAI 02 AD'!W41</f>
        <v>0</v>
      </c>
      <c r="X41" s="178">
        <f>+'POAI 01 2024'!X41+'POAI 02 AD'!X41</f>
        <v>0</v>
      </c>
      <c r="Y41" s="178">
        <f>+'POAI 01 2024'!Y41+'POAI 02 AD'!Y41</f>
        <v>0</v>
      </c>
      <c r="Z41" s="178">
        <f>+'POAI 01 2024'!Z41+'POAI 02 AD'!Z41</f>
        <v>0</v>
      </c>
      <c r="AA41" s="178">
        <f>+'POAI 01 2024'!AA41+'POAI 02 AD'!AA41</f>
        <v>0</v>
      </c>
      <c r="AB41" s="178">
        <f>+'POAI 01 2024'!AB41+'POAI 02 AD'!AB41</f>
        <v>0</v>
      </c>
      <c r="AC41" s="178">
        <f>+'POAI 01 2024'!AC41+'POAI 02 AD'!AC41</f>
        <v>0</v>
      </c>
      <c r="AD41" s="178">
        <f>+'POAI 01 2024'!AD41+'POAI 02 AD'!AD41</f>
        <v>0</v>
      </c>
      <c r="AE41" s="178">
        <f>+'POAI 01 2024'!AE41+'POAI 02 AD'!AE41</f>
        <v>1000000</v>
      </c>
      <c r="AF41" s="178">
        <f t="shared" si="1"/>
        <v>1000000</v>
      </c>
      <c r="AG41" s="180">
        <f t="shared" si="5"/>
        <v>1</v>
      </c>
      <c r="AH41" s="178">
        <v>1000000</v>
      </c>
      <c r="AI41" s="181">
        <f t="shared" si="6"/>
        <v>0</v>
      </c>
      <c r="AJ41" s="178">
        <f t="shared" si="4"/>
        <v>0</v>
      </c>
    </row>
    <row r="42" spans="1:36" s="6" customFormat="1" ht="31.2" x14ac:dyDescent="0.3">
      <c r="A42" s="175" t="str">
        <f t="shared" si="0"/>
        <v>SF.PY.6</v>
      </c>
      <c r="B42" s="176" t="s">
        <v>304</v>
      </c>
      <c r="C42" s="135" t="s">
        <v>12</v>
      </c>
      <c r="D42" s="177" t="s">
        <v>305</v>
      </c>
      <c r="E42" s="136">
        <v>1</v>
      </c>
      <c r="F42" s="178">
        <f>+'POAI 01 2024'!F42+'POAI 02 AD'!F42</f>
        <v>0</v>
      </c>
      <c r="G42" s="178">
        <f>+'POAI 01 2024'!G42+'POAI 02 AD'!G42</f>
        <v>0</v>
      </c>
      <c r="H42" s="178">
        <f>+'POAI 01 2024'!H42+'POAI 02 AD'!H42</f>
        <v>0</v>
      </c>
      <c r="I42" s="178">
        <f>+'POAI 01 2024'!I42+'POAI 02 AD'!I42</f>
        <v>0</v>
      </c>
      <c r="J42" s="178">
        <f>+'POAI 01 2024'!J42+'POAI 02 AD'!J42</f>
        <v>0</v>
      </c>
      <c r="K42" s="178">
        <f>+'POAI 01 2024'!K42+'POAI 02 AD'!K42</f>
        <v>0</v>
      </c>
      <c r="L42" s="178">
        <f>+'POAI 01 2024'!L42+'POAI 02 AD'!L42</f>
        <v>0</v>
      </c>
      <c r="M42" s="178">
        <f>+'POAI 01 2024'!M42+'POAI 02 AD'!M42</f>
        <v>0</v>
      </c>
      <c r="N42" s="178">
        <f>+'POAI 01 2024'!N42+'POAI 02 AD'!N42</f>
        <v>0</v>
      </c>
      <c r="O42" s="178">
        <f>+'POAI 01 2024'!O42+'POAI 02 AD'!O42</f>
        <v>0</v>
      </c>
      <c r="P42" s="178">
        <f>+'POAI 01 2024'!P42+'POAI 02 AD'!P42</f>
        <v>0</v>
      </c>
      <c r="Q42" s="178">
        <f>+'POAI 01 2024'!Q42+'POAI 02 AD'!Q42</f>
        <v>0</v>
      </c>
      <c r="R42" s="178">
        <f>+'POAI 01 2024'!R42+'POAI 02 AD'!R42</f>
        <v>0</v>
      </c>
      <c r="S42" s="178">
        <f>+'POAI 01 2024'!S42+'POAI 02 AD'!S42</f>
        <v>0</v>
      </c>
      <c r="T42" s="178">
        <f>+'POAI 01 2024'!T42+'POAI 02 AD'!T42</f>
        <v>0</v>
      </c>
      <c r="U42" s="178">
        <f>+'POAI 01 2024'!U42+'POAI 02 AD'!U42</f>
        <v>0</v>
      </c>
      <c r="V42" s="178">
        <f>+'POAI 01 2024'!V42+'POAI 02 AD'!V42</f>
        <v>0</v>
      </c>
      <c r="W42" s="178">
        <f>+'POAI 01 2024'!W42+'POAI 02 AD'!W42</f>
        <v>0</v>
      </c>
      <c r="X42" s="178">
        <f>+'POAI 01 2024'!X42+'POAI 02 AD'!X42</f>
        <v>0</v>
      </c>
      <c r="Y42" s="178">
        <f>+'POAI 01 2024'!Y42+'POAI 02 AD'!Y42</f>
        <v>0</v>
      </c>
      <c r="Z42" s="178">
        <f>+'POAI 01 2024'!Z42+'POAI 02 AD'!Z42</f>
        <v>0</v>
      </c>
      <c r="AA42" s="178">
        <f>+'POAI 01 2024'!AA42+'POAI 02 AD'!AA42</f>
        <v>0</v>
      </c>
      <c r="AB42" s="178">
        <f>+'POAI 01 2024'!AB42+'POAI 02 AD'!AB42</f>
        <v>0</v>
      </c>
      <c r="AC42" s="178">
        <f>+'POAI 01 2024'!AC42+'POAI 02 AD'!AC42</f>
        <v>0</v>
      </c>
      <c r="AD42" s="178">
        <f>+'POAI 01 2024'!AD42+'POAI 02 AD'!AD42</f>
        <v>0</v>
      </c>
      <c r="AE42" s="178">
        <f>+'POAI 01 2024'!AE42+'POAI 02 AD'!AE42</f>
        <v>5000000</v>
      </c>
      <c r="AF42" s="178">
        <f t="shared" si="1"/>
        <v>5000000</v>
      </c>
      <c r="AG42" s="180"/>
      <c r="AH42" s="178">
        <v>9000000</v>
      </c>
      <c r="AI42" s="181"/>
      <c r="AJ42" s="178">
        <f t="shared" si="4"/>
        <v>4000000</v>
      </c>
    </row>
    <row r="43" spans="1:36" s="6" customFormat="1" ht="31.2" x14ac:dyDescent="0.3">
      <c r="A43" s="175" t="str">
        <f t="shared" si="0"/>
        <v>SF.PY.6</v>
      </c>
      <c r="B43" s="176" t="s">
        <v>304</v>
      </c>
      <c r="C43" s="135" t="s">
        <v>12</v>
      </c>
      <c r="D43" s="177" t="s">
        <v>306</v>
      </c>
      <c r="E43" s="136">
        <v>1</v>
      </c>
      <c r="F43" s="178">
        <f>+'POAI 01 2024'!F43+'POAI 02 AD'!F43</f>
        <v>0</v>
      </c>
      <c r="G43" s="178">
        <f>+'POAI 01 2024'!G43+'POAI 02 AD'!G43</f>
        <v>0</v>
      </c>
      <c r="H43" s="178">
        <f>+'POAI 01 2024'!H43+'POAI 02 AD'!H43</f>
        <v>0</v>
      </c>
      <c r="I43" s="178">
        <f>+'POAI 01 2024'!I43+'POAI 02 AD'!I43</f>
        <v>0</v>
      </c>
      <c r="J43" s="178">
        <f>+'POAI 01 2024'!J43+'POAI 02 AD'!J43</f>
        <v>0</v>
      </c>
      <c r="K43" s="178">
        <f>+'POAI 01 2024'!K43+'POAI 02 AD'!K43</f>
        <v>0</v>
      </c>
      <c r="L43" s="178">
        <f>+'POAI 01 2024'!L43+'POAI 02 AD'!L43</f>
        <v>0</v>
      </c>
      <c r="M43" s="178">
        <f>+'POAI 01 2024'!M43+'POAI 02 AD'!M43</f>
        <v>0</v>
      </c>
      <c r="N43" s="178">
        <f>+'POAI 01 2024'!N43+'POAI 02 AD'!N43</f>
        <v>0</v>
      </c>
      <c r="O43" s="178">
        <f>+'POAI 01 2024'!O43+'POAI 02 AD'!O43</f>
        <v>0</v>
      </c>
      <c r="P43" s="178">
        <f>+'POAI 01 2024'!P43+'POAI 02 AD'!P43</f>
        <v>0</v>
      </c>
      <c r="Q43" s="178">
        <f>+'POAI 01 2024'!Q43+'POAI 02 AD'!Q43</f>
        <v>0</v>
      </c>
      <c r="R43" s="178">
        <f>+'POAI 01 2024'!R43+'POAI 02 AD'!R43</f>
        <v>0</v>
      </c>
      <c r="S43" s="178">
        <f>+'POAI 01 2024'!S43+'POAI 02 AD'!S43</f>
        <v>0</v>
      </c>
      <c r="T43" s="178">
        <f>+'POAI 01 2024'!T43+'POAI 02 AD'!T43</f>
        <v>0</v>
      </c>
      <c r="U43" s="178">
        <f>+'POAI 01 2024'!U43+'POAI 02 AD'!U43</f>
        <v>0</v>
      </c>
      <c r="V43" s="178">
        <f>+'POAI 01 2024'!V43+'POAI 02 AD'!V43</f>
        <v>0</v>
      </c>
      <c r="W43" s="178">
        <f>+'POAI 01 2024'!W43+'POAI 02 AD'!W43</f>
        <v>0</v>
      </c>
      <c r="X43" s="178">
        <f>+'POAI 01 2024'!X43+'POAI 02 AD'!X43</f>
        <v>0</v>
      </c>
      <c r="Y43" s="178">
        <f>+'POAI 01 2024'!Y43+'POAI 02 AD'!Y43</f>
        <v>0</v>
      </c>
      <c r="Z43" s="178">
        <f>+'POAI 01 2024'!Z43+'POAI 02 AD'!Z43</f>
        <v>0</v>
      </c>
      <c r="AA43" s="178">
        <f>+'POAI 01 2024'!AA43+'POAI 02 AD'!AA43</f>
        <v>0</v>
      </c>
      <c r="AB43" s="178">
        <f>+'POAI 01 2024'!AB43+'POAI 02 AD'!AB43</f>
        <v>0</v>
      </c>
      <c r="AC43" s="178">
        <f>+'POAI 01 2024'!AC43+'POAI 02 AD'!AC43</f>
        <v>0</v>
      </c>
      <c r="AD43" s="178">
        <f>+'POAI 01 2024'!AD43+'POAI 02 AD'!AD43</f>
        <v>0</v>
      </c>
      <c r="AE43" s="178">
        <f>+'POAI 01 2024'!AE43+'POAI 02 AD'!AE43</f>
        <v>1000000</v>
      </c>
      <c r="AF43" s="178">
        <f t="shared" si="1"/>
        <v>1000000</v>
      </c>
      <c r="AG43" s="180">
        <f t="shared" si="5"/>
        <v>1</v>
      </c>
      <c r="AH43" s="178">
        <v>1000000</v>
      </c>
      <c r="AI43" s="181">
        <f t="shared" si="6"/>
        <v>0</v>
      </c>
      <c r="AJ43" s="178">
        <f t="shared" si="4"/>
        <v>0</v>
      </c>
    </row>
    <row r="44" spans="1:36" s="6" customFormat="1" ht="31.2" x14ac:dyDescent="0.3">
      <c r="A44" s="175" t="str">
        <f t="shared" si="0"/>
        <v>SF.PY.6</v>
      </c>
      <c r="B44" s="176" t="s">
        <v>114</v>
      </c>
      <c r="C44" s="135" t="s">
        <v>40</v>
      </c>
      <c r="D44" s="177" t="s">
        <v>307</v>
      </c>
      <c r="E44" s="136">
        <v>1280</v>
      </c>
      <c r="F44" s="178">
        <f>+'POAI 01 2024'!F44+'POAI 02 AD'!F44</f>
        <v>0</v>
      </c>
      <c r="G44" s="178">
        <f>+'POAI 01 2024'!G44+'POAI 02 AD'!G44</f>
        <v>0</v>
      </c>
      <c r="H44" s="178">
        <f>+'POAI 01 2024'!H44+'POAI 02 AD'!H44</f>
        <v>0</v>
      </c>
      <c r="I44" s="178">
        <f>+'POAI 01 2024'!I44+'POAI 02 AD'!I44</f>
        <v>0</v>
      </c>
      <c r="J44" s="178">
        <f>+'POAI 01 2024'!J44+'POAI 02 AD'!J44</f>
        <v>0</v>
      </c>
      <c r="K44" s="178">
        <f>+'POAI 01 2024'!K44+'POAI 02 AD'!K44</f>
        <v>0</v>
      </c>
      <c r="L44" s="178">
        <f>+'POAI 01 2024'!L44+'POAI 02 AD'!L44</f>
        <v>0</v>
      </c>
      <c r="M44" s="178">
        <f>+'POAI 01 2024'!M44+'POAI 02 AD'!M44</f>
        <v>0</v>
      </c>
      <c r="N44" s="178">
        <f>+'POAI 01 2024'!N44+'POAI 02 AD'!N44</f>
        <v>0</v>
      </c>
      <c r="O44" s="178">
        <f>+'POAI 01 2024'!O44+'POAI 02 AD'!O44</f>
        <v>0</v>
      </c>
      <c r="P44" s="178">
        <f>+'POAI 01 2024'!P44+'POAI 02 AD'!P44</f>
        <v>0</v>
      </c>
      <c r="Q44" s="178">
        <f>+'POAI 01 2024'!Q44+'POAI 02 AD'!Q44</f>
        <v>0</v>
      </c>
      <c r="R44" s="178">
        <f>+'POAI 01 2024'!R44+'POAI 02 AD'!R44</f>
        <v>0</v>
      </c>
      <c r="S44" s="178">
        <f>+'POAI 01 2024'!S44+'POAI 02 AD'!S44</f>
        <v>0</v>
      </c>
      <c r="T44" s="178">
        <f>+'POAI 01 2024'!T44+'POAI 02 AD'!T44</f>
        <v>0</v>
      </c>
      <c r="U44" s="178">
        <f>+'POAI 01 2024'!U44+'POAI 02 AD'!U44</f>
        <v>0</v>
      </c>
      <c r="V44" s="178">
        <f>+'POAI 01 2024'!V44+'POAI 02 AD'!V44</f>
        <v>0</v>
      </c>
      <c r="W44" s="178">
        <f>+'POAI 01 2024'!W44+'POAI 02 AD'!W44</f>
        <v>0</v>
      </c>
      <c r="X44" s="178">
        <f>+'POAI 01 2024'!X44+'POAI 02 AD'!X44</f>
        <v>0</v>
      </c>
      <c r="Y44" s="178">
        <f>+'POAI 01 2024'!Y44+'POAI 02 AD'!Y44</f>
        <v>0</v>
      </c>
      <c r="Z44" s="178">
        <f>+'POAI 01 2024'!Z44+'POAI 02 AD'!Z44</f>
        <v>0</v>
      </c>
      <c r="AA44" s="178">
        <f>+'POAI 01 2024'!AA44+'POAI 02 AD'!AA44</f>
        <v>0</v>
      </c>
      <c r="AB44" s="178">
        <f>+'POAI 01 2024'!AB44+'POAI 02 AD'!AB44</f>
        <v>0</v>
      </c>
      <c r="AC44" s="178">
        <f>+'POAI 01 2024'!AC44+'POAI 02 AD'!AC44</f>
        <v>0</v>
      </c>
      <c r="AD44" s="178">
        <f>+'POAI 01 2024'!AD44+'POAI 02 AD'!AD44</f>
        <v>0</v>
      </c>
      <c r="AE44" s="178">
        <f>+'POAI 01 2024'!AE44+'POAI 02 AD'!AE44</f>
        <v>40000000</v>
      </c>
      <c r="AF44" s="178">
        <f t="shared" si="1"/>
        <v>40000000</v>
      </c>
      <c r="AG44" s="180"/>
      <c r="AH44" s="178">
        <v>120000000</v>
      </c>
      <c r="AI44" s="181"/>
      <c r="AJ44" s="178">
        <f t="shared" si="4"/>
        <v>80000000</v>
      </c>
    </row>
    <row r="45" spans="1:36" s="6" customFormat="1" ht="15.6" x14ac:dyDescent="0.3">
      <c r="A45" s="175" t="str">
        <f t="shared" si="0"/>
        <v>SF.PY.6</v>
      </c>
      <c r="B45" s="176" t="s">
        <v>308</v>
      </c>
      <c r="C45" s="135" t="s">
        <v>10</v>
      </c>
      <c r="D45" s="177" t="s">
        <v>309</v>
      </c>
      <c r="E45" s="136">
        <v>1</v>
      </c>
      <c r="F45" s="178">
        <f>+'POAI 01 2024'!F45+'POAI 02 AD'!F45</f>
        <v>0</v>
      </c>
      <c r="G45" s="178">
        <f>+'POAI 01 2024'!G45+'POAI 02 AD'!G45</f>
        <v>0</v>
      </c>
      <c r="H45" s="178">
        <f>+'POAI 01 2024'!H45+'POAI 02 AD'!H45</f>
        <v>0</v>
      </c>
      <c r="I45" s="178">
        <f>+'POAI 01 2024'!I45+'POAI 02 AD'!I45</f>
        <v>0</v>
      </c>
      <c r="J45" s="178">
        <f>+'POAI 01 2024'!J45+'POAI 02 AD'!J45</f>
        <v>0</v>
      </c>
      <c r="K45" s="178">
        <f>+'POAI 01 2024'!K45+'POAI 02 AD'!K45</f>
        <v>0</v>
      </c>
      <c r="L45" s="178">
        <f>+'POAI 01 2024'!L45+'POAI 02 AD'!L45</f>
        <v>0</v>
      </c>
      <c r="M45" s="178">
        <f>+'POAI 01 2024'!M45+'POAI 02 AD'!M45</f>
        <v>0</v>
      </c>
      <c r="N45" s="178">
        <f>+'POAI 01 2024'!N45+'POAI 02 AD'!N45</f>
        <v>0</v>
      </c>
      <c r="O45" s="178">
        <f>+'POAI 01 2024'!O45+'POAI 02 AD'!O45</f>
        <v>0</v>
      </c>
      <c r="P45" s="178">
        <f>+'POAI 01 2024'!P45+'POAI 02 AD'!P45</f>
        <v>0</v>
      </c>
      <c r="Q45" s="178">
        <f>+'POAI 01 2024'!Q45+'POAI 02 AD'!Q45</f>
        <v>0</v>
      </c>
      <c r="R45" s="178">
        <f>+'POAI 01 2024'!R45+'POAI 02 AD'!R45</f>
        <v>0</v>
      </c>
      <c r="S45" s="178">
        <f>+'POAI 01 2024'!S45+'POAI 02 AD'!S45</f>
        <v>0</v>
      </c>
      <c r="T45" s="178">
        <f>+'POAI 01 2024'!T45+'POAI 02 AD'!T45</f>
        <v>0</v>
      </c>
      <c r="U45" s="178">
        <f>+'POAI 01 2024'!U45+'POAI 02 AD'!U45</f>
        <v>0</v>
      </c>
      <c r="V45" s="178">
        <f>+'POAI 01 2024'!V45+'POAI 02 AD'!V45</f>
        <v>0</v>
      </c>
      <c r="W45" s="178">
        <f>+'POAI 01 2024'!W45+'POAI 02 AD'!W45</f>
        <v>0</v>
      </c>
      <c r="X45" s="178">
        <f>+'POAI 01 2024'!X45+'POAI 02 AD'!X45</f>
        <v>0</v>
      </c>
      <c r="Y45" s="178">
        <f>+'POAI 01 2024'!Y45+'POAI 02 AD'!Y45</f>
        <v>0</v>
      </c>
      <c r="Z45" s="178">
        <f>+'POAI 01 2024'!Z45+'POAI 02 AD'!Z45</f>
        <v>0</v>
      </c>
      <c r="AA45" s="178">
        <f>+'POAI 01 2024'!AA45+'POAI 02 AD'!AA45</f>
        <v>0</v>
      </c>
      <c r="AB45" s="178">
        <f>+'POAI 01 2024'!AB45+'POAI 02 AD'!AB45</f>
        <v>0</v>
      </c>
      <c r="AC45" s="178">
        <f>+'POAI 01 2024'!AC45+'POAI 02 AD'!AC45</f>
        <v>0</v>
      </c>
      <c r="AD45" s="178">
        <f>+'POAI 01 2024'!AD45+'POAI 02 AD'!AD45</f>
        <v>0</v>
      </c>
      <c r="AE45" s="178">
        <f>+'POAI 01 2024'!AE45+'POAI 02 AD'!AE45</f>
        <v>0</v>
      </c>
      <c r="AF45" s="178">
        <f t="shared" si="1"/>
        <v>0</v>
      </c>
      <c r="AG45" s="180">
        <f t="shared" si="5"/>
        <v>0</v>
      </c>
      <c r="AH45" s="178">
        <v>180000000</v>
      </c>
      <c r="AI45" s="181">
        <f t="shared" si="6"/>
        <v>1</v>
      </c>
      <c r="AJ45" s="178">
        <f t="shared" si="4"/>
        <v>180000000</v>
      </c>
    </row>
    <row r="46" spans="1:36" s="6" customFormat="1" ht="62.4" x14ac:dyDescent="0.3">
      <c r="A46" s="175" t="str">
        <f t="shared" si="0"/>
        <v>SI.PY.1</v>
      </c>
      <c r="B46" s="176" t="s">
        <v>115</v>
      </c>
      <c r="C46" s="135" t="s">
        <v>10</v>
      </c>
      <c r="D46" s="177" t="s">
        <v>310</v>
      </c>
      <c r="E46" s="136">
        <v>50</v>
      </c>
      <c r="F46" s="178">
        <f>+'POAI 01 2024'!F46+'POAI 02 AD'!F46</f>
        <v>0</v>
      </c>
      <c r="G46" s="178">
        <f>+'POAI 01 2024'!G46+'POAI 02 AD'!G46</f>
        <v>0</v>
      </c>
      <c r="H46" s="178">
        <f>+'POAI 01 2024'!H46+'POAI 02 AD'!H46</f>
        <v>0</v>
      </c>
      <c r="I46" s="178">
        <f>+'POAI 01 2024'!I46+'POAI 02 AD'!I46</f>
        <v>0</v>
      </c>
      <c r="J46" s="178">
        <f>+'POAI 01 2024'!J46+'POAI 02 AD'!J46</f>
        <v>0</v>
      </c>
      <c r="K46" s="178">
        <f>+'POAI 01 2024'!K46+'POAI 02 AD'!K46</f>
        <v>11102000</v>
      </c>
      <c r="L46" s="178">
        <f>+'POAI 01 2024'!L46+'POAI 02 AD'!L46</f>
        <v>0</v>
      </c>
      <c r="M46" s="178">
        <f>+'POAI 01 2024'!M46+'POAI 02 AD'!M46</f>
        <v>0</v>
      </c>
      <c r="N46" s="178">
        <f>+'POAI 01 2024'!N46+'POAI 02 AD'!N46</f>
        <v>0</v>
      </c>
      <c r="O46" s="178">
        <f>+'POAI 01 2024'!O46+'POAI 02 AD'!O46</f>
        <v>0</v>
      </c>
      <c r="P46" s="178">
        <f>+'POAI 01 2024'!P46+'POAI 02 AD'!P46</f>
        <v>0</v>
      </c>
      <c r="Q46" s="178">
        <f>+'POAI 01 2024'!Q46+'POAI 02 AD'!Q46</f>
        <v>0</v>
      </c>
      <c r="R46" s="178">
        <f>+'POAI 01 2024'!R46+'POAI 02 AD'!R46</f>
        <v>0</v>
      </c>
      <c r="S46" s="178">
        <f>+'POAI 01 2024'!S46+'POAI 02 AD'!S46</f>
        <v>0</v>
      </c>
      <c r="T46" s="178">
        <f>+'POAI 01 2024'!T46+'POAI 02 AD'!T46</f>
        <v>0</v>
      </c>
      <c r="U46" s="178">
        <f>+'POAI 01 2024'!U46+'POAI 02 AD'!U46</f>
        <v>51000000</v>
      </c>
      <c r="V46" s="178">
        <f>+'POAI 01 2024'!V46+'POAI 02 AD'!V46</f>
        <v>0</v>
      </c>
      <c r="W46" s="178">
        <f>+'POAI 01 2024'!W46+'POAI 02 AD'!W46</f>
        <v>0</v>
      </c>
      <c r="X46" s="178">
        <f>+'POAI 01 2024'!X46+'POAI 02 AD'!X46</f>
        <v>0</v>
      </c>
      <c r="Y46" s="178">
        <f>+'POAI 01 2024'!Y46+'POAI 02 AD'!Y46</f>
        <v>0</v>
      </c>
      <c r="Z46" s="178">
        <f>+'POAI 01 2024'!Z46+'POAI 02 AD'!Z46</f>
        <v>9000000</v>
      </c>
      <c r="AA46" s="178">
        <f>+'POAI 01 2024'!AA46+'POAI 02 AD'!AA46</f>
        <v>0</v>
      </c>
      <c r="AB46" s="178">
        <f>+'POAI 01 2024'!AB46+'POAI 02 AD'!AB46</f>
        <v>0</v>
      </c>
      <c r="AC46" s="178">
        <f>+'POAI 01 2024'!AC46+'POAI 02 AD'!AC46</f>
        <v>0</v>
      </c>
      <c r="AD46" s="178">
        <f>+'POAI 01 2024'!AD46+'POAI 02 AD'!AD46</f>
        <v>0</v>
      </c>
      <c r="AE46" s="178">
        <f>+'POAI 01 2024'!AE46+'POAI 02 AD'!AE46</f>
        <v>0</v>
      </c>
      <c r="AF46" s="178">
        <f t="shared" si="1"/>
        <v>71102000</v>
      </c>
      <c r="AG46" s="180"/>
      <c r="AH46" s="178">
        <v>300000000</v>
      </c>
      <c r="AI46" s="181"/>
      <c r="AJ46" s="178">
        <f t="shared" si="4"/>
        <v>228898000</v>
      </c>
    </row>
    <row r="47" spans="1:36" s="6" customFormat="1" ht="31.2" x14ac:dyDescent="0.3">
      <c r="A47" s="175" t="str">
        <f t="shared" si="0"/>
        <v>SI.PY.1</v>
      </c>
      <c r="B47" s="176" t="s">
        <v>115</v>
      </c>
      <c r="C47" s="135" t="s">
        <v>10</v>
      </c>
      <c r="D47" s="177" t="s">
        <v>269</v>
      </c>
      <c r="E47" s="136">
        <v>1400</v>
      </c>
      <c r="F47" s="178">
        <f>+'POAI 01 2024'!F47+'POAI 02 AD'!F47</f>
        <v>0</v>
      </c>
      <c r="G47" s="178">
        <f>+'POAI 01 2024'!G47+'POAI 02 AD'!G47</f>
        <v>0</v>
      </c>
      <c r="H47" s="178">
        <f>+'POAI 01 2024'!H47+'POAI 02 AD'!H47</f>
        <v>0</v>
      </c>
      <c r="I47" s="178">
        <f>+'POAI 01 2024'!I47+'POAI 02 AD'!I47</f>
        <v>0</v>
      </c>
      <c r="J47" s="178">
        <f>+'POAI 01 2024'!J47+'POAI 02 AD'!J47</f>
        <v>0</v>
      </c>
      <c r="K47" s="178">
        <f>+'POAI 01 2024'!K47+'POAI 02 AD'!K47</f>
        <v>0</v>
      </c>
      <c r="L47" s="178">
        <f>+'POAI 01 2024'!L47+'POAI 02 AD'!L47</f>
        <v>0</v>
      </c>
      <c r="M47" s="178">
        <f>+'POAI 01 2024'!M47+'POAI 02 AD'!M47</f>
        <v>0</v>
      </c>
      <c r="N47" s="178">
        <f>+'POAI 01 2024'!N47+'POAI 02 AD'!N47</f>
        <v>0</v>
      </c>
      <c r="O47" s="178">
        <f>+'POAI 01 2024'!O47+'POAI 02 AD'!O47</f>
        <v>0</v>
      </c>
      <c r="P47" s="178">
        <f>+'POAI 01 2024'!P47+'POAI 02 AD'!P47</f>
        <v>0</v>
      </c>
      <c r="Q47" s="178">
        <f>+'POAI 01 2024'!Q47+'POAI 02 AD'!Q47</f>
        <v>0</v>
      </c>
      <c r="R47" s="178">
        <f>+'POAI 01 2024'!R47+'POAI 02 AD'!R47</f>
        <v>0</v>
      </c>
      <c r="S47" s="178">
        <f>+'POAI 01 2024'!S47+'POAI 02 AD'!S47</f>
        <v>0</v>
      </c>
      <c r="T47" s="178">
        <f>+'POAI 01 2024'!T47+'POAI 02 AD'!T47</f>
        <v>0</v>
      </c>
      <c r="U47" s="178">
        <f>+'POAI 01 2024'!U47+'POAI 02 AD'!U47</f>
        <v>0</v>
      </c>
      <c r="V47" s="178">
        <f>+'POAI 01 2024'!V47+'POAI 02 AD'!V47</f>
        <v>0</v>
      </c>
      <c r="W47" s="178">
        <f>+'POAI 01 2024'!W47+'POAI 02 AD'!W47</f>
        <v>0</v>
      </c>
      <c r="X47" s="178">
        <f>+'POAI 01 2024'!X47+'POAI 02 AD'!X47</f>
        <v>0</v>
      </c>
      <c r="Y47" s="178">
        <f>+'POAI 01 2024'!Y47+'POAI 02 AD'!Y47</f>
        <v>0</v>
      </c>
      <c r="Z47" s="178">
        <f>+'POAI 01 2024'!Z47+'POAI 02 AD'!Z47</f>
        <v>0</v>
      </c>
      <c r="AA47" s="178">
        <f>+'POAI 01 2024'!AA47+'POAI 02 AD'!AA47</f>
        <v>0</v>
      </c>
      <c r="AB47" s="178">
        <f>+'POAI 01 2024'!AB47+'POAI 02 AD'!AB47</f>
        <v>0</v>
      </c>
      <c r="AC47" s="178">
        <f>+'POAI 01 2024'!AC47+'POAI 02 AD'!AC47</f>
        <v>0</v>
      </c>
      <c r="AD47" s="178">
        <f>+'POAI 01 2024'!AD47+'POAI 02 AD'!AD47</f>
        <v>0</v>
      </c>
      <c r="AE47" s="178">
        <f>+'POAI 01 2024'!AE47+'POAI 02 AD'!AE47</f>
        <v>0</v>
      </c>
      <c r="AF47" s="178">
        <f t="shared" si="1"/>
        <v>0</v>
      </c>
      <c r="AG47" s="180"/>
      <c r="AH47" s="178"/>
      <c r="AI47" s="181"/>
      <c r="AJ47" s="178">
        <f t="shared" si="4"/>
        <v>0</v>
      </c>
    </row>
    <row r="48" spans="1:36" s="6" customFormat="1" ht="62.4" x14ac:dyDescent="0.3">
      <c r="A48" s="175" t="str">
        <f t="shared" si="0"/>
        <v>SI.PY.1</v>
      </c>
      <c r="B48" s="176" t="s">
        <v>115</v>
      </c>
      <c r="C48" s="135" t="s">
        <v>13</v>
      </c>
      <c r="D48" s="177" t="s">
        <v>310</v>
      </c>
      <c r="E48" s="136">
        <v>3</v>
      </c>
      <c r="F48" s="178">
        <f>+'POAI 01 2024'!F48+'POAI 02 AD'!F48</f>
        <v>0</v>
      </c>
      <c r="G48" s="178">
        <f>+'POAI 01 2024'!G48+'POAI 02 AD'!G48</f>
        <v>0</v>
      </c>
      <c r="H48" s="178">
        <f>+'POAI 01 2024'!H48+'POAI 02 AD'!H48</f>
        <v>0</v>
      </c>
      <c r="I48" s="178">
        <f>+'POAI 01 2024'!I48+'POAI 02 AD'!I48</f>
        <v>0</v>
      </c>
      <c r="J48" s="178">
        <f>+'POAI 01 2024'!J48+'POAI 02 AD'!J48</f>
        <v>0</v>
      </c>
      <c r="K48" s="178">
        <f>+'POAI 01 2024'!K48+'POAI 02 AD'!K48</f>
        <v>0</v>
      </c>
      <c r="L48" s="178">
        <f>+'POAI 01 2024'!L48+'POAI 02 AD'!L48</f>
        <v>5450000</v>
      </c>
      <c r="M48" s="178">
        <f>+'POAI 01 2024'!M48+'POAI 02 AD'!M48</f>
        <v>0</v>
      </c>
      <c r="N48" s="178">
        <f>+'POAI 01 2024'!N48+'POAI 02 AD'!N48</f>
        <v>0</v>
      </c>
      <c r="O48" s="178">
        <f>+'POAI 01 2024'!O48+'POAI 02 AD'!O48</f>
        <v>0</v>
      </c>
      <c r="P48" s="178">
        <f>+'POAI 01 2024'!P48+'POAI 02 AD'!P48</f>
        <v>0</v>
      </c>
      <c r="Q48" s="178">
        <f>+'POAI 01 2024'!Q48+'POAI 02 AD'!Q48</f>
        <v>0</v>
      </c>
      <c r="R48" s="178">
        <f>+'POAI 01 2024'!R48+'POAI 02 AD'!R48</f>
        <v>0</v>
      </c>
      <c r="S48" s="178">
        <f>+'POAI 01 2024'!S48+'POAI 02 AD'!S48</f>
        <v>0</v>
      </c>
      <c r="T48" s="178">
        <f>+'POAI 01 2024'!T48+'POAI 02 AD'!T48</f>
        <v>0</v>
      </c>
      <c r="U48" s="178">
        <f>+'POAI 01 2024'!U48+'POAI 02 AD'!U48</f>
        <v>0</v>
      </c>
      <c r="V48" s="178">
        <f>+'POAI 01 2024'!V48+'POAI 02 AD'!V48</f>
        <v>0</v>
      </c>
      <c r="W48" s="178">
        <f>+'POAI 01 2024'!W48+'POAI 02 AD'!W48</f>
        <v>0</v>
      </c>
      <c r="X48" s="178">
        <f>+'POAI 01 2024'!X48+'POAI 02 AD'!X48</f>
        <v>0</v>
      </c>
      <c r="Y48" s="178">
        <f>+'POAI 01 2024'!Y48+'POAI 02 AD'!Y48</f>
        <v>0</v>
      </c>
      <c r="Z48" s="178">
        <f>+'POAI 01 2024'!Z48+'POAI 02 AD'!Z48</f>
        <v>0</v>
      </c>
      <c r="AA48" s="178">
        <f>+'POAI 01 2024'!AA48+'POAI 02 AD'!AA48</f>
        <v>0</v>
      </c>
      <c r="AB48" s="178">
        <f>+'POAI 01 2024'!AB48+'POAI 02 AD'!AB48</f>
        <v>0</v>
      </c>
      <c r="AC48" s="178">
        <f>+'POAI 01 2024'!AC48+'POAI 02 AD'!AC48</f>
        <v>0</v>
      </c>
      <c r="AD48" s="178">
        <f>+'POAI 01 2024'!AD48+'POAI 02 AD'!AD48</f>
        <v>0</v>
      </c>
      <c r="AE48" s="178">
        <f>+'POAI 01 2024'!AE48+'POAI 02 AD'!AE48</f>
        <v>0</v>
      </c>
      <c r="AF48" s="178">
        <f t="shared" si="1"/>
        <v>5450000</v>
      </c>
      <c r="AG48" s="180"/>
      <c r="AH48" s="178">
        <v>20000000</v>
      </c>
      <c r="AI48" s="181"/>
      <c r="AJ48" s="178">
        <f t="shared" si="4"/>
        <v>14550000</v>
      </c>
    </row>
    <row r="49" spans="1:36" s="6" customFormat="1" ht="31.2" x14ac:dyDescent="0.3">
      <c r="A49" s="175" t="str">
        <f t="shared" si="0"/>
        <v>SI.PY.1</v>
      </c>
      <c r="B49" s="176" t="s">
        <v>115</v>
      </c>
      <c r="C49" s="135" t="s">
        <v>13</v>
      </c>
      <c r="D49" s="177" t="s">
        <v>269</v>
      </c>
      <c r="E49" s="136">
        <v>150</v>
      </c>
      <c r="F49" s="178">
        <f>+'POAI 01 2024'!F49+'POAI 02 AD'!F49</f>
        <v>0</v>
      </c>
      <c r="G49" s="178">
        <f>+'POAI 01 2024'!G49+'POAI 02 AD'!G49</f>
        <v>0</v>
      </c>
      <c r="H49" s="178">
        <f>+'POAI 01 2024'!H49+'POAI 02 AD'!H49</f>
        <v>0</v>
      </c>
      <c r="I49" s="178">
        <f>+'POAI 01 2024'!I49+'POAI 02 AD'!I49</f>
        <v>0</v>
      </c>
      <c r="J49" s="178">
        <f>+'POAI 01 2024'!J49+'POAI 02 AD'!J49</f>
        <v>0</v>
      </c>
      <c r="K49" s="178">
        <f>+'POAI 01 2024'!K49+'POAI 02 AD'!K49</f>
        <v>0</v>
      </c>
      <c r="L49" s="178">
        <f>+'POAI 01 2024'!L49+'POAI 02 AD'!L49</f>
        <v>0</v>
      </c>
      <c r="M49" s="178">
        <f>+'POAI 01 2024'!M49+'POAI 02 AD'!M49</f>
        <v>0</v>
      </c>
      <c r="N49" s="178">
        <f>+'POAI 01 2024'!N49+'POAI 02 AD'!N49</f>
        <v>0</v>
      </c>
      <c r="O49" s="178">
        <f>+'POAI 01 2024'!O49+'POAI 02 AD'!O49</f>
        <v>0</v>
      </c>
      <c r="P49" s="178">
        <f>+'POAI 01 2024'!P49+'POAI 02 AD'!P49</f>
        <v>0</v>
      </c>
      <c r="Q49" s="178">
        <f>+'POAI 01 2024'!Q49+'POAI 02 AD'!Q49</f>
        <v>0</v>
      </c>
      <c r="R49" s="178">
        <f>+'POAI 01 2024'!R49+'POAI 02 AD'!R49</f>
        <v>0</v>
      </c>
      <c r="S49" s="178">
        <f>+'POAI 01 2024'!S49+'POAI 02 AD'!S49</f>
        <v>0</v>
      </c>
      <c r="T49" s="178">
        <f>+'POAI 01 2024'!T49+'POAI 02 AD'!T49</f>
        <v>0</v>
      </c>
      <c r="U49" s="178">
        <f>+'POAI 01 2024'!U49+'POAI 02 AD'!U49</f>
        <v>0</v>
      </c>
      <c r="V49" s="178">
        <f>+'POAI 01 2024'!V49+'POAI 02 AD'!V49</f>
        <v>0</v>
      </c>
      <c r="W49" s="178">
        <f>+'POAI 01 2024'!W49+'POAI 02 AD'!W49</f>
        <v>0</v>
      </c>
      <c r="X49" s="178">
        <f>+'POAI 01 2024'!X49+'POAI 02 AD'!X49</f>
        <v>0</v>
      </c>
      <c r="Y49" s="178">
        <f>+'POAI 01 2024'!Y49+'POAI 02 AD'!Y49</f>
        <v>0</v>
      </c>
      <c r="Z49" s="178">
        <f>+'POAI 01 2024'!Z49+'POAI 02 AD'!Z49</f>
        <v>0</v>
      </c>
      <c r="AA49" s="178">
        <f>+'POAI 01 2024'!AA49+'POAI 02 AD'!AA49</f>
        <v>0</v>
      </c>
      <c r="AB49" s="178">
        <f>+'POAI 01 2024'!AB49+'POAI 02 AD'!AB49</f>
        <v>0</v>
      </c>
      <c r="AC49" s="178">
        <f>+'POAI 01 2024'!AC49+'POAI 02 AD'!AC49</f>
        <v>0</v>
      </c>
      <c r="AD49" s="178">
        <f>+'POAI 01 2024'!AD49+'POAI 02 AD'!AD49</f>
        <v>0</v>
      </c>
      <c r="AE49" s="178">
        <f>+'POAI 01 2024'!AE49+'POAI 02 AD'!AE49</f>
        <v>0</v>
      </c>
      <c r="AF49" s="178">
        <f t="shared" si="1"/>
        <v>0</v>
      </c>
      <c r="AG49" s="180"/>
      <c r="AH49" s="178">
        <v>0</v>
      </c>
      <c r="AI49" s="181"/>
      <c r="AJ49" s="178">
        <f t="shared" si="4"/>
        <v>0</v>
      </c>
    </row>
    <row r="50" spans="1:36" s="6" customFormat="1" ht="62.4" x14ac:dyDescent="0.3">
      <c r="A50" s="175" t="str">
        <f t="shared" si="0"/>
        <v>SI.PY.1</v>
      </c>
      <c r="B50" s="176" t="s">
        <v>115</v>
      </c>
      <c r="C50" s="135" t="s">
        <v>14</v>
      </c>
      <c r="D50" s="177" t="s">
        <v>310</v>
      </c>
      <c r="E50" s="136">
        <v>3</v>
      </c>
      <c r="F50" s="178">
        <f>+'POAI 01 2024'!F50+'POAI 02 AD'!F50</f>
        <v>0</v>
      </c>
      <c r="G50" s="178">
        <f>+'POAI 01 2024'!G50+'POAI 02 AD'!G50</f>
        <v>0</v>
      </c>
      <c r="H50" s="178">
        <f>+'POAI 01 2024'!H50+'POAI 02 AD'!H50</f>
        <v>0</v>
      </c>
      <c r="I50" s="178">
        <f>+'POAI 01 2024'!I50+'POAI 02 AD'!I50</f>
        <v>0</v>
      </c>
      <c r="J50" s="178">
        <f>+'POAI 01 2024'!J50+'POAI 02 AD'!J50</f>
        <v>0</v>
      </c>
      <c r="K50" s="178">
        <f>+'POAI 01 2024'!K50+'POAI 02 AD'!K50</f>
        <v>0</v>
      </c>
      <c r="L50" s="178">
        <f>+'POAI 01 2024'!L50+'POAI 02 AD'!L50</f>
        <v>0</v>
      </c>
      <c r="M50" s="178">
        <f>+'POAI 01 2024'!M50+'POAI 02 AD'!M50</f>
        <v>5450000</v>
      </c>
      <c r="N50" s="178">
        <f>+'POAI 01 2024'!N50+'POAI 02 AD'!N50</f>
        <v>0</v>
      </c>
      <c r="O50" s="178">
        <f>+'POAI 01 2024'!O50+'POAI 02 AD'!O50</f>
        <v>0</v>
      </c>
      <c r="P50" s="178">
        <f>+'POAI 01 2024'!P50+'POAI 02 AD'!P50</f>
        <v>0</v>
      </c>
      <c r="Q50" s="178">
        <f>+'POAI 01 2024'!Q50+'POAI 02 AD'!Q50</f>
        <v>0</v>
      </c>
      <c r="R50" s="178">
        <f>+'POAI 01 2024'!R50+'POAI 02 AD'!R50</f>
        <v>0</v>
      </c>
      <c r="S50" s="178">
        <f>+'POAI 01 2024'!S50+'POAI 02 AD'!S50</f>
        <v>0</v>
      </c>
      <c r="T50" s="178">
        <f>+'POAI 01 2024'!T50+'POAI 02 AD'!T50</f>
        <v>0</v>
      </c>
      <c r="U50" s="178">
        <f>+'POAI 01 2024'!U50+'POAI 02 AD'!U50</f>
        <v>0</v>
      </c>
      <c r="V50" s="178">
        <f>+'POAI 01 2024'!V50+'POAI 02 AD'!V50</f>
        <v>0</v>
      </c>
      <c r="W50" s="178">
        <f>+'POAI 01 2024'!W50+'POAI 02 AD'!W50</f>
        <v>0</v>
      </c>
      <c r="X50" s="178">
        <f>+'POAI 01 2024'!X50+'POAI 02 AD'!X50</f>
        <v>0</v>
      </c>
      <c r="Y50" s="178">
        <f>+'POAI 01 2024'!Y50+'POAI 02 AD'!Y50</f>
        <v>0</v>
      </c>
      <c r="Z50" s="178">
        <f>+'POAI 01 2024'!Z50+'POAI 02 AD'!Z50</f>
        <v>0</v>
      </c>
      <c r="AA50" s="178">
        <f>+'POAI 01 2024'!AA50+'POAI 02 AD'!AA50</f>
        <v>0</v>
      </c>
      <c r="AB50" s="178">
        <f>+'POAI 01 2024'!AB50+'POAI 02 AD'!AB50</f>
        <v>0</v>
      </c>
      <c r="AC50" s="178">
        <f>+'POAI 01 2024'!AC50+'POAI 02 AD'!AC50</f>
        <v>0</v>
      </c>
      <c r="AD50" s="178">
        <f>+'POAI 01 2024'!AD50+'POAI 02 AD'!AD50</f>
        <v>0</v>
      </c>
      <c r="AE50" s="178">
        <f>+'POAI 01 2024'!AE50+'POAI 02 AD'!AE50</f>
        <v>0</v>
      </c>
      <c r="AF50" s="178">
        <f t="shared" si="1"/>
        <v>5450000</v>
      </c>
      <c r="AG50" s="180">
        <f t="shared" si="5"/>
        <v>0.27250000000000002</v>
      </c>
      <c r="AH50" s="178">
        <v>20000000</v>
      </c>
      <c r="AI50" s="181">
        <f t="shared" si="6"/>
        <v>0.72750000000000004</v>
      </c>
      <c r="AJ50" s="178">
        <f t="shared" si="4"/>
        <v>14550000</v>
      </c>
    </row>
    <row r="51" spans="1:36" s="6" customFormat="1" ht="31.2" x14ac:dyDescent="0.3">
      <c r="A51" s="175" t="str">
        <f t="shared" si="0"/>
        <v>SI.PY.1</v>
      </c>
      <c r="B51" s="176" t="s">
        <v>115</v>
      </c>
      <c r="C51" s="135" t="s">
        <v>14</v>
      </c>
      <c r="D51" s="177" t="s">
        <v>116</v>
      </c>
      <c r="E51" s="136">
        <v>150</v>
      </c>
      <c r="F51" s="178">
        <f>+'POAI 01 2024'!F51+'POAI 02 AD'!F51</f>
        <v>0</v>
      </c>
      <c r="G51" s="178">
        <f>+'POAI 01 2024'!G51+'POAI 02 AD'!G51</f>
        <v>0</v>
      </c>
      <c r="H51" s="178">
        <f>+'POAI 01 2024'!H51+'POAI 02 AD'!H51</f>
        <v>0</v>
      </c>
      <c r="I51" s="178">
        <f>+'POAI 01 2024'!I51+'POAI 02 AD'!I51</f>
        <v>0</v>
      </c>
      <c r="J51" s="178">
        <f>+'POAI 01 2024'!J51+'POAI 02 AD'!J51</f>
        <v>0</v>
      </c>
      <c r="K51" s="178">
        <f>+'POAI 01 2024'!K51+'POAI 02 AD'!K51</f>
        <v>0</v>
      </c>
      <c r="L51" s="178">
        <f>+'POAI 01 2024'!L51+'POAI 02 AD'!L51</f>
        <v>0</v>
      </c>
      <c r="M51" s="178">
        <f>+'POAI 01 2024'!M51+'POAI 02 AD'!M51</f>
        <v>0</v>
      </c>
      <c r="N51" s="178">
        <f>+'POAI 01 2024'!N51+'POAI 02 AD'!N51</f>
        <v>0</v>
      </c>
      <c r="O51" s="178">
        <f>+'POAI 01 2024'!O51+'POAI 02 AD'!O51</f>
        <v>0</v>
      </c>
      <c r="P51" s="178">
        <f>+'POAI 01 2024'!P51+'POAI 02 AD'!P51</f>
        <v>0</v>
      </c>
      <c r="Q51" s="178">
        <f>+'POAI 01 2024'!Q51+'POAI 02 AD'!Q51</f>
        <v>0</v>
      </c>
      <c r="R51" s="178">
        <f>+'POAI 01 2024'!R51+'POAI 02 AD'!R51</f>
        <v>0</v>
      </c>
      <c r="S51" s="178">
        <f>+'POAI 01 2024'!S51+'POAI 02 AD'!S51</f>
        <v>0</v>
      </c>
      <c r="T51" s="178">
        <f>+'POAI 01 2024'!T51+'POAI 02 AD'!T51</f>
        <v>0</v>
      </c>
      <c r="U51" s="178">
        <f>+'POAI 01 2024'!U51+'POAI 02 AD'!U51</f>
        <v>0</v>
      </c>
      <c r="V51" s="178">
        <f>+'POAI 01 2024'!V51+'POAI 02 AD'!V51</f>
        <v>0</v>
      </c>
      <c r="W51" s="178">
        <f>+'POAI 01 2024'!W51+'POAI 02 AD'!W51</f>
        <v>0</v>
      </c>
      <c r="X51" s="178">
        <f>+'POAI 01 2024'!X51+'POAI 02 AD'!X51</f>
        <v>0</v>
      </c>
      <c r="Y51" s="178">
        <f>+'POAI 01 2024'!Y51+'POAI 02 AD'!Y51</f>
        <v>0</v>
      </c>
      <c r="Z51" s="178">
        <f>+'POAI 01 2024'!Z51+'POAI 02 AD'!Z51</f>
        <v>0</v>
      </c>
      <c r="AA51" s="178">
        <f>+'POAI 01 2024'!AA51+'POAI 02 AD'!AA51</f>
        <v>0</v>
      </c>
      <c r="AB51" s="178">
        <f>+'POAI 01 2024'!AB51+'POAI 02 AD'!AB51</f>
        <v>0</v>
      </c>
      <c r="AC51" s="178">
        <f>+'POAI 01 2024'!AC51+'POAI 02 AD'!AC51</f>
        <v>0</v>
      </c>
      <c r="AD51" s="178">
        <f>+'POAI 01 2024'!AD51+'POAI 02 AD'!AD51</f>
        <v>0</v>
      </c>
      <c r="AE51" s="178">
        <f>+'POAI 01 2024'!AE51+'POAI 02 AD'!AE51</f>
        <v>0</v>
      </c>
      <c r="AF51" s="178">
        <f t="shared" si="1"/>
        <v>0</v>
      </c>
      <c r="AG51" s="180"/>
      <c r="AH51" s="178">
        <v>0</v>
      </c>
      <c r="AI51" s="181"/>
      <c r="AJ51" s="178">
        <f t="shared" si="4"/>
        <v>0</v>
      </c>
    </row>
    <row r="52" spans="1:36" s="6" customFormat="1" ht="62.4" x14ac:dyDescent="0.3">
      <c r="A52" s="175" t="str">
        <f t="shared" si="0"/>
        <v>SI.PY.1</v>
      </c>
      <c r="B52" s="176" t="s">
        <v>115</v>
      </c>
      <c r="C52" s="135" t="s">
        <v>12</v>
      </c>
      <c r="D52" s="177" t="s">
        <v>310</v>
      </c>
      <c r="E52" s="136">
        <v>4</v>
      </c>
      <c r="F52" s="178">
        <f>+'POAI 01 2024'!F52+'POAI 02 AD'!F52</f>
        <v>0</v>
      </c>
      <c r="G52" s="178">
        <f>+'POAI 01 2024'!G52+'POAI 02 AD'!G52</f>
        <v>0</v>
      </c>
      <c r="H52" s="178">
        <f>+'POAI 01 2024'!H52+'POAI 02 AD'!H52</f>
        <v>0</v>
      </c>
      <c r="I52" s="178">
        <f>+'POAI 01 2024'!I52+'POAI 02 AD'!I52</f>
        <v>0</v>
      </c>
      <c r="J52" s="178">
        <f>+'POAI 01 2024'!J52+'POAI 02 AD'!J52</f>
        <v>0</v>
      </c>
      <c r="K52" s="178">
        <f>+'POAI 01 2024'!K52+'POAI 02 AD'!K52</f>
        <v>0</v>
      </c>
      <c r="L52" s="178">
        <f>+'POAI 01 2024'!L52+'POAI 02 AD'!L52</f>
        <v>0</v>
      </c>
      <c r="M52" s="178">
        <f>+'POAI 01 2024'!M52+'POAI 02 AD'!M52</f>
        <v>0</v>
      </c>
      <c r="N52" s="178">
        <f>+'POAI 01 2024'!N52+'POAI 02 AD'!N52</f>
        <v>5450000</v>
      </c>
      <c r="O52" s="178">
        <f>+'POAI 01 2024'!O52+'POAI 02 AD'!O52</f>
        <v>0</v>
      </c>
      <c r="P52" s="178">
        <f>+'POAI 01 2024'!P52+'POAI 02 AD'!P52</f>
        <v>0</v>
      </c>
      <c r="Q52" s="178">
        <f>+'POAI 01 2024'!Q52+'POAI 02 AD'!Q52</f>
        <v>0</v>
      </c>
      <c r="R52" s="178">
        <f>+'POAI 01 2024'!R52+'POAI 02 AD'!R52</f>
        <v>0</v>
      </c>
      <c r="S52" s="178">
        <f>+'POAI 01 2024'!S52+'POAI 02 AD'!S52</f>
        <v>0</v>
      </c>
      <c r="T52" s="178">
        <f>+'POAI 01 2024'!T52+'POAI 02 AD'!T52</f>
        <v>0</v>
      </c>
      <c r="U52" s="178">
        <f>+'POAI 01 2024'!U52+'POAI 02 AD'!U52</f>
        <v>0</v>
      </c>
      <c r="V52" s="178">
        <f>+'POAI 01 2024'!V52+'POAI 02 AD'!V52</f>
        <v>0</v>
      </c>
      <c r="W52" s="178">
        <f>+'POAI 01 2024'!W52+'POAI 02 AD'!W52</f>
        <v>0</v>
      </c>
      <c r="X52" s="178">
        <f>+'POAI 01 2024'!X52+'POAI 02 AD'!X52</f>
        <v>0</v>
      </c>
      <c r="Y52" s="178">
        <f>+'POAI 01 2024'!Y52+'POAI 02 AD'!Y52</f>
        <v>0</v>
      </c>
      <c r="Z52" s="178">
        <f>+'POAI 01 2024'!Z52+'POAI 02 AD'!Z52</f>
        <v>0</v>
      </c>
      <c r="AA52" s="178">
        <f>+'POAI 01 2024'!AA52+'POAI 02 AD'!AA52</f>
        <v>0</v>
      </c>
      <c r="AB52" s="178">
        <f>+'POAI 01 2024'!AB52+'POAI 02 AD'!AB52</f>
        <v>0</v>
      </c>
      <c r="AC52" s="178">
        <f>+'POAI 01 2024'!AC52+'POAI 02 AD'!AC52</f>
        <v>0</v>
      </c>
      <c r="AD52" s="178">
        <f>+'POAI 01 2024'!AD52+'POAI 02 AD'!AD52</f>
        <v>0</v>
      </c>
      <c r="AE52" s="178">
        <f>+'POAI 01 2024'!AE52+'POAI 02 AD'!AE52</f>
        <v>0</v>
      </c>
      <c r="AF52" s="178">
        <f t="shared" si="1"/>
        <v>5450000</v>
      </c>
      <c r="AG52" s="180">
        <f t="shared" si="5"/>
        <v>0.218</v>
      </c>
      <c r="AH52" s="178">
        <v>25000000</v>
      </c>
      <c r="AI52" s="181">
        <f t="shared" si="6"/>
        <v>0.78200000000000003</v>
      </c>
      <c r="AJ52" s="178">
        <f t="shared" si="4"/>
        <v>19550000</v>
      </c>
    </row>
    <row r="53" spans="1:36" s="6" customFormat="1" ht="31.2" x14ac:dyDescent="0.3">
      <c r="A53" s="175" t="str">
        <f t="shared" si="0"/>
        <v>SI.PY.1</v>
      </c>
      <c r="B53" s="176" t="s">
        <v>115</v>
      </c>
      <c r="C53" s="135" t="s">
        <v>12</v>
      </c>
      <c r="D53" s="177" t="s">
        <v>116</v>
      </c>
      <c r="E53" s="136">
        <v>300</v>
      </c>
      <c r="F53" s="178">
        <f>+'POAI 01 2024'!F53+'POAI 02 AD'!F53</f>
        <v>0</v>
      </c>
      <c r="G53" s="178">
        <f>+'POAI 01 2024'!G53+'POAI 02 AD'!G53</f>
        <v>0</v>
      </c>
      <c r="H53" s="178">
        <f>+'POAI 01 2024'!H53+'POAI 02 AD'!H53</f>
        <v>0</v>
      </c>
      <c r="I53" s="178">
        <f>+'POAI 01 2024'!I53+'POAI 02 AD'!I53</f>
        <v>0</v>
      </c>
      <c r="J53" s="178">
        <f>+'POAI 01 2024'!J53+'POAI 02 AD'!J53</f>
        <v>0</v>
      </c>
      <c r="K53" s="178">
        <f>+'POAI 01 2024'!K53+'POAI 02 AD'!K53</f>
        <v>0</v>
      </c>
      <c r="L53" s="178">
        <f>+'POAI 01 2024'!L53+'POAI 02 AD'!L53</f>
        <v>0</v>
      </c>
      <c r="M53" s="178">
        <f>+'POAI 01 2024'!M53+'POAI 02 AD'!M53</f>
        <v>0</v>
      </c>
      <c r="N53" s="178">
        <f>+'POAI 01 2024'!N53+'POAI 02 AD'!N53</f>
        <v>0</v>
      </c>
      <c r="O53" s="178">
        <f>+'POAI 01 2024'!O53+'POAI 02 AD'!O53</f>
        <v>0</v>
      </c>
      <c r="P53" s="178">
        <f>+'POAI 01 2024'!P53+'POAI 02 AD'!P53</f>
        <v>0</v>
      </c>
      <c r="Q53" s="178">
        <f>+'POAI 01 2024'!Q53+'POAI 02 AD'!Q53</f>
        <v>0</v>
      </c>
      <c r="R53" s="178">
        <f>+'POAI 01 2024'!R53+'POAI 02 AD'!R53</f>
        <v>0</v>
      </c>
      <c r="S53" s="178">
        <f>+'POAI 01 2024'!S53+'POAI 02 AD'!S53</f>
        <v>0</v>
      </c>
      <c r="T53" s="178">
        <f>+'POAI 01 2024'!T53+'POAI 02 AD'!T53</f>
        <v>0</v>
      </c>
      <c r="U53" s="178">
        <f>+'POAI 01 2024'!U53+'POAI 02 AD'!U53</f>
        <v>0</v>
      </c>
      <c r="V53" s="178">
        <f>+'POAI 01 2024'!V53+'POAI 02 AD'!V53</f>
        <v>0</v>
      </c>
      <c r="W53" s="178">
        <f>+'POAI 01 2024'!W53+'POAI 02 AD'!W53</f>
        <v>0</v>
      </c>
      <c r="X53" s="178">
        <f>+'POAI 01 2024'!X53+'POAI 02 AD'!X53</f>
        <v>0</v>
      </c>
      <c r="Y53" s="178">
        <f>+'POAI 01 2024'!Y53+'POAI 02 AD'!Y53</f>
        <v>0</v>
      </c>
      <c r="Z53" s="178">
        <f>+'POAI 01 2024'!Z53+'POAI 02 AD'!Z53</f>
        <v>0</v>
      </c>
      <c r="AA53" s="178">
        <f>+'POAI 01 2024'!AA53+'POAI 02 AD'!AA53</f>
        <v>0</v>
      </c>
      <c r="AB53" s="178">
        <f>+'POAI 01 2024'!AB53+'POAI 02 AD'!AB53</f>
        <v>0</v>
      </c>
      <c r="AC53" s="178">
        <f>+'POAI 01 2024'!AC53+'POAI 02 AD'!AC53</f>
        <v>0</v>
      </c>
      <c r="AD53" s="178">
        <f>+'POAI 01 2024'!AD53+'POAI 02 AD'!AD53</f>
        <v>0</v>
      </c>
      <c r="AE53" s="178">
        <f>+'POAI 01 2024'!AE53+'POAI 02 AD'!AE53</f>
        <v>0</v>
      </c>
      <c r="AF53" s="178">
        <f t="shared" si="1"/>
        <v>0</v>
      </c>
      <c r="AG53" s="180"/>
      <c r="AH53" s="178">
        <v>0</v>
      </c>
      <c r="AI53" s="181"/>
      <c r="AJ53" s="178">
        <f t="shared" si="4"/>
        <v>0</v>
      </c>
    </row>
    <row r="54" spans="1:36" s="6" customFormat="1" ht="156" x14ac:dyDescent="0.3">
      <c r="A54" s="175" t="str">
        <f t="shared" si="0"/>
        <v>SI.PY.1</v>
      </c>
      <c r="B54" s="176" t="s">
        <v>117</v>
      </c>
      <c r="C54" s="135" t="s">
        <v>40</v>
      </c>
      <c r="D54" s="177" t="s">
        <v>311</v>
      </c>
      <c r="E54" s="136">
        <v>960</v>
      </c>
      <c r="F54" s="178">
        <f>+'POAI 01 2024'!F54+'POAI 02 AD'!F54</f>
        <v>0</v>
      </c>
      <c r="G54" s="178">
        <f>+'POAI 01 2024'!G54+'POAI 02 AD'!G54</f>
        <v>0</v>
      </c>
      <c r="H54" s="178">
        <f>+'POAI 01 2024'!H54+'POAI 02 AD'!H54</f>
        <v>0</v>
      </c>
      <c r="I54" s="178">
        <f>+'POAI 01 2024'!I54+'POAI 02 AD'!I54</f>
        <v>0</v>
      </c>
      <c r="J54" s="178">
        <f>+'POAI 01 2024'!J54+'POAI 02 AD'!J54</f>
        <v>0</v>
      </c>
      <c r="K54" s="178">
        <f>+'POAI 01 2024'!K54+'POAI 02 AD'!K54</f>
        <v>0</v>
      </c>
      <c r="L54" s="178">
        <f>+'POAI 01 2024'!L54+'POAI 02 AD'!L54</f>
        <v>0</v>
      </c>
      <c r="M54" s="178">
        <f>+'POAI 01 2024'!M54+'POAI 02 AD'!M54</f>
        <v>0</v>
      </c>
      <c r="N54" s="178">
        <f>+'POAI 01 2024'!N54+'POAI 02 AD'!N54</f>
        <v>0</v>
      </c>
      <c r="O54" s="178">
        <f>+'POAI 01 2024'!O54+'POAI 02 AD'!O54</f>
        <v>0</v>
      </c>
      <c r="P54" s="178">
        <f>+'POAI 01 2024'!P54+'POAI 02 AD'!P54</f>
        <v>0</v>
      </c>
      <c r="Q54" s="178">
        <f>+'POAI 01 2024'!Q54+'POAI 02 AD'!Q54</f>
        <v>0</v>
      </c>
      <c r="R54" s="178">
        <f>+'POAI 01 2024'!R54+'POAI 02 AD'!R54</f>
        <v>0</v>
      </c>
      <c r="S54" s="178">
        <f>+'POAI 01 2024'!S54+'POAI 02 AD'!S54</f>
        <v>0</v>
      </c>
      <c r="T54" s="178">
        <f>+'POAI 01 2024'!T54+'POAI 02 AD'!T54</f>
        <v>0</v>
      </c>
      <c r="U54" s="178">
        <f>+'POAI 01 2024'!U54+'POAI 02 AD'!U54</f>
        <v>28866208</v>
      </c>
      <c r="V54" s="178">
        <f>+'POAI 01 2024'!V54+'POAI 02 AD'!V54</f>
        <v>0</v>
      </c>
      <c r="W54" s="178">
        <f>+'POAI 01 2024'!W54+'POAI 02 AD'!W54</f>
        <v>0</v>
      </c>
      <c r="X54" s="178">
        <f>+'POAI 01 2024'!X54+'POAI 02 AD'!X54</f>
        <v>0</v>
      </c>
      <c r="Y54" s="178">
        <f>+'POAI 01 2024'!Y54+'POAI 02 AD'!Y54</f>
        <v>0</v>
      </c>
      <c r="Z54" s="178">
        <f>+'POAI 01 2024'!Z54+'POAI 02 AD'!Z54</f>
        <v>0</v>
      </c>
      <c r="AA54" s="178">
        <f>+'POAI 01 2024'!AA54+'POAI 02 AD'!AA54</f>
        <v>0</v>
      </c>
      <c r="AB54" s="178">
        <f>+'POAI 01 2024'!AB54+'POAI 02 AD'!AB54</f>
        <v>0</v>
      </c>
      <c r="AC54" s="178">
        <f>+'POAI 01 2024'!AC54+'POAI 02 AD'!AC54</f>
        <v>0</v>
      </c>
      <c r="AD54" s="178">
        <f>+'POAI 01 2024'!AD54+'POAI 02 AD'!AD54</f>
        <v>0</v>
      </c>
      <c r="AE54" s="178">
        <f>+'POAI 01 2024'!AE54+'POAI 02 AD'!AE54</f>
        <v>0</v>
      </c>
      <c r="AF54" s="178">
        <f t="shared" si="1"/>
        <v>28866208</v>
      </c>
      <c r="AG54" s="180">
        <f t="shared" si="5"/>
        <v>0.55726270270270273</v>
      </c>
      <c r="AH54" s="178">
        <v>51800000</v>
      </c>
      <c r="AI54" s="181">
        <f t="shared" si="6"/>
        <v>0.44273729729729727</v>
      </c>
      <c r="AJ54" s="178">
        <f t="shared" si="4"/>
        <v>22933792</v>
      </c>
    </row>
    <row r="55" spans="1:36" s="6" customFormat="1" ht="62.4" x14ac:dyDescent="0.3">
      <c r="A55" s="175" t="str">
        <f t="shared" si="0"/>
        <v>SI.PY.2</v>
      </c>
      <c r="B55" s="176" t="s">
        <v>118</v>
      </c>
      <c r="C55" s="135" t="s">
        <v>10</v>
      </c>
      <c r="D55" s="177" t="s">
        <v>312</v>
      </c>
      <c r="E55" s="136">
        <v>6</v>
      </c>
      <c r="F55" s="178">
        <f>+'POAI 01 2024'!F55+'POAI 02 AD'!F55</f>
        <v>0</v>
      </c>
      <c r="G55" s="178">
        <f>+'POAI 01 2024'!G55+'POAI 02 AD'!G55</f>
        <v>0</v>
      </c>
      <c r="H55" s="178">
        <f>+'POAI 01 2024'!H55+'POAI 02 AD'!H55</f>
        <v>0</v>
      </c>
      <c r="I55" s="178">
        <f>+'POAI 01 2024'!I55+'POAI 02 AD'!I55</f>
        <v>0</v>
      </c>
      <c r="J55" s="178">
        <f>+'POAI 01 2024'!J55+'POAI 02 AD'!J55</f>
        <v>0</v>
      </c>
      <c r="K55" s="178">
        <f>+'POAI 01 2024'!K55+'POAI 02 AD'!K55</f>
        <v>24500000</v>
      </c>
      <c r="L55" s="178">
        <f>+'POAI 01 2024'!L55+'POAI 02 AD'!L55</f>
        <v>0</v>
      </c>
      <c r="M55" s="178">
        <f>+'POAI 01 2024'!M55+'POAI 02 AD'!M55</f>
        <v>0</v>
      </c>
      <c r="N55" s="178">
        <f>+'POAI 01 2024'!N55+'POAI 02 AD'!N55</f>
        <v>0</v>
      </c>
      <c r="O55" s="178">
        <f>+'POAI 01 2024'!O55+'POAI 02 AD'!O55</f>
        <v>0</v>
      </c>
      <c r="P55" s="178">
        <f>+'POAI 01 2024'!P55+'POAI 02 AD'!P55</f>
        <v>0</v>
      </c>
      <c r="Q55" s="178">
        <f>+'POAI 01 2024'!Q55+'POAI 02 AD'!Q55</f>
        <v>0</v>
      </c>
      <c r="R55" s="178">
        <f>+'POAI 01 2024'!R55+'POAI 02 AD'!R55</f>
        <v>0</v>
      </c>
      <c r="S55" s="178">
        <f>+'POAI 01 2024'!S55+'POAI 02 AD'!S55</f>
        <v>0</v>
      </c>
      <c r="T55" s="178">
        <f>+'POAI 01 2024'!T55+'POAI 02 AD'!T55</f>
        <v>0</v>
      </c>
      <c r="U55" s="178">
        <f>+'POAI 01 2024'!U55+'POAI 02 AD'!U55</f>
        <v>40000000</v>
      </c>
      <c r="V55" s="178">
        <f>+'POAI 01 2024'!V55+'POAI 02 AD'!V55</f>
        <v>0</v>
      </c>
      <c r="W55" s="178">
        <f>+'POAI 01 2024'!W55+'POAI 02 AD'!W55</f>
        <v>4000000</v>
      </c>
      <c r="X55" s="178">
        <f>+'POAI 01 2024'!X55+'POAI 02 AD'!X55</f>
        <v>10000000</v>
      </c>
      <c r="Y55" s="178">
        <f>+'POAI 01 2024'!Y55+'POAI 02 AD'!Y55</f>
        <v>0</v>
      </c>
      <c r="Z55" s="178">
        <f>+'POAI 01 2024'!Z55+'POAI 02 AD'!Z55</f>
        <v>0</v>
      </c>
      <c r="AA55" s="178">
        <f>+'POAI 01 2024'!AA55+'POAI 02 AD'!AA55</f>
        <v>0</v>
      </c>
      <c r="AB55" s="178">
        <f>+'POAI 01 2024'!AB55+'POAI 02 AD'!AB55</f>
        <v>0</v>
      </c>
      <c r="AC55" s="178">
        <f>+'POAI 01 2024'!AC55+'POAI 02 AD'!AC55</f>
        <v>0</v>
      </c>
      <c r="AD55" s="178">
        <f>+'POAI 01 2024'!AD55+'POAI 02 AD'!AD55</f>
        <v>0</v>
      </c>
      <c r="AE55" s="178">
        <f>+'POAI 01 2024'!AE55+'POAI 02 AD'!AE55</f>
        <v>0</v>
      </c>
      <c r="AF55" s="178">
        <f t="shared" si="1"/>
        <v>78500000</v>
      </c>
      <c r="AG55" s="180">
        <f t="shared" si="5"/>
        <v>0.40463917525773196</v>
      </c>
      <c r="AH55" s="178">
        <v>194000000</v>
      </c>
      <c r="AI55" s="181">
        <f t="shared" si="6"/>
        <v>0.59536082474226804</v>
      </c>
      <c r="AJ55" s="178">
        <f t="shared" si="4"/>
        <v>115500000</v>
      </c>
    </row>
    <row r="56" spans="1:36" s="6" customFormat="1" ht="62.4" x14ac:dyDescent="0.3">
      <c r="A56" s="175" t="str">
        <f t="shared" si="0"/>
        <v>SI.PY.2</v>
      </c>
      <c r="B56" s="176" t="s">
        <v>118</v>
      </c>
      <c r="C56" s="135" t="s">
        <v>13</v>
      </c>
      <c r="D56" s="177" t="s">
        <v>312</v>
      </c>
      <c r="E56" s="136">
        <v>0</v>
      </c>
      <c r="F56" s="178">
        <f>+'POAI 01 2024'!F56+'POAI 02 AD'!F56</f>
        <v>0</v>
      </c>
      <c r="G56" s="178">
        <f>+'POAI 01 2024'!G56+'POAI 02 AD'!G56</f>
        <v>0</v>
      </c>
      <c r="H56" s="178">
        <f>+'POAI 01 2024'!H56+'POAI 02 AD'!H56</f>
        <v>0</v>
      </c>
      <c r="I56" s="178">
        <f>+'POAI 01 2024'!I56+'POAI 02 AD'!I56</f>
        <v>0</v>
      </c>
      <c r="J56" s="178">
        <f>+'POAI 01 2024'!J56+'POAI 02 AD'!J56</f>
        <v>0</v>
      </c>
      <c r="K56" s="178">
        <f>+'POAI 01 2024'!K56+'POAI 02 AD'!K56</f>
        <v>0</v>
      </c>
      <c r="L56" s="178">
        <f>+'POAI 01 2024'!L56+'POAI 02 AD'!L56</f>
        <v>6540000</v>
      </c>
      <c r="M56" s="178">
        <f>+'POAI 01 2024'!M56+'POAI 02 AD'!M56</f>
        <v>0</v>
      </c>
      <c r="N56" s="178">
        <f>+'POAI 01 2024'!N56+'POAI 02 AD'!N56</f>
        <v>0</v>
      </c>
      <c r="O56" s="178">
        <f>+'POAI 01 2024'!O56+'POAI 02 AD'!O56</f>
        <v>0</v>
      </c>
      <c r="P56" s="178">
        <f>+'POAI 01 2024'!P56+'POAI 02 AD'!P56</f>
        <v>0</v>
      </c>
      <c r="Q56" s="178">
        <f>+'POAI 01 2024'!Q56+'POAI 02 AD'!Q56</f>
        <v>0</v>
      </c>
      <c r="R56" s="178">
        <f>+'POAI 01 2024'!R56+'POAI 02 AD'!R56</f>
        <v>0</v>
      </c>
      <c r="S56" s="178">
        <f>+'POAI 01 2024'!S56+'POAI 02 AD'!S56</f>
        <v>0</v>
      </c>
      <c r="T56" s="178">
        <f>+'POAI 01 2024'!T56+'POAI 02 AD'!T56</f>
        <v>0</v>
      </c>
      <c r="U56" s="178">
        <f>+'POAI 01 2024'!U56+'POAI 02 AD'!U56</f>
        <v>0</v>
      </c>
      <c r="V56" s="178">
        <f>+'POAI 01 2024'!V56+'POAI 02 AD'!V56</f>
        <v>0</v>
      </c>
      <c r="W56" s="178">
        <f>+'POAI 01 2024'!W56+'POAI 02 AD'!W56</f>
        <v>0</v>
      </c>
      <c r="X56" s="178">
        <f>+'POAI 01 2024'!X56+'POAI 02 AD'!X56</f>
        <v>0</v>
      </c>
      <c r="Y56" s="178">
        <f>+'POAI 01 2024'!Y56+'POAI 02 AD'!Y56</f>
        <v>0</v>
      </c>
      <c r="Z56" s="178">
        <f>+'POAI 01 2024'!Z56+'POAI 02 AD'!Z56</f>
        <v>0</v>
      </c>
      <c r="AA56" s="178">
        <f>+'POAI 01 2024'!AA56+'POAI 02 AD'!AA56</f>
        <v>0</v>
      </c>
      <c r="AB56" s="178">
        <f>+'POAI 01 2024'!AB56+'POAI 02 AD'!AB56</f>
        <v>0</v>
      </c>
      <c r="AC56" s="178">
        <f>+'POAI 01 2024'!AC56+'POAI 02 AD'!AC56</f>
        <v>0</v>
      </c>
      <c r="AD56" s="178">
        <f>+'POAI 01 2024'!AD56+'POAI 02 AD'!AD56</f>
        <v>0</v>
      </c>
      <c r="AE56" s="178">
        <f>+'POAI 01 2024'!AE56+'POAI 02 AD'!AE56</f>
        <v>0</v>
      </c>
      <c r="AF56" s="178">
        <f t="shared" si="1"/>
        <v>6540000</v>
      </c>
      <c r="AG56" s="180">
        <f t="shared" si="5"/>
        <v>0.436</v>
      </c>
      <c r="AH56" s="178">
        <v>15000000</v>
      </c>
      <c r="AI56" s="181">
        <f t="shared" si="6"/>
        <v>0.56399999999999995</v>
      </c>
      <c r="AJ56" s="178">
        <f t="shared" si="4"/>
        <v>8460000</v>
      </c>
    </row>
    <row r="57" spans="1:36" s="6" customFormat="1" ht="62.4" x14ac:dyDescent="0.3">
      <c r="A57" s="175" t="str">
        <f t="shared" si="0"/>
        <v>SI.PY.2</v>
      </c>
      <c r="B57" s="176" t="s">
        <v>118</v>
      </c>
      <c r="C57" s="135" t="s">
        <v>14</v>
      </c>
      <c r="D57" s="177" t="s">
        <v>312</v>
      </c>
      <c r="E57" s="136">
        <v>0</v>
      </c>
      <c r="F57" s="178">
        <f>+'POAI 01 2024'!F57+'POAI 02 AD'!F57</f>
        <v>0</v>
      </c>
      <c r="G57" s="178">
        <f>+'POAI 01 2024'!G57+'POAI 02 AD'!G57</f>
        <v>0</v>
      </c>
      <c r="H57" s="178">
        <f>+'POAI 01 2024'!H57+'POAI 02 AD'!H57</f>
        <v>0</v>
      </c>
      <c r="I57" s="178">
        <f>+'POAI 01 2024'!I57+'POAI 02 AD'!I57</f>
        <v>0</v>
      </c>
      <c r="J57" s="178">
        <f>+'POAI 01 2024'!J57+'POAI 02 AD'!J57</f>
        <v>0</v>
      </c>
      <c r="K57" s="178">
        <f>+'POAI 01 2024'!K57+'POAI 02 AD'!K57</f>
        <v>0</v>
      </c>
      <c r="L57" s="178">
        <f>+'POAI 01 2024'!L57+'POAI 02 AD'!L57</f>
        <v>0</v>
      </c>
      <c r="M57" s="178">
        <f>+'POAI 01 2024'!M57+'POAI 02 AD'!M57</f>
        <v>6540000</v>
      </c>
      <c r="N57" s="178">
        <f>+'POAI 01 2024'!N57+'POAI 02 AD'!N57</f>
        <v>0</v>
      </c>
      <c r="O57" s="178">
        <f>+'POAI 01 2024'!O57+'POAI 02 AD'!O57</f>
        <v>0</v>
      </c>
      <c r="P57" s="178">
        <f>+'POAI 01 2024'!P57+'POAI 02 AD'!P57</f>
        <v>0</v>
      </c>
      <c r="Q57" s="178">
        <f>+'POAI 01 2024'!Q57+'POAI 02 AD'!Q57</f>
        <v>0</v>
      </c>
      <c r="R57" s="178">
        <f>+'POAI 01 2024'!R57+'POAI 02 AD'!R57</f>
        <v>0</v>
      </c>
      <c r="S57" s="178">
        <f>+'POAI 01 2024'!S57+'POAI 02 AD'!S57</f>
        <v>0</v>
      </c>
      <c r="T57" s="178">
        <f>+'POAI 01 2024'!T57+'POAI 02 AD'!T57</f>
        <v>0</v>
      </c>
      <c r="U57" s="178">
        <f>+'POAI 01 2024'!U57+'POAI 02 AD'!U57</f>
        <v>0</v>
      </c>
      <c r="V57" s="178">
        <f>+'POAI 01 2024'!V57+'POAI 02 AD'!V57</f>
        <v>0</v>
      </c>
      <c r="W57" s="178">
        <f>+'POAI 01 2024'!W57+'POAI 02 AD'!W57</f>
        <v>0</v>
      </c>
      <c r="X57" s="178">
        <f>+'POAI 01 2024'!X57+'POAI 02 AD'!X57</f>
        <v>0</v>
      </c>
      <c r="Y57" s="178">
        <f>+'POAI 01 2024'!Y57+'POAI 02 AD'!Y57</f>
        <v>0</v>
      </c>
      <c r="Z57" s="178">
        <f>+'POAI 01 2024'!Z57+'POAI 02 AD'!Z57</f>
        <v>0</v>
      </c>
      <c r="AA57" s="178">
        <f>+'POAI 01 2024'!AA57+'POAI 02 AD'!AA57</f>
        <v>0</v>
      </c>
      <c r="AB57" s="178">
        <f>+'POAI 01 2024'!AB57+'POAI 02 AD'!AB57</f>
        <v>0</v>
      </c>
      <c r="AC57" s="178">
        <f>+'POAI 01 2024'!AC57+'POAI 02 AD'!AC57</f>
        <v>0</v>
      </c>
      <c r="AD57" s="178">
        <f>+'POAI 01 2024'!AD57+'POAI 02 AD'!AD57</f>
        <v>0</v>
      </c>
      <c r="AE57" s="178">
        <f>+'POAI 01 2024'!AE57+'POAI 02 AD'!AE57</f>
        <v>0</v>
      </c>
      <c r="AF57" s="178">
        <f t="shared" si="1"/>
        <v>6540000</v>
      </c>
      <c r="AG57" s="180">
        <f t="shared" si="5"/>
        <v>0.436</v>
      </c>
      <c r="AH57" s="178">
        <v>15000000</v>
      </c>
      <c r="AI57" s="181">
        <f t="shared" si="6"/>
        <v>0.56399999999999995</v>
      </c>
      <c r="AJ57" s="178">
        <f t="shared" si="4"/>
        <v>8460000</v>
      </c>
    </row>
    <row r="58" spans="1:36" s="6" customFormat="1" ht="62.4" x14ac:dyDescent="0.3">
      <c r="A58" s="175" t="str">
        <f t="shared" si="0"/>
        <v>SI.PY.2</v>
      </c>
      <c r="B58" s="176" t="s">
        <v>118</v>
      </c>
      <c r="C58" s="135" t="s">
        <v>12</v>
      </c>
      <c r="D58" s="177" t="s">
        <v>312</v>
      </c>
      <c r="E58" s="136">
        <v>2</v>
      </c>
      <c r="F58" s="178">
        <f>+'POAI 01 2024'!F58+'POAI 02 AD'!F58</f>
        <v>0</v>
      </c>
      <c r="G58" s="178">
        <f>+'POAI 01 2024'!G58+'POAI 02 AD'!G58</f>
        <v>0</v>
      </c>
      <c r="H58" s="178">
        <f>+'POAI 01 2024'!H58+'POAI 02 AD'!H58</f>
        <v>0</v>
      </c>
      <c r="I58" s="178">
        <f>+'POAI 01 2024'!I58+'POAI 02 AD'!I58</f>
        <v>0</v>
      </c>
      <c r="J58" s="178">
        <f>+'POAI 01 2024'!J58+'POAI 02 AD'!J58</f>
        <v>0</v>
      </c>
      <c r="K58" s="178">
        <f>+'POAI 01 2024'!K58+'POAI 02 AD'!K58</f>
        <v>0</v>
      </c>
      <c r="L58" s="178">
        <f>+'POAI 01 2024'!L58+'POAI 02 AD'!L58</f>
        <v>0</v>
      </c>
      <c r="M58" s="178">
        <f>+'POAI 01 2024'!M58+'POAI 02 AD'!M58</f>
        <v>0</v>
      </c>
      <c r="N58" s="178">
        <f>+'POAI 01 2024'!N58+'POAI 02 AD'!N58</f>
        <v>6540000</v>
      </c>
      <c r="O58" s="178">
        <f>+'POAI 01 2024'!O58+'POAI 02 AD'!O58</f>
        <v>0</v>
      </c>
      <c r="P58" s="178">
        <f>+'POAI 01 2024'!P58+'POAI 02 AD'!P58</f>
        <v>0</v>
      </c>
      <c r="Q58" s="178">
        <f>+'POAI 01 2024'!Q58+'POAI 02 AD'!Q58</f>
        <v>0</v>
      </c>
      <c r="R58" s="178">
        <f>+'POAI 01 2024'!R58+'POAI 02 AD'!R58</f>
        <v>0</v>
      </c>
      <c r="S58" s="178">
        <f>+'POAI 01 2024'!S58+'POAI 02 AD'!S58</f>
        <v>0</v>
      </c>
      <c r="T58" s="178">
        <f>+'POAI 01 2024'!T58+'POAI 02 AD'!T58</f>
        <v>0</v>
      </c>
      <c r="U58" s="178">
        <f>+'POAI 01 2024'!U58+'POAI 02 AD'!U58</f>
        <v>0</v>
      </c>
      <c r="V58" s="178">
        <f>+'POAI 01 2024'!V58+'POAI 02 AD'!V58</f>
        <v>0</v>
      </c>
      <c r="W58" s="178">
        <f>+'POAI 01 2024'!W58+'POAI 02 AD'!W58</f>
        <v>0</v>
      </c>
      <c r="X58" s="178">
        <f>+'POAI 01 2024'!X58+'POAI 02 AD'!X58</f>
        <v>0</v>
      </c>
      <c r="Y58" s="178">
        <f>+'POAI 01 2024'!Y58+'POAI 02 AD'!Y58</f>
        <v>0</v>
      </c>
      <c r="Z58" s="178">
        <f>+'POAI 01 2024'!Z58+'POAI 02 AD'!Z58</f>
        <v>0</v>
      </c>
      <c r="AA58" s="178">
        <f>+'POAI 01 2024'!AA58+'POAI 02 AD'!AA58</f>
        <v>0</v>
      </c>
      <c r="AB58" s="178">
        <f>+'POAI 01 2024'!AB58+'POAI 02 AD'!AB58</f>
        <v>0</v>
      </c>
      <c r="AC58" s="178">
        <f>+'POAI 01 2024'!AC58+'POAI 02 AD'!AC58</f>
        <v>0</v>
      </c>
      <c r="AD58" s="178">
        <f>+'POAI 01 2024'!AD58+'POAI 02 AD'!AD58</f>
        <v>0</v>
      </c>
      <c r="AE58" s="178">
        <f>+'POAI 01 2024'!AE58+'POAI 02 AD'!AE58</f>
        <v>0</v>
      </c>
      <c r="AF58" s="178">
        <f t="shared" si="1"/>
        <v>6540000</v>
      </c>
      <c r="AG58" s="180">
        <f t="shared" si="5"/>
        <v>0.32700000000000001</v>
      </c>
      <c r="AH58" s="178">
        <v>20000000</v>
      </c>
      <c r="AI58" s="181">
        <f t="shared" si="6"/>
        <v>0.67300000000000004</v>
      </c>
      <c r="AJ58" s="178">
        <f t="shared" si="4"/>
        <v>13460000</v>
      </c>
    </row>
    <row r="59" spans="1:36" s="6" customFormat="1" ht="62.4" x14ac:dyDescent="0.3">
      <c r="A59" s="175" t="str">
        <f t="shared" si="0"/>
        <v>SI.PY.2</v>
      </c>
      <c r="B59" s="176" t="s">
        <v>119</v>
      </c>
      <c r="C59" s="135" t="s">
        <v>10</v>
      </c>
      <c r="D59" s="177" t="s">
        <v>312</v>
      </c>
      <c r="E59" s="136">
        <v>3</v>
      </c>
      <c r="F59" s="178">
        <f>+'POAI 01 2024'!F59+'POAI 02 AD'!F59</f>
        <v>0</v>
      </c>
      <c r="G59" s="178">
        <f>+'POAI 01 2024'!G59+'POAI 02 AD'!G59</f>
        <v>0</v>
      </c>
      <c r="H59" s="178">
        <f>+'POAI 01 2024'!H59+'POAI 02 AD'!H59</f>
        <v>0</v>
      </c>
      <c r="I59" s="178">
        <f>+'POAI 01 2024'!I59+'POAI 02 AD'!I59</f>
        <v>0</v>
      </c>
      <c r="J59" s="178">
        <f>+'POAI 01 2024'!J59+'POAI 02 AD'!J59</f>
        <v>0</v>
      </c>
      <c r="K59" s="178">
        <f>+'POAI 01 2024'!K59+'POAI 02 AD'!K59</f>
        <v>35970000</v>
      </c>
      <c r="L59" s="178">
        <f>+'POAI 01 2024'!L59+'POAI 02 AD'!L59</f>
        <v>0</v>
      </c>
      <c r="M59" s="178">
        <f>+'POAI 01 2024'!M59+'POAI 02 AD'!M59</f>
        <v>0</v>
      </c>
      <c r="N59" s="178">
        <f>+'POAI 01 2024'!N59+'POAI 02 AD'!N59</f>
        <v>0</v>
      </c>
      <c r="O59" s="178">
        <f>+'POAI 01 2024'!O59+'POAI 02 AD'!O59</f>
        <v>0</v>
      </c>
      <c r="P59" s="178">
        <f>+'POAI 01 2024'!P59+'POAI 02 AD'!P59</f>
        <v>0</v>
      </c>
      <c r="Q59" s="178">
        <f>+'POAI 01 2024'!Q59+'POAI 02 AD'!Q59</f>
        <v>0</v>
      </c>
      <c r="R59" s="178">
        <f>+'POAI 01 2024'!R59+'POAI 02 AD'!R59</f>
        <v>0</v>
      </c>
      <c r="S59" s="178">
        <f>+'POAI 01 2024'!S59+'POAI 02 AD'!S59</f>
        <v>0</v>
      </c>
      <c r="T59" s="178">
        <f>+'POAI 01 2024'!T59+'POAI 02 AD'!T59</f>
        <v>0</v>
      </c>
      <c r="U59" s="178">
        <f>+'POAI 01 2024'!U59+'POAI 02 AD'!U59</f>
        <v>0</v>
      </c>
      <c r="V59" s="178">
        <f>+'POAI 01 2024'!V59+'POAI 02 AD'!V59</f>
        <v>0</v>
      </c>
      <c r="W59" s="178">
        <f>+'POAI 01 2024'!W59+'POAI 02 AD'!W59</f>
        <v>0</v>
      </c>
      <c r="X59" s="178">
        <f>+'POAI 01 2024'!X59+'POAI 02 AD'!X59</f>
        <v>0</v>
      </c>
      <c r="Y59" s="178">
        <f>+'POAI 01 2024'!Y59+'POAI 02 AD'!Y59</f>
        <v>0</v>
      </c>
      <c r="Z59" s="178">
        <f>+'POAI 01 2024'!Z59+'POAI 02 AD'!Z59</f>
        <v>0</v>
      </c>
      <c r="AA59" s="178">
        <f>+'POAI 01 2024'!AA59+'POAI 02 AD'!AA59</f>
        <v>0</v>
      </c>
      <c r="AB59" s="178">
        <f>+'POAI 01 2024'!AB59+'POAI 02 AD'!AB59</f>
        <v>0</v>
      </c>
      <c r="AC59" s="178">
        <f>+'POAI 01 2024'!AC59+'POAI 02 AD'!AC59</f>
        <v>0</v>
      </c>
      <c r="AD59" s="178">
        <f>+'POAI 01 2024'!AD59+'POAI 02 AD'!AD59</f>
        <v>0</v>
      </c>
      <c r="AE59" s="178">
        <f>+'POAI 01 2024'!AE59+'POAI 02 AD'!AE59</f>
        <v>0</v>
      </c>
      <c r="AF59" s="178">
        <f t="shared" si="1"/>
        <v>35970000</v>
      </c>
      <c r="AG59" s="180">
        <f t="shared" si="5"/>
        <v>0.44859323555821612</v>
      </c>
      <c r="AH59" s="178">
        <v>80184000</v>
      </c>
      <c r="AI59" s="181">
        <f t="shared" si="6"/>
        <v>0.55140676444178394</v>
      </c>
      <c r="AJ59" s="178">
        <f t="shared" si="4"/>
        <v>44214000</v>
      </c>
    </row>
    <row r="60" spans="1:36" s="6" customFormat="1" ht="62.4" x14ac:dyDescent="0.3">
      <c r="A60" s="175" t="str">
        <f t="shared" si="0"/>
        <v>SI.PY.2</v>
      </c>
      <c r="B60" s="176" t="s">
        <v>119</v>
      </c>
      <c r="C60" s="135" t="s">
        <v>13</v>
      </c>
      <c r="D60" s="177" t="s">
        <v>312</v>
      </c>
      <c r="E60" s="136">
        <v>0</v>
      </c>
      <c r="F60" s="178">
        <f>+'POAI 01 2024'!F60+'POAI 02 AD'!F60</f>
        <v>0</v>
      </c>
      <c r="G60" s="178">
        <f>+'POAI 01 2024'!G60+'POAI 02 AD'!G60</f>
        <v>0</v>
      </c>
      <c r="H60" s="178">
        <f>+'POAI 01 2024'!H60+'POAI 02 AD'!H60</f>
        <v>0</v>
      </c>
      <c r="I60" s="178">
        <f>+'POAI 01 2024'!I60+'POAI 02 AD'!I60</f>
        <v>0</v>
      </c>
      <c r="J60" s="178">
        <f>+'POAI 01 2024'!J60+'POAI 02 AD'!J60</f>
        <v>0</v>
      </c>
      <c r="K60" s="178">
        <f>+'POAI 01 2024'!K60+'POAI 02 AD'!K60</f>
        <v>0</v>
      </c>
      <c r="L60" s="178">
        <f>+'POAI 01 2024'!L60+'POAI 02 AD'!L60</f>
        <v>6540000</v>
      </c>
      <c r="M60" s="178">
        <f>+'POAI 01 2024'!M60+'POAI 02 AD'!M60</f>
        <v>0</v>
      </c>
      <c r="N60" s="178">
        <f>+'POAI 01 2024'!N60+'POAI 02 AD'!N60</f>
        <v>0</v>
      </c>
      <c r="O60" s="178">
        <f>+'POAI 01 2024'!O60+'POAI 02 AD'!O60</f>
        <v>0</v>
      </c>
      <c r="P60" s="178">
        <f>+'POAI 01 2024'!P60+'POAI 02 AD'!P60</f>
        <v>0</v>
      </c>
      <c r="Q60" s="178">
        <f>+'POAI 01 2024'!Q60+'POAI 02 AD'!Q60</f>
        <v>0</v>
      </c>
      <c r="R60" s="178">
        <f>+'POAI 01 2024'!R60+'POAI 02 AD'!R60</f>
        <v>0</v>
      </c>
      <c r="S60" s="178">
        <f>+'POAI 01 2024'!S60+'POAI 02 AD'!S60</f>
        <v>0</v>
      </c>
      <c r="T60" s="178">
        <f>+'POAI 01 2024'!T60+'POAI 02 AD'!T60</f>
        <v>0</v>
      </c>
      <c r="U60" s="178">
        <f>+'POAI 01 2024'!U60+'POAI 02 AD'!U60</f>
        <v>0</v>
      </c>
      <c r="V60" s="178">
        <f>+'POAI 01 2024'!V60+'POAI 02 AD'!V60</f>
        <v>0</v>
      </c>
      <c r="W60" s="178">
        <f>+'POAI 01 2024'!W60+'POAI 02 AD'!W60</f>
        <v>0</v>
      </c>
      <c r="X60" s="178">
        <f>+'POAI 01 2024'!X60+'POAI 02 AD'!X60</f>
        <v>0</v>
      </c>
      <c r="Y60" s="178">
        <f>+'POAI 01 2024'!Y60+'POAI 02 AD'!Y60</f>
        <v>0</v>
      </c>
      <c r="Z60" s="178">
        <f>+'POAI 01 2024'!Z60+'POAI 02 AD'!Z60</f>
        <v>0</v>
      </c>
      <c r="AA60" s="178">
        <f>+'POAI 01 2024'!AA60+'POAI 02 AD'!AA60</f>
        <v>0</v>
      </c>
      <c r="AB60" s="178">
        <f>+'POAI 01 2024'!AB60+'POAI 02 AD'!AB60</f>
        <v>0</v>
      </c>
      <c r="AC60" s="178">
        <f>+'POAI 01 2024'!AC60+'POAI 02 AD'!AC60</f>
        <v>0</v>
      </c>
      <c r="AD60" s="178">
        <f>+'POAI 01 2024'!AD60+'POAI 02 AD'!AD60</f>
        <v>0</v>
      </c>
      <c r="AE60" s="178">
        <f>+'POAI 01 2024'!AE60+'POAI 02 AD'!AE60</f>
        <v>0</v>
      </c>
      <c r="AF60" s="178">
        <f t="shared" si="1"/>
        <v>6540000</v>
      </c>
      <c r="AG60" s="180">
        <f t="shared" si="5"/>
        <v>0.65400000000000003</v>
      </c>
      <c r="AH60" s="178">
        <v>10000000</v>
      </c>
      <c r="AI60" s="181">
        <f t="shared" si="6"/>
        <v>0.34599999999999997</v>
      </c>
      <c r="AJ60" s="178">
        <f t="shared" si="4"/>
        <v>3460000</v>
      </c>
    </row>
    <row r="61" spans="1:36" s="6" customFormat="1" ht="62.4" x14ac:dyDescent="0.3">
      <c r="A61" s="175" t="str">
        <f t="shared" si="0"/>
        <v>SI.PY.2</v>
      </c>
      <c r="B61" s="176" t="s">
        <v>119</v>
      </c>
      <c r="C61" s="135" t="s">
        <v>14</v>
      </c>
      <c r="D61" s="177" t="s">
        <v>312</v>
      </c>
      <c r="E61" s="136">
        <v>0</v>
      </c>
      <c r="F61" s="178">
        <f>+'POAI 01 2024'!F61+'POAI 02 AD'!F61</f>
        <v>0</v>
      </c>
      <c r="G61" s="178">
        <f>+'POAI 01 2024'!G61+'POAI 02 AD'!G61</f>
        <v>0</v>
      </c>
      <c r="H61" s="178">
        <f>+'POAI 01 2024'!H61+'POAI 02 AD'!H61</f>
        <v>0</v>
      </c>
      <c r="I61" s="178">
        <f>+'POAI 01 2024'!I61+'POAI 02 AD'!I61</f>
        <v>0</v>
      </c>
      <c r="J61" s="178">
        <f>+'POAI 01 2024'!J61+'POAI 02 AD'!J61</f>
        <v>0</v>
      </c>
      <c r="K61" s="178">
        <f>+'POAI 01 2024'!K61+'POAI 02 AD'!K61</f>
        <v>0</v>
      </c>
      <c r="L61" s="178">
        <f>+'POAI 01 2024'!L61+'POAI 02 AD'!L61</f>
        <v>0</v>
      </c>
      <c r="M61" s="178">
        <f>+'POAI 01 2024'!M61+'POAI 02 AD'!M61</f>
        <v>6540000</v>
      </c>
      <c r="N61" s="178">
        <f>+'POAI 01 2024'!N61+'POAI 02 AD'!N61</f>
        <v>0</v>
      </c>
      <c r="O61" s="178">
        <f>+'POAI 01 2024'!O61+'POAI 02 AD'!O61</f>
        <v>0</v>
      </c>
      <c r="P61" s="178">
        <f>+'POAI 01 2024'!P61+'POAI 02 AD'!P61</f>
        <v>0</v>
      </c>
      <c r="Q61" s="178">
        <f>+'POAI 01 2024'!Q61+'POAI 02 AD'!Q61</f>
        <v>0</v>
      </c>
      <c r="R61" s="178">
        <f>+'POAI 01 2024'!R61+'POAI 02 AD'!R61</f>
        <v>0</v>
      </c>
      <c r="S61" s="178">
        <f>+'POAI 01 2024'!S61+'POAI 02 AD'!S61</f>
        <v>0</v>
      </c>
      <c r="T61" s="178">
        <f>+'POAI 01 2024'!T61+'POAI 02 AD'!T61</f>
        <v>0</v>
      </c>
      <c r="U61" s="178">
        <f>+'POAI 01 2024'!U61+'POAI 02 AD'!U61</f>
        <v>0</v>
      </c>
      <c r="V61" s="178">
        <f>+'POAI 01 2024'!V61+'POAI 02 AD'!V61</f>
        <v>0</v>
      </c>
      <c r="W61" s="178">
        <f>+'POAI 01 2024'!W61+'POAI 02 AD'!W61</f>
        <v>0</v>
      </c>
      <c r="X61" s="178">
        <f>+'POAI 01 2024'!X61+'POAI 02 AD'!X61</f>
        <v>0</v>
      </c>
      <c r="Y61" s="178">
        <f>+'POAI 01 2024'!Y61+'POAI 02 AD'!Y61</f>
        <v>0</v>
      </c>
      <c r="Z61" s="178">
        <f>+'POAI 01 2024'!Z61+'POAI 02 AD'!Z61</f>
        <v>0</v>
      </c>
      <c r="AA61" s="178">
        <f>+'POAI 01 2024'!AA61+'POAI 02 AD'!AA61</f>
        <v>0</v>
      </c>
      <c r="AB61" s="178">
        <f>+'POAI 01 2024'!AB61+'POAI 02 AD'!AB61</f>
        <v>0</v>
      </c>
      <c r="AC61" s="178">
        <f>+'POAI 01 2024'!AC61+'POAI 02 AD'!AC61</f>
        <v>0</v>
      </c>
      <c r="AD61" s="178">
        <f>+'POAI 01 2024'!AD61+'POAI 02 AD'!AD61</f>
        <v>0</v>
      </c>
      <c r="AE61" s="178">
        <f>+'POAI 01 2024'!AE61+'POAI 02 AD'!AE61</f>
        <v>0</v>
      </c>
      <c r="AF61" s="178">
        <f t="shared" si="1"/>
        <v>6540000</v>
      </c>
      <c r="AG61" s="180">
        <f t="shared" si="5"/>
        <v>0.65400000000000003</v>
      </c>
      <c r="AH61" s="178">
        <v>10000000</v>
      </c>
      <c r="AI61" s="181">
        <f t="shared" si="6"/>
        <v>0.34599999999999997</v>
      </c>
      <c r="AJ61" s="178">
        <f t="shared" si="4"/>
        <v>3460000</v>
      </c>
    </row>
    <row r="62" spans="1:36" s="6" customFormat="1" ht="62.4" x14ac:dyDescent="0.3">
      <c r="A62" s="175" t="str">
        <f t="shared" si="0"/>
        <v>SI.PY.2</v>
      </c>
      <c r="B62" s="176" t="s">
        <v>119</v>
      </c>
      <c r="C62" s="135" t="s">
        <v>12</v>
      </c>
      <c r="D62" s="177" t="s">
        <v>312</v>
      </c>
      <c r="E62" s="136">
        <v>0</v>
      </c>
      <c r="F62" s="178">
        <f>+'POAI 01 2024'!F62+'POAI 02 AD'!F62</f>
        <v>0</v>
      </c>
      <c r="G62" s="178">
        <f>+'POAI 01 2024'!G62+'POAI 02 AD'!G62</f>
        <v>0</v>
      </c>
      <c r="H62" s="178">
        <f>+'POAI 01 2024'!H62+'POAI 02 AD'!H62</f>
        <v>0</v>
      </c>
      <c r="I62" s="178">
        <f>+'POAI 01 2024'!I62+'POAI 02 AD'!I62</f>
        <v>0</v>
      </c>
      <c r="J62" s="178">
        <f>+'POAI 01 2024'!J62+'POAI 02 AD'!J62</f>
        <v>0</v>
      </c>
      <c r="K62" s="178">
        <f>+'POAI 01 2024'!K62+'POAI 02 AD'!K62</f>
        <v>0</v>
      </c>
      <c r="L62" s="178">
        <f>+'POAI 01 2024'!L62+'POAI 02 AD'!L62</f>
        <v>0</v>
      </c>
      <c r="M62" s="178">
        <f>+'POAI 01 2024'!M62+'POAI 02 AD'!M62</f>
        <v>0</v>
      </c>
      <c r="N62" s="178">
        <f>+'POAI 01 2024'!N62+'POAI 02 AD'!N62</f>
        <v>6540000</v>
      </c>
      <c r="O62" s="178">
        <f>+'POAI 01 2024'!O62+'POAI 02 AD'!O62</f>
        <v>0</v>
      </c>
      <c r="P62" s="178">
        <f>+'POAI 01 2024'!P62+'POAI 02 AD'!P62</f>
        <v>0</v>
      </c>
      <c r="Q62" s="178">
        <f>+'POAI 01 2024'!Q62+'POAI 02 AD'!Q62</f>
        <v>0</v>
      </c>
      <c r="R62" s="178">
        <f>+'POAI 01 2024'!R62+'POAI 02 AD'!R62</f>
        <v>0</v>
      </c>
      <c r="S62" s="178">
        <f>+'POAI 01 2024'!S62+'POAI 02 AD'!S62</f>
        <v>0</v>
      </c>
      <c r="T62" s="178">
        <f>+'POAI 01 2024'!T62+'POAI 02 AD'!T62</f>
        <v>0</v>
      </c>
      <c r="U62" s="178">
        <f>+'POAI 01 2024'!U62+'POAI 02 AD'!U62</f>
        <v>0</v>
      </c>
      <c r="V62" s="178">
        <f>+'POAI 01 2024'!V62+'POAI 02 AD'!V62</f>
        <v>0</v>
      </c>
      <c r="W62" s="178">
        <f>+'POAI 01 2024'!W62+'POAI 02 AD'!W62</f>
        <v>0</v>
      </c>
      <c r="X62" s="178">
        <f>+'POAI 01 2024'!X62+'POAI 02 AD'!X62</f>
        <v>0</v>
      </c>
      <c r="Y62" s="178">
        <f>+'POAI 01 2024'!Y62+'POAI 02 AD'!Y62</f>
        <v>0</v>
      </c>
      <c r="Z62" s="178">
        <f>+'POAI 01 2024'!Z62+'POAI 02 AD'!Z62</f>
        <v>0</v>
      </c>
      <c r="AA62" s="178">
        <f>+'POAI 01 2024'!AA62+'POAI 02 AD'!AA62</f>
        <v>0</v>
      </c>
      <c r="AB62" s="178">
        <f>+'POAI 01 2024'!AB62+'POAI 02 AD'!AB62</f>
        <v>0</v>
      </c>
      <c r="AC62" s="178">
        <f>+'POAI 01 2024'!AC62+'POAI 02 AD'!AC62</f>
        <v>0</v>
      </c>
      <c r="AD62" s="178">
        <f>+'POAI 01 2024'!AD62+'POAI 02 AD'!AD62</f>
        <v>0</v>
      </c>
      <c r="AE62" s="178">
        <f>+'POAI 01 2024'!AE62+'POAI 02 AD'!AE62</f>
        <v>0</v>
      </c>
      <c r="AF62" s="178">
        <f t="shared" si="1"/>
        <v>6540000</v>
      </c>
      <c r="AG62" s="180">
        <f t="shared" si="5"/>
        <v>0.436</v>
      </c>
      <c r="AH62" s="178">
        <v>15000000</v>
      </c>
      <c r="AI62" s="181">
        <f t="shared" si="6"/>
        <v>0.56399999999999995</v>
      </c>
      <c r="AJ62" s="178">
        <f t="shared" si="4"/>
        <v>8460000</v>
      </c>
    </row>
    <row r="63" spans="1:36" s="6" customFormat="1" ht="62.4" x14ac:dyDescent="0.3">
      <c r="A63" s="175" t="str">
        <f t="shared" si="0"/>
        <v>SI.PY.2</v>
      </c>
      <c r="B63" s="176" t="s">
        <v>120</v>
      </c>
      <c r="C63" s="135" t="s">
        <v>10</v>
      </c>
      <c r="D63" s="177" t="s">
        <v>312</v>
      </c>
      <c r="E63" s="136">
        <v>9</v>
      </c>
      <c r="F63" s="178">
        <f>+'POAI 01 2024'!F63+'POAI 02 AD'!F63</f>
        <v>0</v>
      </c>
      <c r="G63" s="178">
        <f>+'POAI 01 2024'!G63+'POAI 02 AD'!G63</f>
        <v>0</v>
      </c>
      <c r="H63" s="178">
        <f>+'POAI 01 2024'!H63+'POAI 02 AD'!H63</f>
        <v>0</v>
      </c>
      <c r="I63" s="178">
        <f>+'POAI 01 2024'!I63+'POAI 02 AD'!I63</f>
        <v>0</v>
      </c>
      <c r="J63" s="178">
        <f>+'POAI 01 2024'!J63+'POAI 02 AD'!J63</f>
        <v>0</v>
      </c>
      <c r="K63" s="178">
        <f>+'POAI 01 2024'!K63+'POAI 02 AD'!K63</f>
        <v>287000000</v>
      </c>
      <c r="L63" s="178">
        <f>+'POAI 01 2024'!L63+'POAI 02 AD'!L63</f>
        <v>0</v>
      </c>
      <c r="M63" s="178">
        <f>+'POAI 01 2024'!M63+'POAI 02 AD'!M63</f>
        <v>0</v>
      </c>
      <c r="N63" s="178">
        <f>+'POAI 01 2024'!N63+'POAI 02 AD'!N63</f>
        <v>0</v>
      </c>
      <c r="O63" s="178">
        <f>+'POAI 01 2024'!O63+'POAI 02 AD'!O63</f>
        <v>21893000</v>
      </c>
      <c r="P63" s="178">
        <f>+'POAI 01 2024'!P63+'POAI 02 AD'!P63</f>
        <v>0</v>
      </c>
      <c r="Q63" s="178">
        <f>+'POAI 01 2024'!Q63+'POAI 02 AD'!Q63</f>
        <v>0</v>
      </c>
      <c r="R63" s="178">
        <f>+'POAI 01 2024'!R63+'POAI 02 AD'!R63</f>
        <v>0</v>
      </c>
      <c r="S63" s="178">
        <f>+'POAI 01 2024'!S63+'POAI 02 AD'!S63</f>
        <v>0</v>
      </c>
      <c r="T63" s="178">
        <f>+'POAI 01 2024'!T63+'POAI 02 AD'!T63</f>
        <v>0</v>
      </c>
      <c r="U63" s="178">
        <f>+'POAI 01 2024'!U63+'POAI 02 AD'!U63</f>
        <v>28107000</v>
      </c>
      <c r="V63" s="178">
        <f>+'POAI 01 2024'!V63+'POAI 02 AD'!V63</f>
        <v>0</v>
      </c>
      <c r="W63" s="178">
        <f>+'POAI 01 2024'!W63+'POAI 02 AD'!W63</f>
        <v>0</v>
      </c>
      <c r="X63" s="178">
        <f>+'POAI 01 2024'!X63+'POAI 02 AD'!X63</f>
        <v>0</v>
      </c>
      <c r="Y63" s="178">
        <f>+'POAI 01 2024'!Y63+'POAI 02 AD'!Y63</f>
        <v>3635333.3333333335</v>
      </c>
      <c r="Z63" s="178">
        <f>+'POAI 01 2024'!Z63+'POAI 02 AD'!Z63</f>
        <v>0</v>
      </c>
      <c r="AA63" s="178">
        <f>+'POAI 01 2024'!AA63+'POAI 02 AD'!AA63</f>
        <v>0</v>
      </c>
      <c r="AB63" s="178">
        <f>+'POAI 01 2024'!AB63+'POAI 02 AD'!AB63</f>
        <v>0</v>
      </c>
      <c r="AC63" s="178">
        <f>+'POAI 01 2024'!AC63+'POAI 02 AD'!AC63</f>
        <v>0</v>
      </c>
      <c r="AD63" s="178">
        <f>+'POAI 01 2024'!AD63+'POAI 02 AD'!AD63</f>
        <v>0</v>
      </c>
      <c r="AE63" s="178">
        <f>+'POAI 01 2024'!AE63+'POAI 02 AD'!AE63</f>
        <v>0</v>
      </c>
      <c r="AF63" s="178">
        <f t="shared" si="1"/>
        <v>340635333.33333331</v>
      </c>
      <c r="AG63" s="180">
        <f t="shared" si="5"/>
        <v>0.41540894308943088</v>
      </c>
      <c r="AH63" s="178">
        <v>820000000</v>
      </c>
      <c r="AI63" s="181">
        <f t="shared" si="6"/>
        <v>0.58459105691056912</v>
      </c>
      <c r="AJ63" s="178">
        <f t="shared" si="4"/>
        <v>479364666.66666669</v>
      </c>
    </row>
    <row r="64" spans="1:36" s="6" customFormat="1" ht="62.4" x14ac:dyDescent="0.3">
      <c r="A64" s="175" t="str">
        <f t="shared" si="0"/>
        <v>SI.PY.2</v>
      </c>
      <c r="B64" s="176" t="s">
        <v>120</v>
      </c>
      <c r="C64" s="135" t="s">
        <v>13</v>
      </c>
      <c r="D64" s="177" t="s">
        <v>312</v>
      </c>
      <c r="E64" s="136">
        <v>1</v>
      </c>
      <c r="F64" s="178">
        <f>+'POAI 01 2024'!F64+'POAI 02 AD'!F64</f>
        <v>0</v>
      </c>
      <c r="G64" s="178">
        <f>+'POAI 01 2024'!G64+'POAI 02 AD'!G64</f>
        <v>0</v>
      </c>
      <c r="H64" s="178">
        <f>+'POAI 01 2024'!H64+'POAI 02 AD'!H64</f>
        <v>0</v>
      </c>
      <c r="I64" s="178">
        <f>+'POAI 01 2024'!I64+'POAI 02 AD'!I64</f>
        <v>0</v>
      </c>
      <c r="J64" s="178">
        <f>+'POAI 01 2024'!J64+'POAI 02 AD'!J64</f>
        <v>0</v>
      </c>
      <c r="K64" s="178">
        <f>+'POAI 01 2024'!K64+'POAI 02 AD'!K64</f>
        <v>0</v>
      </c>
      <c r="L64" s="178">
        <f>+'POAI 01 2024'!L64+'POAI 02 AD'!L64</f>
        <v>11470000</v>
      </c>
      <c r="M64" s="178">
        <f>+'POAI 01 2024'!M64+'POAI 02 AD'!M64</f>
        <v>0</v>
      </c>
      <c r="N64" s="178">
        <f>+'POAI 01 2024'!N64+'POAI 02 AD'!N64</f>
        <v>0</v>
      </c>
      <c r="O64" s="178">
        <f>+'POAI 01 2024'!O64+'POAI 02 AD'!O64</f>
        <v>0</v>
      </c>
      <c r="P64" s="178">
        <f>+'POAI 01 2024'!P64+'POAI 02 AD'!P64</f>
        <v>0</v>
      </c>
      <c r="Q64" s="178">
        <f>+'POAI 01 2024'!Q64+'POAI 02 AD'!Q64</f>
        <v>0</v>
      </c>
      <c r="R64" s="178">
        <f>+'POAI 01 2024'!R64+'POAI 02 AD'!R64</f>
        <v>0</v>
      </c>
      <c r="S64" s="178">
        <f>+'POAI 01 2024'!S64+'POAI 02 AD'!S64</f>
        <v>0</v>
      </c>
      <c r="T64" s="178">
        <f>+'POAI 01 2024'!T64+'POAI 02 AD'!T64</f>
        <v>0</v>
      </c>
      <c r="U64" s="178">
        <f>+'POAI 01 2024'!U64+'POAI 02 AD'!U64</f>
        <v>21531000</v>
      </c>
      <c r="V64" s="178">
        <f>+'POAI 01 2024'!V64+'POAI 02 AD'!V64</f>
        <v>0</v>
      </c>
      <c r="W64" s="178">
        <f>+'POAI 01 2024'!W64+'POAI 02 AD'!W64</f>
        <v>0</v>
      </c>
      <c r="X64" s="178">
        <f>+'POAI 01 2024'!X64+'POAI 02 AD'!X64</f>
        <v>0</v>
      </c>
      <c r="Y64" s="178">
        <f>+'POAI 01 2024'!Y64+'POAI 02 AD'!Y64</f>
        <v>0</v>
      </c>
      <c r="Z64" s="178">
        <f>+'POAI 01 2024'!Z64+'POAI 02 AD'!Z64</f>
        <v>0</v>
      </c>
      <c r="AA64" s="178">
        <f>+'POAI 01 2024'!AA64+'POAI 02 AD'!AA64</f>
        <v>0</v>
      </c>
      <c r="AB64" s="178">
        <f>+'POAI 01 2024'!AB64+'POAI 02 AD'!AB64</f>
        <v>0</v>
      </c>
      <c r="AC64" s="178">
        <f>+'POAI 01 2024'!AC64+'POAI 02 AD'!AC64</f>
        <v>0</v>
      </c>
      <c r="AD64" s="178">
        <f>+'POAI 01 2024'!AD64+'POAI 02 AD'!AD64</f>
        <v>0</v>
      </c>
      <c r="AE64" s="178">
        <f>+'POAI 01 2024'!AE64+'POAI 02 AD'!AE64</f>
        <v>0</v>
      </c>
      <c r="AF64" s="178">
        <f t="shared" si="1"/>
        <v>33001000</v>
      </c>
      <c r="AG64" s="180">
        <f t="shared" si="5"/>
        <v>1.1000333333333334</v>
      </c>
      <c r="AH64" s="178">
        <v>30000000</v>
      </c>
      <c r="AI64" s="181">
        <f t="shared" si="6"/>
        <v>-0.10003333333333334</v>
      </c>
      <c r="AJ64" s="178">
        <f t="shared" si="4"/>
        <v>-3001000</v>
      </c>
    </row>
    <row r="65" spans="1:36" s="6" customFormat="1" ht="62.4" x14ac:dyDescent="0.3">
      <c r="A65" s="175" t="str">
        <f t="shared" si="0"/>
        <v>SI.PY.2</v>
      </c>
      <c r="B65" s="176" t="s">
        <v>120</v>
      </c>
      <c r="C65" s="135" t="s">
        <v>14</v>
      </c>
      <c r="D65" s="177" t="s">
        <v>312</v>
      </c>
      <c r="E65" s="136">
        <v>1</v>
      </c>
      <c r="F65" s="178">
        <f>+'POAI 01 2024'!F65+'POAI 02 AD'!F65</f>
        <v>0</v>
      </c>
      <c r="G65" s="178">
        <f>+'POAI 01 2024'!G65+'POAI 02 AD'!G65</f>
        <v>0</v>
      </c>
      <c r="H65" s="178">
        <f>+'POAI 01 2024'!H65+'POAI 02 AD'!H65</f>
        <v>0</v>
      </c>
      <c r="I65" s="178">
        <f>+'POAI 01 2024'!I65+'POAI 02 AD'!I65</f>
        <v>0</v>
      </c>
      <c r="J65" s="178">
        <f>+'POAI 01 2024'!J65+'POAI 02 AD'!J65</f>
        <v>0</v>
      </c>
      <c r="K65" s="178">
        <f>+'POAI 01 2024'!K65+'POAI 02 AD'!K65</f>
        <v>0</v>
      </c>
      <c r="L65" s="178">
        <f>+'POAI 01 2024'!L65+'POAI 02 AD'!L65</f>
        <v>0</v>
      </c>
      <c r="M65" s="178">
        <f>+'POAI 01 2024'!M65+'POAI 02 AD'!M65</f>
        <v>11470000</v>
      </c>
      <c r="N65" s="178">
        <f>+'POAI 01 2024'!N65+'POAI 02 AD'!N65</f>
        <v>0</v>
      </c>
      <c r="O65" s="178">
        <f>+'POAI 01 2024'!O65+'POAI 02 AD'!O65</f>
        <v>0</v>
      </c>
      <c r="P65" s="178">
        <f>+'POAI 01 2024'!P65+'POAI 02 AD'!P65</f>
        <v>0</v>
      </c>
      <c r="Q65" s="178">
        <f>+'POAI 01 2024'!Q65+'POAI 02 AD'!Q65</f>
        <v>0</v>
      </c>
      <c r="R65" s="178">
        <f>+'POAI 01 2024'!R65+'POAI 02 AD'!R65</f>
        <v>0</v>
      </c>
      <c r="S65" s="178">
        <f>+'POAI 01 2024'!S65+'POAI 02 AD'!S65</f>
        <v>0</v>
      </c>
      <c r="T65" s="178">
        <f>+'POAI 01 2024'!T65+'POAI 02 AD'!T65</f>
        <v>0</v>
      </c>
      <c r="U65" s="178">
        <f>+'POAI 01 2024'!U65+'POAI 02 AD'!U65</f>
        <v>5181000</v>
      </c>
      <c r="V65" s="178">
        <f>+'POAI 01 2024'!V65+'POAI 02 AD'!V65</f>
        <v>0</v>
      </c>
      <c r="W65" s="178">
        <f>+'POAI 01 2024'!W65+'POAI 02 AD'!W65</f>
        <v>0</v>
      </c>
      <c r="X65" s="178">
        <f>+'POAI 01 2024'!X65+'POAI 02 AD'!X65</f>
        <v>0</v>
      </c>
      <c r="Y65" s="178">
        <f>+'POAI 01 2024'!Y65+'POAI 02 AD'!Y65</f>
        <v>0</v>
      </c>
      <c r="Z65" s="178">
        <f>+'POAI 01 2024'!Z65+'POAI 02 AD'!Z65</f>
        <v>0</v>
      </c>
      <c r="AA65" s="178">
        <f>+'POAI 01 2024'!AA65+'POAI 02 AD'!AA65</f>
        <v>0</v>
      </c>
      <c r="AB65" s="178">
        <f>+'POAI 01 2024'!AB65+'POAI 02 AD'!AB65</f>
        <v>0</v>
      </c>
      <c r="AC65" s="178">
        <f>+'POAI 01 2024'!AC65+'POAI 02 AD'!AC65</f>
        <v>0</v>
      </c>
      <c r="AD65" s="178">
        <f>+'POAI 01 2024'!AD65+'POAI 02 AD'!AD65</f>
        <v>0</v>
      </c>
      <c r="AE65" s="178">
        <f>+'POAI 01 2024'!AE65+'POAI 02 AD'!AE65</f>
        <v>0</v>
      </c>
      <c r="AF65" s="178">
        <f t="shared" si="1"/>
        <v>16651000</v>
      </c>
      <c r="AG65" s="180">
        <f t="shared" si="5"/>
        <v>0.55503333333333338</v>
      </c>
      <c r="AH65" s="178">
        <v>30000000</v>
      </c>
      <c r="AI65" s="181">
        <f t="shared" si="6"/>
        <v>0.44496666666666668</v>
      </c>
      <c r="AJ65" s="178">
        <f t="shared" si="4"/>
        <v>13349000</v>
      </c>
    </row>
    <row r="66" spans="1:36" s="6" customFormat="1" ht="62.4" x14ac:dyDescent="0.3">
      <c r="A66" s="175" t="str">
        <f t="shared" si="0"/>
        <v>SI.PY.2</v>
      </c>
      <c r="B66" s="176" t="s">
        <v>120</v>
      </c>
      <c r="C66" s="135" t="s">
        <v>12</v>
      </c>
      <c r="D66" s="177" t="s">
        <v>312</v>
      </c>
      <c r="E66" s="136">
        <v>1</v>
      </c>
      <c r="F66" s="178">
        <f>+'POAI 01 2024'!F66+'POAI 02 AD'!F66</f>
        <v>0</v>
      </c>
      <c r="G66" s="178">
        <f>+'POAI 01 2024'!G66+'POAI 02 AD'!G66</f>
        <v>0</v>
      </c>
      <c r="H66" s="178">
        <f>+'POAI 01 2024'!H66+'POAI 02 AD'!H66</f>
        <v>0</v>
      </c>
      <c r="I66" s="178">
        <f>+'POAI 01 2024'!I66+'POAI 02 AD'!I66</f>
        <v>0</v>
      </c>
      <c r="J66" s="178">
        <f>+'POAI 01 2024'!J66+'POAI 02 AD'!J66</f>
        <v>0</v>
      </c>
      <c r="K66" s="178">
        <f>+'POAI 01 2024'!K66+'POAI 02 AD'!K66</f>
        <v>0</v>
      </c>
      <c r="L66" s="178">
        <f>+'POAI 01 2024'!L66+'POAI 02 AD'!L66</f>
        <v>0</v>
      </c>
      <c r="M66" s="178">
        <f>+'POAI 01 2024'!M66+'POAI 02 AD'!M66</f>
        <v>0</v>
      </c>
      <c r="N66" s="178">
        <f>+'POAI 01 2024'!N66+'POAI 02 AD'!N66</f>
        <v>11470000</v>
      </c>
      <c r="O66" s="178">
        <f>+'POAI 01 2024'!O66+'POAI 02 AD'!O66</f>
        <v>0</v>
      </c>
      <c r="P66" s="178">
        <f>+'POAI 01 2024'!P66+'POAI 02 AD'!P66</f>
        <v>0</v>
      </c>
      <c r="Q66" s="178">
        <f>+'POAI 01 2024'!Q66+'POAI 02 AD'!Q66</f>
        <v>0</v>
      </c>
      <c r="R66" s="178">
        <f>+'POAI 01 2024'!R66+'POAI 02 AD'!R66</f>
        <v>0</v>
      </c>
      <c r="S66" s="178">
        <f>+'POAI 01 2024'!S66+'POAI 02 AD'!S66</f>
        <v>0</v>
      </c>
      <c r="T66" s="178">
        <f>+'POAI 01 2024'!T66+'POAI 02 AD'!T66</f>
        <v>0</v>
      </c>
      <c r="U66" s="178">
        <f>+'POAI 01 2024'!U66+'POAI 02 AD'!U66</f>
        <v>5181000</v>
      </c>
      <c r="V66" s="178">
        <f>+'POAI 01 2024'!V66+'POAI 02 AD'!V66</f>
        <v>0</v>
      </c>
      <c r="W66" s="178">
        <f>+'POAI 01 2024'!W66+'POAI 02 AD'!W66</f>
        <v>0</v>
      </c>
      <c r="X66" s="178">
        <f>+'POAI 01 2024'!X66+'POAI 02 AD'!X66</f>
        <v>0</v>
      </c>
      <c r="Y66" s="178">
        <f>+'POAI 01 2024'!Y66+'POAI 02 AD'!Y66</f>
        <v>0</v>
      </c>
      <c r="Z66" s="178">
        <f>+'POAI 01 2024'!Z66+'POAI 02 AD'!Z66</f>
        <v>0</v>
      </c>
      <c r="AA66" s="178">
        <f>+'POAI 01 2024'!AA66+'POAI 02 AD'!AA66</f>
        <v>0</v>
      </c>
      <c r="AB66" s="178">
        <f>+'POAI 01 2024'!AB66+'POAI 02 AD'!AB66</f>
        <v>0</v>
      </c>
      <c r="AC66" s="178">
        <f>+'POAI 01 2024'!AC66+'POAI 02 AD'!AC66</f>
        <v>0</v>
      </c>
      <c r="AD66" s="178">
        <f>+'POAI 01 2024'!AD66+'POAI 02 AD'!AD66</f>
        <v>0</v>
      </c>
      <c r="AE66" s="178">
        <f>+'POAI 01 2024'!AE66+'POAI 02 AD'!AE66</f>
        <v>0</v>
      </c>
      <c r="AF66" s="178">
        <f t="shared" si="1"/>
        <v>16651000</v>
      </c>
      <c r="AG66" s="180">
        <f t="shared" si="5"/>
        <v>0.27751666666666669</v>
      </c>
      <c r="AH66" s="178">
        <v>60000000</v>
      </c>
      <c r="AI66" s="181">
        <f t="shared" si="6"/>
        <v>0.72248333333333337</v>
      </c>
      <c r="AJ66" s="178">
        <f t="shared" ref="AJ66:AJ129" si="7">+AH66-AF66</f>
        <v>43349000</v>
      </c>
    </row>
    <row r="67" spans="1:36" s="6" customFormat="1" ht="62.4" x14ac:dyDescent="0.3">
      <c r="A67" s="175" t="str">
        <f t="shared" si="0"/>
        <v>SI.PY.2</v>
      </c>
      <c r="B67" s="176" t="s">
        <v>121</v>
      </c>
      <c r="C67" s="135" t="s">
        <v>10</v>
      </c>
      <c r="D67" s="177" t="s">
        <v>312</v>
      </c>
      <c r="E67" s="136">
        <v>0</v>
      </c>
      <c r="F67" s="178">
        <f>+'POAI 01 2024'!F67+'POAI 02 AD'!F67</f>
        <v>0</v>
      </c>
      <c r="G67" s="178">
        <f>+'POAI 01 2024'!G67+'POAI 02 AD'!G67</f>
        <v>0</v>
      </c>
      <c r="H67" s="178">
        <f>+'POAI 01 2024'!H67+'POAI 02 AD'!H67</f>
        <v>0</v>
      </c>
      <c r="I67" s="178">
        <f>+'POAI 01 2024'!I67+'POAI 02 AD'!I67</f>
        <v>0</v>
      </c>
      <c r="J67" s="178">
        <f>+'POAI 01 2024'!J67+'POAI 02 AD'!J67</f>
        <v>0</v>
      </c>
      <c r="K67" s="178">
        <f>+'POAI 01 2024'!K67+'POAI 02 AD'!K67</f>
        <v>259420000</v>
      </c>
      <c r="L67" s="178">
        <f>+'POAI 01 2024'!L67+'POAI 02 AD'!L67</f>
        <v>0</v>
      </c>
      <c r="M67" s="178">
        <f>+'POAI 01 2024'!M67+'POAI 02 AD'!M67</f>
        <v>0</v>
      </c>
      <c r="N67" s="178">
        <f>+'POAI 01 2024'!N67+'POAI 02 AD'!N67</f>
        <v>0</v>
      </c>
      <c r="O67" s="178">
        <f>+'POAI 01 2024'!O67+'POAI 02 AD'!O67</f>
        <v>0</v>
      </c>
      <c r="P67" s="178">
        <f>+'POAI 01 2024'!P67+'POAI 02 AD'!P67</f>
        <v>0</v>
      </c>
      <c r="Q67" s="178">
        <f>+'POAI 01 2024'!Q67+'POAI 02 AD'!Q67</f>
        <v>0</v>
      </c>
      <c r="R67" s="178">
        <f>+'POAI 01 2024'!R67+'POAI 02 AD'!R67</f>
        <v>0</v>
      </c>
      <c r="S67" s="178">
        <f>+'POAI 01 2024'!S67+'POAI 02 AD'!S67</f>
        <v>0</v>
      </c>
      <c r="T67" s="178">
        <f>+'POAI 01 2024'!T67+'POAI 02 AD'!T67</f>
        <v>0</v>
      </c>
      <c r="U67" s="178">
        <f>+'POAI 01 2024'!U67+'POAI 02 AD'!U67</f>
        <v>60000000</v>
      </c>
      <c r="V67" s="178">
        <f>+'POAI 01 2024'!V67+'POAI 02 AD'!V67</f>
        <v>0</v>
      </c>
      <c r="W67" s="178">
        <f>+'POAI 01 2024'!W67+'POAI 02 AD'!W67</f>
        <v>0</v>
      </c>
      <c r="X67" s="178">
        <f>+'POAI 01 2024'!X67+'POAI 02 AD'!X67</f>
        <v>0</v>
      </c>
      <c r="Y67" s="178">
        <f>+'POAI 01 2024'!Y67+'POAI 02 AD'!Y67</f>
        <v>0</v>
      </c>
      <c r="Z67" s="178">
        <f>+'POAI 01 2024'!Z67+'POAI 02 AD'!Z67</f>
        <v>0</v>
      </c>
      <c r="AA67" s="178">
        <f>+'POAI 01 2024'!AA67+'POAI 02 AD'!AA67</f>
        <v>0</v>
      </c>
      <c r="AB67" s="178">
        <f>+'POAI 01 2024'!AB67+'POAI 02 AD'!AB67</f>
        <v>0</v>
      </c>
      <c r="AC67" s="178">
        <f>+'POAI 01 2024'!AC67+'POAI 02 AD'!AC67</f>
        <v>0</v>
      </c>
      <c r="AD67" s="178">
        <f>+'POAI 01 2024'!AD67+'POAI 02 AD'!AD67</f>
        <v>0</v>
      </c>
      <c r="AE67" s="178">
        <f>+'POAI 01 2024'!AE67+'POAI 02 AD'!AE67</f>
        <v>0</v>
      </c>
      <c r="AF67" s="178">
        <f t="shared" si="1"/>
        <v>319420000</v>
      </c>
      <c r="AG67" s="180">
        <f t="shared" si="5"/>
        <v>0.63883999999999996</v>
      </c>
      <c r="AH67" s="178">
        <v>500000000</v>
      </c>
      <c r="AI67" s="181">
        <f t="shared" si="6"/>
        <v>0.36115999999999998</v>
      </c>
      <c r="AJ67" s="178">
        <f t="shared" si="7"/>
        <v>180580000</v>
      </c>
    </row>
    <row r="68" spans="1:36" s="6" customFormat="1" ht="62.4" x14ac:dyDescent="0.3">
      <c r="A68" s="175" t="str">
        <f t="shared" si="0"/>
        <v>SI.PY.2</v>
      </c>
      <c r="B68" s="176" t="s">
        <v>122</v>
      </c>
      <c r="C68" s="135" t="s">
        <v>10</v>
      </c>
      <c r="D68" s="177" t="s">
        <v>312</v>
      </c>
      <c r="E68" s="136">
        <v>0</v>
      </c>
      <c r="F68" s="178">
        <f>+'POAI 01 2024'!F68+'POAI 02 AD'!F68</f>
        <v>0</v>
      </c>
      <c r="G68" s="178">
        <f>+'POAI 01 2024'!G68+'POAI 02 AD'!G68</f>
        <v>0</v>
      </c>
      <c r="H68" s="178">
        <f>+'POAI 01 2024'!H68+'POAI 02 AD'!H68</f>
        <v>0</v>
      </c>
      <c r="I68" s="178">
        <f>+'POAI 01 2024'!I68+'POAI 02 AD'!I68</f>
        <v>0</v>
      </c>
      <c r="J68" s="178">
        <f>+'POAI 01 2024'!J68+'POAI 02 AD'!J68</f>
        <v>0</v>
      </c>
      <c r="K68" s="178">
        <f>+'POAI 01 2024'!K68+'POAI 02 AD'!K68</f>
        <v>433604768</v>
      </c>
      <c r="L68" s="178">
        <f>+'POAI 01 2024'!L68+'POAI 02 AD'!L68</f>
        <v>0</v>
      </c>
      <c r="M68" s="178">
        <f>+'POAI 01 2024'!M68+'POAI 02 AD'!M68</f>
        <v>0</v>
      </c>
      <c r="N68" s="178">
        <f>+'POAI 01 2024'!N68+'POAI 02 AD'!N68</f>
        <v>0</v>
      </c>
      <c r="O68" s="178">
        <f>+'POAI 01 2024'!O68+'POAI 02 AD'!O68</f>
        <v>0</v>
      </c>
      <c r="P68" s="178">
        <f>+'POAI 01 2024'!P68+'POAI 02 AD'!P68</f>
        <v>0</v>
      </c>
      <c r="Q68" s="178">
        <f>+'POAI 01 2024'!Q68+'POAI 02 AD'!Q68</f>
        <v>0</v>
      </c>
      <c r="R68" s="178">
        <f>+'POAI 01 2024'!R68+'POAI 02 AD'!R68</f>
        <v>0</v>
      </c>
      <c r="S68" s="178">
        <f>+'POAI 01 2024'!S68+'POAI 02 AD'!S68</f>
        <v>0</v>
      </c>
      <c r="T68" s="178">
        <f>+'POAI 01 2024'!T68+'POAI 02 AD'!T68</f>
        <v>0</v>
      </c>
      <c r="U68" s="178">
        <f>+'POAI 01 2024'!U68+'POAI 02 AD'!U68</f>
        <v>15198232</v>
      </c>
      <c r="V68" s="178">
        <f>+'POAI 01 2024'!V68+'POAI 02 AD'!V68</f>
        <v>0</v>
      </c>
      <c r="W68" s="178">
        <f>+'POAI 01 2024'!W68+'POAI 02 AD'!W68</f>
        <v>0</v>
      </c>
      <c r="X68" s="178">
        <f>+'POAI 01 2024'!X68+'POAI 02 AD'!X68</f>
        <v>0</v>
      </c>
      <c r="Y68" s="178">
        <f>+'POAI 01 2024'!Y68+'POAI 02 AD'!Y68</f>
        <v>0</v>
      </c>
      <c r="Z68" s="178">
        <f>+'POAI 01 2024'!Z68+'POAI 02 AD'!Z68</f>
        <v>0</v>
      </c>
      <c r="AA68" s="178">
        <f>+'POAI 01 2024'!AA68+'POAI 02 AD'!AA68</f>
        <v>0</v>
      </c>
      <c r="AB68" s="178">
        <f>+'POAI 01 2024'!AB68+'POAI 02 AD'!AB68</f>
        <v>0</v>
      </c>
      <c r="AC68" s="178">
        <f>+'POAI 01 2024'!AC68+'POAI 02 AD'!AC68</f>
        <v>0</v>
      </c>
      <c r="AD68" s="178">
        <f>+'POAI 01 2024'!AD68+'POAI 02 AD'!AD68</f>
        <v>0</v>
      </c>
      <c r="AE68" s="178">
        <f>+'POAI 01 2024'!AE68+'POAI 02 AD'!AE68</f>
        <v>0</v>
      </c>
      <c r="AF68" s="178">
        <f t="shared" si="1"/>
        <v>448803000</v>
      </c>
      <c r="AG68" s="180">
        <f t="shared" si="5"/>
        <v>0.49867</v>
      </c>
      <c r="AH68" s="178">
        <v>900000000</v>
      </c>
      <c r="AI68" s="181">
        <f t="shared" si="6"/>
        <v>0.50133000000000005</v>
      </c>
      <c r="AJ68" s="178">
        <f t="shared" si="7"/>
        <v>451197000</v>
      </c>
    </row>
    <row r="69" spans="1:36" s="6" customFormat="1" ht="62.4" x14ac:dyDescent="0.3">
      <c r="A69" s="175" t="str">
        <f t="shared" ref="A69:A132" si="8">LEFT(B69,7)</f>
        <v>SI.PY.2</v>
      </c>
      <c r="B69" s="176" t="s">
        <v>123</v>
      </c>
      <c r="C69" s="135" t="s">
        <v>10</v>
      </c>
      <c r="D69" s="177" t="s">
        <v>312</v>
      </c>
      <c r="E69" s="136">
        <v>0</v>
      </c>
      <c r="F69" s="178">
        <f>+'POAI 01 2024'!F69+'POAI 02 AD'!F69</f>
        <v>0</v>
      </c>
      <c r="G69" s="178">
        <f>+'POAI 01 2024'!G69+'POAI 02 AD'!G69</f>
        <v>0</v>
      </c>
      <c r="H69" s="178">
        <f>+'POAI 01 2024'!H69+'POAI 02 AD'!H69</f>
        <v>0</v>
      </c>
      <c r="I69" s="178">
        <f>+'POAI 01 2024'!I69+'POAI 02 AD'!I69</f>
        <v>0</v>
      </c>
      <c r="J69" s="178">
        <f>+'POAI 01 2024'!J69+'POAI 02 AD'!J69</f>
        <v>0</v>
      </c>
      <c r="K69" s="178">
        <f>+'POAI 01 2024'!K69+'POAI 02 AD'!K69</f>
        <v>50000000</v>
      </c>
      <c r="L69" s="178">
        <f>+'POAI 01 2024'!L69+'POAI 02 AD'!L69</f>
        <v>0</v>
      </c>
      <c r="M69" s="178">
        <f>+'POAI 01 2024'!M69+'POAI 02 AD'!M69</f>
        <v>0</v>
      </c>
      <c r="N69" s="178">
        <f>+'POAI 01 2024'!N69+'POAI 02 AD'!N69</f>
        <v>0</v>
      </c>
      <c r="O69" s="178">
        <f>+'POAI 01 2024'!O69+'POAI 02 AD'!O69</f>
        <v>0</v>
      </c>
      <c r="P69" s="178">
        <f>+'POAI 01 2024'!P69+'POAI 02 AD'!P69</f>
        <v>0</v>
      </c>
      <c r="Q69" s="178">
        <f>+'POAI 01 2024'!Q69+'POAI 02 AD'!Q69</f>
        <v>0</v>
      </c>
      <c r="R69" s="178">
        <f>+'POAI 01 2024'!R69+'POAI 02 AD'!R69</f>
        <v>0</v>
      </c>
      <c r="S69" s="178">
        <f>+'POAI 01 2024'!S69+'POAI 02 AD'!S69</f>
        <v>0</v>
      </c>
      <c r="T69" s="178">
        <f>+'POAI 01 2024'!T69+'POAI 02 AD'!T69</f>
        <v>0</v>
      </c>
      <c r="U69" s="178">
        <f>+'POAI 01 2024'!U69+'POAI 02 AD'!U69</f>
        <v>0</v>
      </c>
      <c r="V69" s="178">
        <f>+'POAI 01 2024'!V69+'POAI 02 AD'!V69</f>
        <v>0</v>
      </c>
      <c r="W69" s="178">
        <f>+'POAI 01 2024'!W69+'POAI 02 AD'!W69</f>
        <v>0</v>
      </c>
      <c r="X69" s="178">
        <f>+'POAI 01 2024'!X69+'POAI 02 AD'!X69</f>
        <v>0</v>
      </c>
      <c r="Y69" s="178">
        <f>+'POAI 01 2024'!Y69+'POAI 02 AD'!Y69</f>
        <v>0</v>
      </c>
      <c r="Z69" s="178">
        <f>+'POAI 01 2024'!Z69+'POAI 02 AD'!Z69</f>
        <v>0</v>
      </c>
      <c r="AA69" s="178">
        <f>+'POAI 01 2024'!AA69+'POAI 02 AD'!AA69</f>
        <v>0</v>
      </c>
      <c r="AB69" s="178">
        <f>+'POAI 01 2024'!AB69+'POAI 02 AD'!AB69</f>
        <v>0</v>
      </c>
      <c r="AC69" s="178">
        <f>+'POAI 01 2024'!AC69+'POAI 02 AD'!AC69</f>
        <v>0</v>
      </c>
      <c r="AD69" s="178">
        <f>+'POAI 01 2024'!AD69+'POAI 02 AD'!AD69</f>
        <v>0</v>
      </c>
      <c r="AE69" s="178">
        <f>+'POAI 01 2024'!AE69+'POAI 02 AD'!AE69</f>
        <v>0</v>
      </c>
      <c r="AF69" s="178">
        <f t="shared" ref="AF69:AF132" si="9">SUM(F69:AE69)</f>
        <v>50000000</v>
      </c>
      <c r="AG69" s="180">
        <f t="shared" si="5"/>
        <v>0.55555555555555558</v>
      </c>
      <c r="AH69" s="178">
        <v>90000000</v>
      </c>
      <c r="AI69" s="181">
        <f t="shared" si="6"/>
        <v>0.44444444444444442</v>
      </c>
      <c r="AJ69" s="178">
        <f t="shared" si="7"/>
        <v>40000000</v>
      </c>
    </row>
    <row r="70" spans="1:36" s="6" customFormat="1" ht="62.4" x14ac:dyDescent="0.3">
      <c r="A70" s="175" t="str">
        <f t="shared" si="8"/>
        <v>SI.PY.2</v>
      </c>
      <c r="B70" s="176" t="s">
        <v>124</v>
      </c>
      <c r="C70" s="135" t="s">
        <v>10</v>
      </c>
      <c r="D70" s="177" t="s">
        <v>313</v>
      </c>
      <c r="E70" s="136">
        <v>9</v>
      </c>
      <c r="F70" s="178">
        <f>+'POAI 01 2024'!F70+'POAI 02 AD'!F70</f>
        <v>0</v>
      </c>
      <c r="G70" s="178">
        <f>+'POAI 01 2024'!G70+'POAI 02 AD'!G70</f>
        <v>0</v>
      </c>
      <c r="H70" s="178">
        <f>+'POAI 01 2024'!H70+'POAI 02 AD'!H70</f>
        <v>0</v>
      </c>
      <c r="I70" s="178">
        <f>+'POAI 01 2024'!I70+'POAI 02 AD'!I70</f>
        <v>0</v>
      </c>
      <c r="J70" s="178">
        <f>+'POAI 01 2024'!J70+'POAI 02 AD'!J70</f>
        <v>0</v>
      </c>
      <c r="K70" s="178">
        <f>+'POAI 01 2024'!K70+'POAI 02 AD'!K70</f>
        <v>200560000</v>
      </c>
      <c r="L70" s="178">
        <f>+'POAI 01 2024'!L70+'POAI 02 AD'!L70</f>
        <v>0</v>
      </c>
      <c r="M70" s="178">
        <f>+'POAI 01 2024'!M70+'POAI 02 AD'!M70</f>
        <v>0</v>
      </c>
      <c r="N70" s="178">
        <f>+'POAI 01 2024'!N70+'POAI 02 AD'!N70</f>
        <v>0</v>
      </c>
      <c r="O70" s="178">
        <f>+'POAI 01 2024'!O70+'POAI 02 AD'!O70</f>
        <v>60000000</v>
      </c>
      <c r="P70" s="178">
        <f>+'POAI 01 2024'!P70+'POAI 02 AD'!P70</f>
        <v>0</v>
      </c>
      <c r="Q70" s="178">
        <f>+'POAI 01 2024'!Q70+'POAI 02 AD'!Q70</f>
        <v>0</v>
      </c>
      <c r="R70" s="178">
        <f>+'POAI 01 2024'!R70+'POAI 02 AD'!R70</f>
        <v>0</v>
      </c>
      <c r="S70" s="178">
        <f>+'POAI 01 2024'!S70+'POAI 02 AD'!S70</f>
        <v>0</v>
      </c>
      <c r="T70" s="178">
        <f>+'POAI 01 2024'!T70+'POAI 02 AD'!T70</f>
        <v>0</v>
      </c>
      <c r="U70" s="178">
        <f>+'POAI 01 2024'!U70+'POAI 02 AD'!U70</f>
        <v>0</v>
      </c>
      <c r="V70" s="178">
        <f>+'POAI 01 2024'!V70+'POAI 02 AD'!V70</f>
        <v>0</v>
      </c>
      <c r="W70" s="178">
        <f>+'POAI 01 2024'!W70+'POAI 02 AD'!W70</f>
        <v>0</v>
      </c>
      <c r="X70" s="178">
        <f>+'POAI 01 2024'!X70+'POAI 02 AD'!X70</f>
        <v>0</v>
      </c>
      <c r="Y70" s="178">
        <f>+'POAI 01 2024'!Y70+'POAI 02 AD'!Y70</f>
        <v>0</v>
      </c>
      <c r="Z70" s="178">
        <f>+'POAI 01 2024'!Z70+'POAI 02 AD'!Z70</f>
        <v>0</v>
      </c>
      <c r="AA70" s="178">
        <f>+'POAI 01 2024'!AA70+'POAI 02 AD'!AA70</f>
        <v>0</v>
      </c>
      <c r="AB70" s="178">
        <f>+'POAI 01 2024'!AB70+'POAI 02 AD'!AB70</f>
        <v>0</v>
      </c>
      <c r="AC70" s="178">
        <f>+'POAI 01 2024'!AC70+'POAI 02 AD'!AC70</f>
        <v>0</v>
      </c>
      <c r="AD70" s="178">
        <f>+'POAI 01 2024'!AD70+'POAI 02 AD'!AD70</f>
        <v>0</v>
      </c>
      <c r="AE70" s="178">
        <f>+'POAI 01 2024'!AE70+'POAI 02 AD'!AE70</f>
        <v>0</v>
      </c>
      <c r="AF70" s="178">
        <f t="shared" si="9"/>
        <v>260560000</v>
      </c>
      <c r="AG70" s="180">
        <f t="shared" si="5"/>
        <v>0.25716541650217134</v>
      </c>
      <c r="AH70" s="178">
        <v>1013200000</v>
      </c>
      <c r="AI70" s="181">
        <f t="shared" si="6"/>
        <v>0.74283458349782872</v>
      </c>
      <c r="AJ70" s="178">
        <f t="shared" si="7"/>
        <v>752640000</v>
      </c>
    </row>
    <row r="71" spans="1:36" s="6" customFormat="1" ht="62.4" x14ac:dyDescent="0.3">
      <c r="A71" s="175" t="str">
        <f t="shared" si="8"/>
        <v>SI.PY.2</v>
      </c>
      <c r="B71" s="176" t="s">
        <v>124</v>
      </c>
      <c r="C71" s="135" t="s">
        <v>13</v>
      </c>
      <c r="D71" s="177" t="s">
        <v>313</v>
      </c>
      <c r="E71" s="136">
        <v>2</v>
      </c>
      <c r="F71" s="178">
        <f>+'POAI 01 2024'!F71+'POAI 02 AD'!F71</f>
        <v>0</v>
      </c>
      <c r="G71" s="178">
        <f>+'POAI 01 2024'!G71+'POAI 02 AD'!G71</f>
        <v>0</v>
      </c>
      <c r="H71" s="178">
        <f>+'POAI 01 2024'!H71+'POAI 02 AD'!H71</f>
        <v>0</v>
      </c>
      <c r="I71" s="178">
        <f>+'POAI 01 2024'!I71+'POAI 02 AD'!I71</f>
        <v>0</v>
      </c>
      <c r="J71" s="178">
        <f>+'POAI 01 2024'!J71+'POAI 02 AD'!J71</f>
        <v>0</v>
      </c>
      <c r="K71" s="178">
        <f>+'POAI 01 2024'!K71+'POAI 02 AD'!K71</f>
        <v>0</v>
      </c>
      <c r="L71" s="178">
        <f>+'POAI 01 2024'!L71+'POAI 02 AD'!L71</f>
        <v>0</v>
      </c>
      <c r="M71" s="178">
        <f>+'POAI 01 2024'!M71+'POAI 02 AD'!M71</f>
        <v>0</v>
      </c>
      <c r="N71" s="178">
        <f>+'POAI 01 2024'!N71+'POAI 02 AD'!N71</f>
        <v>0</v>
      </c>
      <c r="O71" s="178">
        <f>+'POAI 01 2024'!O71+'POAI 02 AD'!O71</f>
        <v>0</v>
      </c>
      <c r="P71" s="178">
        <f>+'POAI 01 2024'!P71+'POAI 02 AD'!P71</f>
        <v>0</v>
      </c>
      <c r="Q71" s="178">
        <f>+'POAI 01 2024'!Q71+'POAI 02 AD'!Q71</f>
        <v>0</v>
      </c>
      <c r="R71" s="178">
        <f>+'POAI 01 2024'!R71+'POAI 02 AD'!R71</f>
        <v>0</v>
      </c>
      <c r="S71" s="178">
        <f>+'POAI 01 2024'!S71+'POAI 02 AD'!S71</f>
        <v>0</v>
      </c>
      <c r="T71" s="178">
        <f>+'POAI 01 2024'!T71+'POAI 02 AD'!T71</f>
        <v>0</v>
      </c>
      <c r="U71" s="178">
        <f>+'POAI 01 2024'!U71+'POAI 02 AD'!U71</f>
        <v>27000000</v>
      </c>
      <c r="V71" s="178">
        <f>+'POAI 01 2024'!V71+'POAI 02 AD'!V71</f>
        <v>0</v>
      </c>
      <c r="W71" s="178">
        <f>+'POAI 01 2024'!W71+'POAI 02 AD'!W71</f>
        <v>0</v>
      </c>
      <c r="X71" s="178">
        <f>+'POAI 01 2024'!X71+'POAI 02 AD'!X71</f>
        <v>0</v>
      </c>
      <c r="Y71" s="178">
        <f>+'POAI 01 2024'!Y71+'POAI 02 AD'!Y71</f>
        <v>0</v>
      </c>
      <c r="Z71" s="178">
        <f>+'POAI 01 2024'!Z71+'POAI 02 AD'!Z71</f>
        <v>0</v>
      </c>
      <c r="AA71" s="178">
        <f>+'POAI 01 2024'!AA71+'POAI 02 AD'!AA71</f>
        <v>0</v>
      </c>
      <c r="AB71" s="178">
        <f>+'POAI 01 2024'!AB71+'POAI 02 AD'!AB71</f>
        <v>0</v>
      </c>
      <c r="AC71" s="178">
        <f>+'POAI 01 2024'!AC71+'POAI 02 AD'!AC71</f>
        <v>0</v>
      </c>
      <c r="AD71" s="178">
        <f>+'POAI 01 2024'!AD71+'POAI 02 AD'!AD71</f>
        <v>0</v>
      </c>
      <c r="AE71" s="178">
        <f>+'POAI 01 2024'!AE71+'POAI 02 AD'!AE71</f>
        <v>0</v>
      </c>
      <c r="AF71" s="178">
        <f t="shared" si="9"/>
        <v>27000000</v>
      </c>
      <c r="AG71" s="180">
        <f t="shared" si="5"/>
        <v>0.25961538461538464</v>
      </c>
      <c r="AH71" s="178">
        <v>104000000</v>
      </c>
      <c r="AI71" s="181">
        <f t="shared" si="6"/>
        <v>0.74038461538461542</v>
      </c>
      <c r="AJ71" s="178">
        <f t="shared" si="7"/>
        <v>77000000</v>
      </c>
    </row>
    <row r="72" spans="1:36" s="6" customFormat="1" ht="62.4" x14ac:dyDescent="0.3">
      <c r="A72" s="175" t="str">
        <f t="shared" si="8"/>
        <v>SI.PY.2</v>
      </c>
      <c r="B72" s="176" t="s">
        <v>124</v>
      </c>
      <c r="C72" s="135" t="s">
        <v>14</v>
      </c>
      <c r="D72" s="177" t="s">
        <v>313</v>
      </c>
      <c r="E72" s="136">
        <v>1</v>
      </c>
      <c r="F72" s="178">
        <f>+'POAI 01 2024'!F72+'POAI 02 AD'!F72</f>
        <v>0</v>
      </c>
      <c r="G72" s="178">
        <f>+'POAI 01 2024'!G72+'POAI 02 AD'!G72</f>
        <v>0</v>
      </c>
      <c r="H72" s="178">
        <f>+'POAI 01 2024'!H72+'POAI 02 AD'!H72</f>
        <v>0</v>
      </c>
      <c r="I72" s="178">
        <f>+'POAI 01 2024'!I72+'POAI 02 AD'!I72</f>
        <v>0</v>
      </c>
      <c r="J72" s="178">
        <f>+'POAI 01 2024'!J72+'POAI 02 AD'!J72</f>
        <v>0</v>
      </c>
      <c r="K72" s="178">
        <f>+'POAI 01 2024'!K72+'POAI 02 AD'!K72</f>
        <v>0</v>
      </c>
      <c r="L72" s="178">
        <f>+'POAI 01 2024'!L72+'POAI 02 AD'!L72</f>
        <v>0</v>
      </c>
      <c r="M72" s="178">
        <f>+'POAI 01 2024'!M72+'POAI 02 AD'!M72</f>
        <v>0</v>
      </c>
      <c r="N72" s="178">
        <f>+'POAI 01 2024'!N72+'POAI 02 AD'!N72</f>
        <v>0</v>
      </c>
      <c r="O72" s="178">
        <f>+'POAI 01 2024'!O72+'POAI 02 AD'!O72</f>
        <v>0</v>
      </c>
      <c r="P72" s="178">
        <f>+'POAI 01 2024'!P72+'POAI 02 AD'!P72</f>
        <v>0</v>
      </c>
      <c r="Q72" s="178">
        <f>+'POAI 01 2024'!Q72+'POAI 02 AD'!Q72</f>
        <v>0</v>
      </c>
      <c r="R72" s="178">
        <f>+'POAI 01 2024'!R72+'POAI 02 AD'!R72</f>
        <v>0</v>
      </c>
      <c r="S72" s="178">
        <f>+'POAI 01 2024'!S72+'POAI 02 AD'!S72</f>
        <v>0</v>
      </c>
      <c r="T72" s="178">
        <f>+'POAI 01 2024'!T72+'POAI 02 AD'!T72</f>
        <v>0</v>
      </c>
      <c r="U72" s="178">
        <f>+'POAI 01 2024'!U72+'POAI 02 AD'!U72</f>
        <v>27000000</v>
      </c>
      <c r="V72" s="178">
        <f>+'POAI 01 2024'!V72+'POAI 02 AD'!V72</f>
        <v>0</v>
      </c>
      <c r="W72" s="178">
        <f>+'POAI 01 2024'!W72+'POAI 02 AD'!W72</f>
        <v>0</v>
      </c>
      <c r="X72" s="178">
        <f>+'POAI 01 2024'!X72+'POAI 02 AD'!X72</f>
        <v>0</v>
      </c>
      <c r="Y72" s="178">
        <f>+'POAI 01 2024'!Y72+'POAI 02 AD'!Y72</f>
        <v>0</v>
      </c>
      <c r="Z72" s="178">
        <f>+'POAI 01 2024'!Z72+'POAI 02 AD'!Z72</f>
        <v>0</v>
      </c>
      <c r="AA72" s="178">
        <f>+'POAI 01 2024'!AA72+'POAI 02 AD'!AA72</f>
        <v>0</v>
      </c>
      <c r="AB72" s="178">
        <f>+'POAI 01 2024'!AB72+'POAI 02 AD'!AB72</f>
        <v>0</v>
      </c>
      <c r="AC72" s="178">
        <f>+'POAI 01 2024'!AC72+'POAI 02 AD'!AC72</f>
        <v>0</v>
      </c>
      <c r="AD72" s="178">
        <f>+'POAI 01 2024'!AD72+'POAI 02 AD'!AD72</f>
        <v>0</v>
      </c>
      <c r="AE72" s="178">
        <f>+'POAI 01 2024'!AE72+'POAI 02 AD'!AE72</f>
        <v>0</v>
      </c>
      <c r="AF72" s="178">
        <f t="shared" si="9"/>
        <v>27000000</v>
      </c>
      <c r="AG72" s="180">
        <f t="shared" si="5"/>
        <v>0.51923076923076927</v>
      </c>
      <c r="AH72" s="178">
        <v>52000000</v>
      </c>
      <c r="AI72" s="181">
        <f t="shared" si="6"/>
        <v>0.48076923076923078</v>
      </c>
      <c r="AJ72" s="178">
        <f t="shared" si="7"/>
        <v>25000000</v>
      </c>
    </row>
    <row r="73" spans="1:36" s="6" customFormat="1" ht="62.4" x14ac:dyDescent="0.3">
      <c r="A73" s="175" t="str">
        <f t="shared" si="8"/>
        <v>SI.PY.2</v>
      </c>
      <c r="B73" s="176" t="s">
        <v>124</v>
      </c>
      <c r="C73" s="135" t="s">
        <v>12</v>
      </c>
      <c r="D73" s="177" t="s">
        <v>312</v>
      </c>
      <c r="E73" s="136">
        <v>3</v>
      </c>
      <c r="F73" s="178">
        <f>+'POAI 01 2024'!F73+'POAI 02 AD'!F73</f>
        <v>0</v>
      </c>
      <c r="G73" s="178">
        <f>+'POAI 01 2024'!G73+'POAI 02 AD'!G73</f>
        <v>0</v>
      </c>
      <c r="H73" s="178">
        <f>+'POAI 01 2024'!H73+'POAI 02 AD'!H73</f>
        <v>0</v>
      </c>
      <c r="I73" s="178">
        <f>+'POAI 01 2024'!I73+'POAI 02 AD'!I73</f>
        <v>0</v>
      </c>
      <c r="J73" s="178">
        <f>+'POAI 01 2024'!J73+'POAI 02 AD'!J73</f>
        <v>0</v>
      </c>
      <c r="K73" s="178">
        <f>+'POAI 01 2024'!K73+'POAI 02 AD'!K73</f>
        <v>0</v>
      </c>
      <c r="L73" s="178">
        <f>+'POAI 01 2024'!L73+'POAI 02 AD'!L73</f>
        <v>0</v>
      </c>
      <c r="M73" s="178">
        <f>+'POAI 01 2024'!M73+'POAI 02 AD'!M73</f>
        <v>0</v>
      </c>
      <c r="N73" s="178">
        <f>+'POAI 01 2024'!N73+'POAI 02 AD'!N73</f>
        <v>0</v>
      </c>
      <c r="O73" s="178">
        <f>+'POAI 01 2024'!O73+'POAI 02 AD'!O73</f>
        <v>0</v>
      </c>
      <c r="P73" s="178">
        <f>+'POAI 01 2024'!P73+'POAI 02 AD'!P73</f>
        <v>0</v>
      </c>
      <c r="Q73" s="178">
        <f>+'POAI 01 2024'!Q73+'POAI 02 AD'!Q73</f>
        <v>0</v>
      </c>
      <c r="R73" s="178">
        <f>+'POAI 01 2024'!R73+'POAI 02 AD'!R73</f>
        <v>0</v>
      </c>
      <c r="S73" s="178">
        <f>+'POAI 01 2024'!S73+'POAI 02 AD'!S73</f>
        <v>0</v>
      </c>
      <c r="T73" s="178">
        <f>+'POAI 01 2024'!T73+'POAI 02 AD'!T73</f>
        <v>0</v>
      </c>
      <c r="U73" s="178">
        <f>+'POAI 01 2024'!U73+'POAI 02 AD'!U73</f>
        <v>27000000</v>
      </c>
      <c r="V73" s="178">
        <f>+'POAI 01 2024'!V73+'POAI 02 AD'!V73</f>
        <v>0</v>
      </c>
      <c r="W73" s="178">
        <f>+'POAI 01 2024'!W73+'POAI 02 AD'!W73</f>
        <v>0</v>
      </c>
      <c r="X73" s="178">
        <f>+'POAI 01 2024'!X73+'POAI 02 AD'!X73</f>
        <v>0</v>
      </c>
      <c r="Y73" s="178">
        <f>+'POAI 01 2024'!Y73+'POAI 02 AD'!Y73</f>
        <v>0</v>
      </c>
      <c r="Z73" s="178">
        <f>+'POAI 01 2024'!Z73+'POAI 02 AD'!Z73</f>
        <v>0</v>
      </c>
      <c r="AA73" s="178">
        <f>+'POAI 01 2024'!AA73+'POAI 02 AD'!AA73</f>
        <v>0</v>
      </c>
      <c r="AB73" s="178">
        <f>+'POAI 01 2024'!AB73+'POAI 02 AD'!AB73</f>
        <v>0</v>
      </c>
      <c r="AC73" s="178">
        <f>+'POAI 01 2024'!AC73+'POAI 02 AD'!AC73</f>
        <v>0</v>
      </c>
      <c r="AD73" s="178">
        <f>+'POAI 01 2024'!AD73+'POAI 02 AD'!AD73</f>
        <v>0</v>
      </c>
      <c r="AE73" s="178">
        <f>+'POAI 01 2024'!AE73+'POAI 02 AD'!AE73</f>
        <v>0</v>
      </c>
      <c r="AF73" s="178">
        <f t="shared" si="9"/>
        <v>27000000</v>
      </c>
      <c r="AG73" s="180">
        <f t="shared" si="5"/>
        <v>0.25961538461538464</v>
      </c>
      <c r="AH73" s="178">
        <v>104000000</v>
      </c>
      <c r="AI73" s="181">
        <f t="shared" si="6"/>
        <v>0.74038461538461542</v>
      </c>
      <c r="AJ73" s="178">
        <f t="shared" si="7"/>
        <v>77000000</v>
      </c>
    </row>
    <row r="74" spans="1:36" s="6" customFormat="1" ht="124.8" x14ac:dyDescent="0.3">
      <c r="A74" s="175" t="str">
        <f t="shared" si="8"/>
        <v>SI.PY.2</v>
      </c>
      <c r="B74" s="176" t="s">
        <v>125</v>
      </c>
      <c r="C74" s="135" t="s">
        <v>40</v>
      </c>
      <c r="D74" s="177" t="s">
        <v>126</v>
      </c>
      <c r="E74" s="136">
        <v>1</v>
      </c>
      <c r="F74" s="178">
        <f>+'POAI 01 2024'!F74+'POAI 02 AD'!F74</f>
        <v>0</v>
      </c>
      <c r="G74" s="178">
        <f>+'POAI 01 2024'!G74+'POAI 02 AD'!G74</f>
        <v>0</v>
      </c>
      <c r="H74" s="178">
        <f>+'POAI 01 2024'!H74+'POAI 02 AD'!H74</f>
        <v>0</v>
      </c>
      <c r="I74" s="178">
        <f>+'POAI 01 2024'!I74+'POAI 02 AD'!I74</f>
        <v>0</v>
      </c>
      <c r="J74" s="178">
        <f>+'POAI 01 2024'!J74+'POAI 02 AD'!J74</f>
        <v>0</v>
      </c>
      <c r="K74" s="178">
        <f>+'POAI 01 2024'!K74+'POAI 02 AD'!K74</f>
        <v>0</v>
      </c>
      <c r="L74" s="178">
        <f>+'POAI 01 2024'!L74+'POAI 02 AD'!L74</f>
        <v>0</v>
      </c>
      <c r="M74" s="178">
        <f>+'POAI 01 2024'!M74+'POAI 02 AD'!M74</f>
        <v>0</v>
      </c>
      <c r="N74" s="178">
        <f>+'POAI 01 2024'!N74+'POAI 02 AD'!N74</f>
        <v>0</v>
      </c>
      <c r="O74" s="178">
        <f>+'POAI 01 2024'!O74+'POAI 02 AD'!O74</f>
        <v>36400000</v>
      </c>
      <c r="P74" s="178">
        <f>+'POAI 01 2024'!P74+'POAI 02 AD'!P74</f>
        <v>0</v>
      </c>
      <c r="Q74" s="178">
        <f>+'POAI 01 2024'!Q74+'POAI 02 AD'!Q74</f>
        <v>0</v>
      </c>
      <c r="R74" s="178">
        <f>+'POAI 01 2024'!R74+'POAI 02 AD'!R74</f>
        <v>0</v>
      </c>
      <c r="S74" s="178">
        <f>+'POAI 01 2024'!S74+'POAI 02 AD'!S74</f>
        <v>0</v>
      </c>
      <c r="T74" s="178">
        <f>+'POAI 01 2024'!T74+'POAI 02 AD'!T74</f>
        <v>0</v>
      </c>
      <c r="U74" s="178">
        <f>+'POAI 01 2024'!U74+'POAI 02 AD'!U74</f>
        <v>7200000</v>
      </c>
      <c r="V74" s="178">
        <f>+'POAI 01 2024'!V74+'POAI 02 AD'!V74</f>
        <v>0</v>
      </c>
      <c r="W74" s="178">
        <f>+'POAI 01 2024'!W74+'POAI 02 AD'!W74</f>
        <v>0</v>
      </c>
      <c r="X74" s="178">
        <f>+'POAI 01 2024'!X74+'POAI 02 AD'!X74</f>
        <v>0</v>
      </c>
      <c r="Y74" s="178">
        <f>+'POAI 01 2024'!Y74+'POAI 02 AD'!Y74</f>
        <v>0</v>
      </c>
      <c r="Z74" s="178">
        <f>+'POAI 01 2024'!Z74+'POAI 02 AD'!Z74</f>
        <v>0</v>
      </c>
      <c r="AA74" s="178">
        <f>+'POAI 01 2024'!AA74+'POAI 02 AD'!AA74</f>
        <v>0</v>
      </c>
      <c r="AB74" s="178">
        <f>+'POAI 01 2024'!AB74+'POAI 02 AD'!AB74</f>
        <v>0</v>
      </c>
      <c r="AC74" s="178">
        <f>+'POAI 01 2024'!AC74+'POAI 02 AD'!AC74</f>
        <v>0</v>
      </c>
      <c r="AD74" s="178">
        <f>+'POAI 01 2024'!AD74+'POAI 02 AD'!AD74</f>
        <v>0</v>
      </c>
      <c r="AE74" s="178">
        <f>+'POAI 01 2024'!AE74+'POAI 02 AD'!AE74</f>
        <v>0</v>
      </c>
      <c r="AF74" s="178">
        <f t="shared" si="9"/>
        <v>43600000</v>
      </c>
      <c r="AG74" s="180">
        <f t="shared" si="5"/>
        <v>0.14533333333333334</v>
      </c>
      <c r="AH74" s="178">
        <v>300000000</v>
      </c>
      <c r="AI74" s="181">
        <f t="shared" si="6"/>
        <v>0.85466666666666669</v>
      </c>
      <c r="AJ74" s="178">
        <f t="shared" si="7"/>
        <v>256400000</v>
      </c>
    </row>
    <row r="75" spans="1:36" s="6" customFormat="1" ht="62.4" x14ac:dyDescent="0.3">
      <c r="A75" s="175" t="str">
        <f t="shared" si="8"/>
        <v>SI.PY.3</v>
      </c>
      <c r="B75" s="176" t="s">
        <v>343</v>
      </c>
      <c r="C75" s="135" t="s">
        <v>10</v>
      </c>
      <c r="D75" s="177" t="s">
        <v>127</v>
      </c>
      <c r="E75" s="136">
        <v>15</v>
      </c>
      <c r="F75" s="178">
        <f>+'POAI 01 2024'!F75+'POAI 02 AD'!F75</f>
        <v>0</v>
      </c>
      <c r="G75" s="178">
        <f>+'POAI 01 2024'!G75+'POAI 02 AD'!G75</f>
        <v>0</v>
      </c>
      <c r="H75" s="178">
        <f>+'POAI 01 2024'!H75+'POAI 02 AD'!H75</f>
        <v>0</v>
      </c>
      <c r="I75" s="178">
        <f>+'POAI 01 2024'!I75+'POAI 02 AD'!I75</f>
        <v>0</v>
      </c>
      <c r="J75" s="178">
        <f>+'POAI 01 2024'!J75+'POAI 02 AD'!J75</f>
        <v>0</v>
      </c>
      <c r="K75" s="178">
        <f>+'POAI 01 2024'!K75+'POAI 02 AD'!K75</f>
        <v>54000000</v>
      </c>
      <c r="L75" s="178">
        <f>+'POAI 01 2024'!L75+'POAI 02 AD'!L75</f>
        <v>0</v>
      </c>
      <c r="M75" s="178">
        <f>+'POAI 01 2024'!M75+'POAI 02 AD'!M75</f>
        <v>0</v>
      </c>
      <c r="N75" s="178">
        <f>+'POAI 01 2024'!N75+'POAI 02 AD'!N75</f>
        <v>0</v>
      </c>
      <c r="O75" s="178">
        <f>+'POAI 01 2024'!O75+'POAI 02 AD'!O75</f>
        <v>50000000</v>
      </c>
      <c r="P75" s="178">
        <f>+'POAI 01 2024'!P75+'POAI 02 AD'!P75</f>
        <v>0</v>
      </c>
      <c r="Q75" s="178">
        <f>+'POAI 01 2024'!Q75+'POAI 02 AD'!Q75</f>
        <v>0</v>
      </c>
      <c r="R75" s="178">
        <f>+'POAI 01 2024'!R75+'POAI 02 AD'!R75</f>
        <v>0</v>
      </c>
      <c r="S75" s="178">
        <f>+'POAI 01 2024'!S75+'POAI 02 AD'!S75</f>
        <v>0</v>
      </c>
      <c r="T75" s="178">
        <f>+'POAI 01 2024'!T75+'POAI 02 AD'!T75</f>
        <v>0</v>
      </c>
      <c r="U75" s="178">
        <f>+'POAI 01 2024'!U75+'POAI 02 AD'!U75</f>
        <v>0</v>
      </c>
      <c r="V75" s="178">
        <f>+'POAI 01 2024'!V75+'POAI 02 AD'!V75</f>
        <v>0</v>
      </c>
      <c r="W75" s="178">
        <f>+'POAI 01 2024'!W75+'POAI 02 AD'!W75</f>
        <v>4000000</v>
      </c>
      <c r="X75" s="178">
        <f>+'POAI 01 2024'!X75+'POAI 02 AD'!X75</f>
        <v>0</v>
      </c>
      <c r="Y75" s="178">
        <f>+'POAI 01 2024'!Y75+'POAI 02 AD'!Y75</f>
        <v>0</v>
      </c>
      <c r="Z75" s="178">
        <f>+'POAI 01 2024'!Z75+'POAI 02 AD'!Z75</f>
        <v>6693567</v>
      </c>
      <c r="AA75" s="178">
        <f>+'POAI 01 2024'!AA75+'POAI 02 AD'!AA75</f>
        <v>0</v>
      </c>
      <c r="AB75" s="178">
        <f>+'POAI 01 2024'!AB75+'POAI 02 AD'!AB75</f>
        <v>0</v>
      </c>
      <c r="AC75" s="178">
        <f>+'POAI 01 2024'!AC75+'POAI 02 AD'!AC75</f>
        <v>0</v>
      </c>
      <c r="AD75" s="178">
        <f>+'POAI 01 2024'!AD75+'POAI 02 AD'!AD75</f>
        <v>0</v>
      </c>
      <c r="AE75" s="178">
        <f>+'POAI 01 2024'!AE75+'POAI 02 AD'!AE75</f>
        <v>0</v>
      </c>
      <c r="AF75" s="178">
        <f t="shared" si="9"/>
        <v>114693567</v>
      </c>
      <c r="AG75" s="180">
        <f t="shared" si="5"/>
        <v>0.4445487093023256</v>
      </c>
      <c r="AH75" s="178">
        <v>258000000</v>
      </c>
      <c r="AI75" s="181">
        <f t="shared" si="6"/>
        <v>0.5554512906976744</v>
      </c>
      <c r="AJ75" s="178">
        <f t="shared" si="7"/>
        <v>143306433</v>
      </c>
    </row>
    <row r="76" spans="1:36" s="6" customFormat="1" ht="62.4" x14ac:dyDescent="0.3">
      <c r="A76" s="175" t="str">
        <f t="shared" si="8"/>
        <v>SI.PY.3</v>
      </c>
      <c r="B76" s="176" t="s">
        <v>343</v>
      </c>
      <c r="C76" s="135" t="s">
        <v>13</v>
      </c>
      <c r="D76" s="177" t="s">
        <v>127</v>
      </c>
      <c r="E76" s="136">
        <v>2</v>
      </c>
      <c r="F76" s="178">
        <f>+'POAI 01 2024'!F76+'POAI 02 AD'!F76</f>
        <v>0</v>
      </c>
      <c r="G76" s="178">
        <f>+'POAI 01 2024'!G76+'POAI 02 AD'!G76</f>
        <v>0</v>
      </c>
      <c r="H76" s="178">
        <f>+'POAI 01 2024'!H76+'POAI 02 AD'!H76</f>
        <v>0</v>
      </c>
      <c r="I76" s="178">
        <f>+'POAI 01 2024'!I76+'POAI 02 AD'!I76</f>
        <v>0</v>
      </c>
      <c r="J76" s="178">
        <f>+'POAI 01 2024'!J76+'POAI 02 AD'!J76</f>
        <v>0</v>
      </c>
      <c r="K76" s="178">
        <f>+'POAI 01 2024'!K76+'POAI 02 AD'!K76</f>
        <v>0</v>
      </c>
      <c r="L76" s="178">
        <f>+'POAI 01 2024'!L76+'POAI 02 AD'!L76</f>
        <v>0</v>
      </c>
      <c r="M76" s="178">
        <f>+'POAI 01 2024'!M76+'POAI 02 AD'!M76</f>
        <v>0</v>
      </c>
      <c r="N76" s="178">
        <f>+'POAI 01 2024'!N76+'POAI 02 AD'!N76</f>
        <v>0</v>
      </c>
      <c r="O76" s="178">
        <f>+'POAI 01 2024'!O76+'POAI 02 AD'!O76</f>
        <v>0</v>
      </c>
      <c r="P76" s="178">
        <f>+'POAI 01 2024'!P76+'POAI 02 AD'!P76</f>
        <v>0</v>
      </c>
      <c r="Q76" s="178">
        <f>+'POAI 01 2024'!Q76+'POAI 02 AD'!Q76</f>
        <v>0</v>
      </c>
      <c r="R76" s="178">
        <f>+'POAI 01 2024'!R76+'POAI 02 AD'!R76</f>
        <v>0</v>
      </c>
      <c r="S76" s="178">
        <f>+'POAI 01 2024'!S76+'POAI 02 AD'!S76</f>
        <v>0</v>
      </c>
      <c r="T76" s="178">
        <f>+'POAI 01 2024'!T76+'POAI 02 AD'!T76</f>
        <v>0</v>
      </c>
      <c r="U76" s="178">
        <f>+'POAI 01 2024'!U76+'POAI 02 AD'!U76</f>
        <v>21800000</v>
      </c>
      <c r="V76" s="178">
        <f>+'POAI 01 2024'!V76+'POAI 02 AD'!V76</f>
        <v>0</v>
      </c>
      <c r="W76" s="178">
        <f>+'POAI 01 2024'!W76+'POAI 02 AD'!W76</f>
        <v>0</v>
      </c>
      <c r="X76" s="178">
        <f>+'POAI 01 2024'!X76+'POAI 02 AD'!X76</f>
        <v>0</v>
      </c>
      <c r="Y76" s="178">
        <f>+'POAI 01 2024'!Y76+'POAI 02 AD'!Y76</f>
        <v>0</v>
      </c>
      <c r="Z76" s="178">
        <f>+'POAI 01 2024'!Z76+'POAI 02 AD'!Z76</f>
        <v>0</v>
      </c>
      <c r="AA76" s="178">
        <f>+'POAI 01 2024'!AA76+'POAI 02 AD'!AA76</f>
        <v>0</v>
      </c>
      <c r="AB76" s="178">
        <f>+'POAI 01 2024'!AB76+'POAI 02 AD'!AB76</f>
        <v>0</v>
      </c>
      <c r="AC76" s="178">
        <f>+'POAI 01 2024'!AC76+'POAI 02 AD'!AC76</f>
        <v>0</v>
      </c>
      <c r="AD76" s="178">
        <f>+'POAI 01 2024'!AD76+'POAI 02 AD'!AD76</f>
        <v>0</v>
      </c>
      <c r="AE76" s="178">
        <f>+'POAI 01 2024'!AE76+'POAI 02 AD'!AE76</f>
        <v>0</v>
      </c>
      <c r="AF76" s="178">
        <f t="shared" si="9"/>
        <v>21800000</v>
      </c>
      <c r="AG76" s="180">
        <f t="shared" si="5"/>
        <v>0.72666666666666668</v>
      </c>
      <c r="AH76" s="178">
        <v>30000000</v>
      </c>
      <c r="AI76" s="181">
        <f t="shared" si="6"/>
        <v>0.27333333333333332</v>
      </c>
      <c r="AJ76" s="178">
        <f t="shared" si="7"/>
        <v>8200000</v>
      </c>
    </row>
    <row r="77" spans="1:36" s="6" customFormat="1" ht="62.4" x14ac:dyDescent="0.3">
      <c r="A77" s="175" t="str">
        <f t="shared" si="8"/>
        <v>SI.PY.3</v>
      </c>
      <c r="B77" s="176" t="s">
        <v>343</v>
      </c>
      <c r="C77" s="135" t="s">
        <v>14</v>
      </c>
      <c r="D77" s="177" t="s">
        <v>127</v>
      </c>
      <c r="E77" s="136">
        <v>2</v>
      </c>
      <c r="F77" s="178">
        <f>+'POAI 01 2024'!F77+'POAI 02 AD'!F77</f>
        <v>0</v>
      </c>
      <c r="G77" s="178">
        <f>+'POAI 01 2024'!G77+'POAI 02 AD'!G77</f>
        <v>0</v>
      </c>
      <c r="H77" s="178">
        <f>+'POAI 01 2024'!H77+'POAI 02 AD'!H77</f>
        <v>0</v>
      </c>
      <c r="I77" s="178">
        <f>+'POAI 01 2024'!I77+'POAI 02 AD'!I77</f>
        <v>0</v>
      </c>
      <c r="J77" s="178">
        <f>+'POAI 01 2024'!J77+'POAI 02 AD'!J77</f>
        <v>0</v>
      </c>
      <c r="K77" s="178">
        <f>+'POAI 01 2024'!K77+'POAI 02 AD'!K77</f>
        <v>0</v>
      </c>
      <c r="L77" s="178">
        <f>+'POAI 01 2024'!L77+'POAI 02 AD'!L77</f>
        <v>0</v>
      </c>
      <c r="M77" s="178">
        <f>+'POAI 01 2024'!M77+'POAI 02 AD'!M77</f>
        <v>0</v>
      </c>
      <c r="N77" s="178">
        <f>+'POAI 01 2024'!N77+'POAI 02 AD'!N77</f>
        <v>0</v>
      </c>
      <c r="O77" s="178">
        <f>+'POAI 01 2024'!O77+'POAI 02 AD'!O77</f>
        <v>0</v>
      </c>
      <c r="P77" s="178">
        <f>+'POAI 01 2024'!P77+'POAI 02 AD'!P77</f>
        <v>0</v>
      </c>
      <c r="Q77" s="178">
        <f>+'POAI 01 2024'!Q77+'POAI 02 AD'!Q77</f>
        <v>0</v>
      </c>
      <c r="R77" s="178">
        <f>+'POAI 01 2024'!R77+'POAI 02 AD'!R77</f>
        <v>0</v>
      </c>
      <c r="S77" s="178">
        <f>+'POAI 01 2024'!S77+'POAI 02 AD'!S77</f>
        <v>0</v>
      </c>
      <c r="T77" s="178">
        <f>+'POAI 01 2024'!T77+'POAI 02 AD'!T77</f>
        <v>0</v>
      </c>
      <c r="U77" s="178">
        <f>+'POAI 01 2024'!U77+'POAI 02 AD'!U77</f>
        <v>21800000</v>
      </c>
      <c r="V77" s="178">
        <f>+'POAI 01 2024'!V77+'POAI 02 AD'!V77</f>
        <v>0</v>
      </c>
      <c r="W77" s="178">
        <f>+'POAI 01 2024'!W77+'POAI 02 AD'!W77</f>
        <v>0</v>
      </c>
      <c r="X77" s="178">
        <f>+'POAI 01 2024'!X77+'POAI 02 AD'!X77</f>
        <v>0</v>
      </c>
      <c r="Y77" s="178">
        <f>+'POAI 01 2024'!Y77+'POAI 02 AD'!Y77</f>
        <v>0</v>
      </c>
      <c r="Z77" s="178">
        <f>+'POAI 01 2024'!Z77+'POAI 02 AD'!Z77</f>
        <v>0</v>
      </c>
      <c r="AA77" s="178">
        <f>+'POAI 01 2024'!AA77+'POAI 02 AD'!AA77</f>
        <v>0</v>
      </c>
      <c r="AB77" s="178">
        <f>+'POAI 01 2024'!AB77+'POAI 02 AD'!AB77</f>
        <v>0</v>
      </c>
      <c r="AC77" s="178">
        <f>+'POAI 01 2024'!AC77+'POAI 02 AD'!AC77</f>
        <v>0</v>
      </c>
      <c r="AD77" s="178">
        <f>+'POAI 01 2024'!AD77+'POAI 02 AD'!AD77</f>
        <v>0</v>
      </c>
      <c r="AE77" s="178">
        <f>+'POAI 01 2024'!AE77+'POAI 02 AD'!AE77</f>
        <v>0</v>
      </c>
      <c r="AF77" s="178">
        <f t="shared" si="9"/>
        <v>21800000</v>
      </c>
      <c r="AG77" s="180">
        <f t="shared" si="5"/>
        <v>0.72666666666666668</v>
      </c>
      <c r="AH77" s="178">
        <v>30000000</v>
      </c>
      <c r="AI77" s="181">
        <f t="shared" si="6"/>
        <v>0.27333333333333332</v>
      </c>
      <c r="AJ77" s="178">
        <f t="shared" si="7"/>
        <v>8200000</v>
      </c>
    </row>
    <row r="78" spans="1:36" s="6" customFormat="1" ht="62.4" x14ac:dyDescent="0.3">
      <c r="A78" s="175" t="str">
        <f t="shared" si="8"/>
        <v>SI.PY.3</v>
      </c>
      <c r="B78" s="176" t="s">
        <v>343</v>
      </c>
      <c r="C78" s="135" t="s">
        <v>12</v>
      </c>
      <c r="D78" s="177" t="s">
        <v>127</v>
      </c>
      <c r="E78" s="136">
        <v>4</v>
      </c>
      <c r="F78" s="178">
        <f>+'POAI 01 2024'!F78+'POAI 02 AD'!F78</f>
        <v>0</v>
      </c>
      <c r="G78" s="178">
        <f>+'POAI 01 2024'!G78+'POAI 02 AD'!G78</f>
        <v>0</v>
      </c>
      <c r="H78" s="178">
        <f>+'POAI 01 2024'!H78+'POAI 02 AD'!H78</f>
        <v>0</v>
      </c>
      <c r="I78" s="178">
        <f>+'POAI 01 2024'!I78+'POAI 02 AD'!I78</f>
        <v>0</v>
      </c>
      <c r="J78" s="178">
        <f>+'POAI 01 2024'!J78+'POAI 02 AD'!J78</f>
        <v>0</v>
      </c>
      <c r="K78" s="178">
        <f>+'POAI 01 2024'!K78+'POAI 02 AD'!K78</f>
        <v>0</v>
      </c>
      <c r="L78" s="178">
        <f>+'POAI 01 2024'!L78+'POAI 02 AD'!L78</f>
        <v>0</v>
      </c>
      <c r="M78" s="178">
        <f>+'POAI 01 2024'!M78+'POAI 02 AD'!M78</f>
        <v>0</v>
      </c>
      <c r="N78" s="178">
        <f>+'POAI 01 2024'!N78+'POAI 02 AD'!N78</f>
        <v>0</v>
      </c>
      <c r="O78" s="178">
        <f>+'POAI 01 2024'!O78+'POAI 02 AD'!O78</f>
        <v>0</v>
      </c>
      <c r="P78" s="178">
        <f>+'POAI 01 2024'!P78+'POAI 02 AD'!P78</f>
        <v>0</v>
      </c>
      <c r="Q78" s="178">
        <f>+'POAI 01 2024'!Q78+'POAI 02 AD'!Q78</f>
        <v>0</v>
      </c>
      <c r="R78" s="178">
        <f>+'POAI 01 2024'!R78+'POAI 02 AD'!R78</f>
        <v>0</v>
      </c>
      <c r="S78" s="178">
        <f>+'POAI 01 2024'!S78+'POAI 02 AD'!S78</f>
        <v>0</v>
      </c>
      <c r="T78" s="178">
        <f>+'POAI 01 2024'!T78+'POAI 02 AD'!T78</f>
        <v>0</v>
      </c>
      <c r="U78" s="178">
        <f>+'POAI 01 2024'!U78+'POAI 02 AD'!U78</f>
        <v>21800000</v>
      </c>
      <c r="V78" s="178">
        <f>+'POAI 01 2024'!V78+'POAI 02 AD'!V78</f>
        <v>0</v>
      </c>
      <c r="W78" s="178">
        <f>+'POAI 01 2024'!W78+'POAI 02 AD'!W78</f>
        <v>0</v>
      </c>
      <c r="X78" s="178">
        <f>+'POAI 01 2024'!X78+'POAI 02 AD'!X78</f>
        <v>0</v>
      </c>
      <c r="Y78" s="178">
        <f>+'POAI 01 2024'!Y78+'POAI 02 AD'!Y78</f>
        <v>0</v>
      </c>
      <c r="Z78" s="178">
        <f>+'POAI 01 2024'!Z78+'POAI 02 AD'!Z78</f>
        <v>0</v>
      </c>
      <c r="AA78" s="178">
        <f>+'POAI 01 2024'!AA78+'POAI 02 AD'!AA78</f>
        <v>0</v>
      </c>
      <c r="AB78" s="178">
        <f>+'POAI 01 2024'!AB78+'POAI 02 AD'!AB78</f>
        <v>0</v>
      </c>
      <c r="AC78" s="178">
        <f>+'POAI 01 2024'!AC78+'POAI 02 AD'!AC78</f>
        <v>0</v>
      </c>
      <c r="AD78" s="178">
        <f>+'POAI 01 2024'!AD78+'POAI 02 AD'!AD78</f>
        <v>0</v>
      </c>
      <c r="AE78" s="178">
        <f>+'POAI 01 2024'!AE78+'POAI 02 AD'!AE78</f>
        <v>0</v>
      </c>
      <c r="AF78" s="178">
        <f t="shared" si="9"/>
        <v>21800000</v>
      </c>
      <c r="AG78" s="180">
        <f t="shared" ref="AG78:AG139" si="10">+AF78/AH78</f>
        <v>0.36333333333333334</v>
      </c>
      <c r="AH78" s="178">
        <v>60000000</v>
      </c>
      <c r="AI78" s="181">
        <f t="shared" ref="AI78:AI139" si="11">+AJ78/AH78</f>
        <v>0.63666666666666671</v>
      </c>
      <c r="AJ78" s="178">
        <f t="shared" si="7"/>
        <v>38200000</v>
      </c>
    </row>
    <row r="79" spans="1:36" s="6" customFormat="1" ht="93.6" x14ac:dyDescent="0.3">
      <c r="A79" s="175" t="str">
        <f t="shared" si="8"/>
        <v>SI.PY.3</v>
      </c>
      <c r="B79" s="176" t="s">
        <v>128</v>
      </c>
      <c r="C79" s="135" t="s">
        <v>10</v>
      </c>
      <c r="D79" s="177" t="s">
        <v>129</v>
      </c>
      <c r="E79" s="136">
        <v>50</v>
      </c>
      <c r="F79" s="178">
        <f>+'POAI 01 2024'!F79+'POAI 02 AD'!F79</f>
        <v>0</v>
      </c>
      <c r="G79" s="178">
        <f>+'POAI 01 2024'!G79+'POAI 02 AD'!G79</f>
        <v>0</v>
      </c>
      <c r="H79" s="178">
        <f>+'POAI 01 2024'!H79+'POAI 02 AD'!H79</f>
        <v>0</v>
      </c>
      <c r="I79" s="178">
        <f>+'POAI 01 2024'!I79+'POAI 02 AD'!I79</f>
        <v>0</v>
      </c>
      <c r="J79" s="178">
        <f>+'POAI 01 2024'!J79+'POAI 02 AD'!J79</f>
        <v>0</v>
      </c>
      <c r="K79" s="178">
        <f>+'POAI 01 2024'!K79+'POAI 02 AD'!K79</f>
        <v>59950000</v>
      </c>
      <c r="L79" s="178">
        <f>+'POAI 01 2024'!L79+'POAI 02 AD'!L79</f>
        <v>0</v>
      </c>
      <c r="M79" s="178">
        <f>+'POAI 01 2024'!M79+'POAI 02 AD'!M79</f>
        <v>0</v>
      </c>
      <c r="N79" s="178">
        <f>+'POAI 01 2024'!N79+'POAI 02 AD'!N79</f>
        <v>0</v>
      </c>
      <c r="O79" s="178">
        <f>+'POAI 01 2024'!O79+'POAI 02 AD'!O79</f>
        <v>0</v>
      </c>
      <c r="P79" s="178">
        <f>+'POAI 01 2024'!P79+'POAI 02 AD'!P79</f>
        <v>0</v>
      </c>
      <c r="Q79" s="178">
        <f>+'POAI 01 2024'!Q79+'POAI 02 AD'!Q79</f>
        <v>0</v>
      </c>
      <c r="R79" s="178">
        <f>+'POAI 01 2024'!R79+'POAI 02 AD'!R79</f>
        <v>0</v>
      </c>
      <c r="S79" s="178">
        <f>+'POAI 01 2024'!S79+'POAI 02 AD'!S79</f>
        <v>0</v>
      </c>
      <c r="T79" s="178">
        <f>+'POAI 01 2024'!T79+'POAI 02 AD'!T79</f>
        <v>0</v>
      </c>
      <c r="U79" s="178">
        <f>+'POAI 01 2024'!U79+'POAI 02 AD'!U79</f>
        <v>0</v>
      </c>
      <c r="V79" s="178">
        <f>+'POAI 01 2024'!V79+'POAI 02 AD'!V79</f>
        <v>0</v>
      </c>
      <c r="W79" s="178">
        <f>+'POAI 01 2024'!W79+'POAI 02 AD'!W79</f>
        <v>0</v>
      </c>
      <c r="X79" s="178">
        <f>+'POAI 01 2024'!X79+'POAI 02 AD'!X79</f>
        <v>5000000</v>
      </c>
      <c r="Y79" s="178">
        <f>+'POAI 01 2024'!Y79+'POAI 02 AD'!Y79</f>
        <v>0</v>
      </c>
      <c r="Z79" s="178">
        <f>+'POAI 01 2024'!Z79+'POAI 02 AD'!Z79</f>
        <v>0</v>
      </c>
      <c r="AA79" s="178">
        <f>+'POAI 01 2024'!AA79+'POAI 02 AD'!AA79</f>
        <v>0</v>
      </c>
      <c r="AB79" s="178">
        <f>+'POAI 01 2024'!AB79+'POAI 02 AD'!AB79</f>
        <v>0</v>
      </c>
      <c r="AC79" s="178">
        <f>+'POAI 01 2024'!AC79+'POAI 02 AD'!AC79</f>
        <v>0</v>
      </c>
      <c r="AD79" s="178">
        <f>+'POAI 01 2024'!AD79+'POAI 02 AD'!AD79</f>
        <v>0</v>
      </c>
      <c r="AE79" s="178">
        <f>+'POAI 01 2024'!AE79+'POAI 02 AD'!AE79</f>
        <v>0</v>
      </c>
      <c r="AF79" s="178">
        <f t="shared" si="9"/>
        <v>64950000</v>
      </c>
      <c r="AG79" s="180">
        <f t="shared" si="10"/>
        <v>0.25979999999999998</v>
      </c>
      <c r="AH79" s="178">
        <v>250000000</v>
      </c>
      <c r="AI79" s="181">
        <f t="shared" si="11"/>
        <v>0.74019999999999997</v>
      </c>
      <c r="AJ79" s="178">
        <f t="shared" si="7"/>
        <v>185050000</v>
      </c>
    </row>
    <row r="80" spans="1:36" s="6" customFormat="1" ht="93.6" x14ac:dyDescent="0.3">
      <c r="A80" s="175" t="str">
        <f t="shared" si="8"/>
        <v>SI.PY.3</v>
      </c>
      <c r="B80" s="176" t="s">
        <v>128</v>
      </c>
      <c r="C80" s="135" t="s">
        <v>13</v>
      </c>
      <c r="D80" s="177" t="s">
        <v>129</v>
      </c>
      <c r="E80" s="136">
        <v>4</v>
      </c>
      <c r="F80" s="178">
        <f>+'POAI 01 2024'!F80+'POAI 02 AD'!F80</f>
        <v>0</v>
      </c>
      <c r="G80" s="178">
        <f>+'POAI 01 2024'!G80+'POAI 02 AD'!G80</f>
        <v>0</v>
      </c>
      <c r="H80" s="178">
        <f>+'POAI 01 2024'!H80+'POAI 02 AD'!H80</f>
        <v>0</v>
      </c>
      <c r="I80" s="178">
        <f>+'POAI 01 2024'!I80+'POAI 02 AD'!I80</f>
        <v>0</v>
      </c>
      <c r="J80" s="178">
        <f>+'POAI 01 2024'!J80+'POAI 02 AD'!J80</f>
        <v>0</v>
      </c>
      <c r="K80" s="178">
        <f>+'POAI 01 2024'!K80+'POAI 02 AD'!K80</f>
        <v>0</v>
      </c>
      <c r="L80" s="178">
        <f>+'POAI 01 2024'!L80+'POAI 02 AD'!L80</f>
        <v>0</v>
      </c>
      <c r="M80" s="178">
        <f>+'POAI 01 2024'!M80+'POAI 02 AD'!M80</f>
        <v>0</v>
      </c>
      <c r="N80" s="178">
        <f>+'POAI 01 2024'!N80+'POAI 02 AD'!N80</f>
        <v>0</v>
      </c>
      <c r="O80" s="178">
        <f>+'POAI 01 2024'!O80+'POAI 02 AD'!O80</f>
        <v>0</v>
      </c>
      <c r="P80" s="178">
        <f>+'POAI 01 2024'!P80+'POAI 02 AD'!P80</f>
        <v>0</v>
      </c>
      <c r="Q80" s="178">
        <f>+'POAI 01 2024'!Q80+'POAI 02 AD'!Q80</f>
        <v>0</v>
      </c>
      <c r="R80" s="178">
        <f>+'POAI 01 2024'!R80+'POAI 02 AD'!R80</f>
        <v>0</v>
      </c>
      <c r="S80" s="178">
        <f>+'POAI 01 2024'!S80+'POAI 02 AD'!S80</f>
        <v>0</v>
      </c>
      <c r="T80" s="178">
        <f>+'POAI 01 2024'!T80+'POAI 02 AD'!T80</f>
        <v>0</v>
      </c>
      <c r="U80" s="178">
        <f>+'POAI 01 2024'!U80+'POAI 02 AD'!U80</f>
        <v>6036922</v>
      </c>
      <c r="V80" s="178">
        <f>+'POAI 01 2024'!V80+'POAI 02 AD'!V80</f>
        <v>0</v>
      </c>
      <c r="W80" s="178">
        <f>+'POAI 01 2024'!W80+'POAI 02 AD'!W80</f>
        <v>0</v>
      </c>
      <c r="X80" s="178">
        <f>+'POAI 01 2024'!X80+'POAI 02 AD'!X80</f>
        <v>0</v>
      </c>
      <c r="Y80" s="178">
        <f>+'POAI 01 2024'!Y80+'POAI 02 AD'!Y80</f>
        <v>0</v>
      </c>
      <c r="Z80" s="178">
        <f>+'POAI 01 2024'!Z80+'POAI 02 AD'!Z80</f>
        <v>0</v>
      </c>
      <c r="AA80" s="178">
        <f>+'POAI 01 2024'!AA80+'POAI 02 AD'!AA80</f>
        <v>0</v>
      </c>
      <c r="AB80" s="178">
        <f>+'POAI 01 2024'!AB80+'POAI 02 AD'!AB80</f>
        <v>0</v>
      </c>
      <c r="AC80" s="178">
        <f>+'POAI 01 2024'!AC80+'POAI 02 AD'!AC80</f>
        <v>0</v>
      </c>
      <c r="AD80" s="178">
        <f>+'POAI 01 2024'!AD80+'POAI 02 AD'!AD80</f>
        <v>0</v>
      </c>
      <c r="AE80" s="178">
        <f>+'POAI 01 2024'!AE80+'POAI 02 AD'!AE80</f>
        <v>0</v>
      </c>
      <c r="AF80" s="178">
        <f t="shared" si="9"/>
        <v>6036922</v>
      </c>
      <c r="AG80" s="180">
        <f t="shared" si="10"/>
        <v>0.30184610000000001</v>
      </c>
      <c r="AH80" s="178">
        <v>20000000</v>
      </c>
      <c r="AI80" s="181">
        <f t="shared" si="11"/>
        <v>0.69815389999999999</v>
      </c>
      <c r="AJ80" s="178">
        <f t="shared" si="7"/>
        <v>13963078</v>
      </c>
    </row>
    <row r="81" spans="1:36" s="6" customFormat="1" ht="93.6" x14ac:dyDescent="0.3">
      <c r="A81" s="175" t="str">
        <f t="shared" si="8"/>
        <v>SI.PY.3</v>
      </c>
      <c r="B81" s="176" t="s">
        <v>128</v>
      </c>
      <c r="C81" s="135" t="s">
        <v>14</v>
      </c>
      <c r="D81" s="177" t="s">
        <v>129</v>
      </c>
      <c r="E81" s="136">
        <v>4</v>
      </c>
      <c r="F81" s="178">
        <f>+'POAI 01 2024'!F81+'POAI 02 AD'!F81</f>
        <v>0</v>
      </c>
      <c r="G81" s="178">
        <f>+'POAI 01 2024'!G81+'POAI 02 AD'!G81</f>
        <v>0</v>
      </c>
      <c r="H81" s="178">
        <f>+'POAI 01 2024'!H81+'POAI 02 AD'!H81</f>
        <v>0</v>
      </c>
      <c r="I81" s="178">
        <f>+'POAI 01 2024'!I81+'POAI 02 AD'!I81</f>
        <v>0</v>
      </c>
      <c r="J81" s="178">
        <f>+'POAI 01 2024'!J81+'POAI 02 AD'!J81</f>
        <v>0</v>
      </c>
      <c r="K81" s="178">
        <f>+'POAI 01 2024'!K81+'POAI 02 AD'!K81</f>
        <v>0</v>
      </c>
      <c r="L81" s="178">
        <f>+'POAI 01 2024'!L81+'POAI 02 AD'!L81</f>
        <v>0</v>
      </c>
      <c r="M81" s="178">
        <f>+'POAI 01 2024'!M81+'POAI 02 AD'!M81</f>
        <v>0</v>
      </c>
      <c r="N81" s="178">
        <f>+'POAI 01 2024'!N81+'POAI 02 AD'!N81</f>
        <v>0</v>
      </c>
      <c r="O81" s="178">
        <f>+'POAI 01 2024'!O81+'POAI 02 AD'!O81</f>
        <v>0</v>
      </c>
      <c r="P81" s="178">
        <f>+'POAI 01 2024'!P81+'POAI 02 AD'!P81</f>
        <v>0</v>
      </c>
      <c r="Q81" s="178">
        <f>+'POAI 01 2024'!Q81+'POAI 02 AD'!Q81</f>
        <v>0</v>
      </c>
      <c r="R81" s="178">
        <f>+'POAI 01 2024'!R81+'POAI 02 AD'!R81</f>
        <v>0</v>
      </c>
      <c r="S81" s="178">
        <f>+'POAI 01 2024'!S81+'POAI 02 AD'!S81</f>
        <v>0</v>
      </c>
      <c r="T81" s="178">
        <f>+'POAI 01 2024'!T81+'POAI 02 AD'!T81</f>
        <v>0</v>
      </c>
      <c r="U81" s="178">
        <f>+'POAI 01 2024'!U81+'POAI 02 AD'!U81</f>
        <v>6036922</v>
      </c>
      <c r="V81" s="178">
        <f>+'POAI 01 2024'!V81+'POAI 02 AD'!V81</f>
        <v>0</v>
      </c>
      <c r="W81" s="178">
        <f>+'POAI 01 2024'!W81+'POAI 02 AD'!W81</f>
        <v>0</v>
      </c>
      <c r="X81" s="178">
        <f>+'POAI 01 2024'!X81+'POAI 02 AD'!X81</f>
        <v>0</v>
      </c>
      <c r="Y81" s="178">
        <f>+'POAI 01 2024'!Y81+'POAI 02 AD'!Y81</f>
        <v>0</v>
      </c>
      <c r="Z81" s="178">
        <f>+'POAI 01 2024'!Z81+'POAI 02 AD'!Z81</f>
        <v>0</v>
      </c>
      <c r="AA81" s="178">
        <f>+'POAI 01 2024'!AA81+'POAI 02 AD'!AA81</f>
        <v>0</v>
      </c>
      <c r="AB81" s="178">
        <f>+'POAI 01 2024'!AB81+'POAI 02 AD'!AB81</f>
        <v>0</v>
      </c>
      <c r="AC81" s="178">
        <f>+'POAI 01 2024'!AC81+'POAI 02 AD'!AC81</f>
        <v>0</v>
      </c>
      <c r="AD81" s="178">
        <f>+'POAI 01 2024'!AD81+'POAI 02 AD'!AD81</f>
        <v>0</v>
      </c>
      <c r="AE81" s="178">
        <f>+'POAI 01 2024'!AE81+'POAI 02 AD'!AE81</f>
        <v>0</v>
      </c>
      <c r="AF81" s="178">
        <f t="shared" si="9"/>
        <v>6036922</v>
      </c>
      <c r="AG81" s="180">
        <f t="shared" si="10"/>
        <v>0.30184610000000001</v>
      </c>
      <c r="AH81" s="178">
        <v>20000000</v>
      </c>
      <c r="AI81" s="181">
        <f t="shared" si="11"/>
        <v>0.69815389999999999</v>
      </c>
      <c r="AJ81" s="178">
        <f t="shared" si="7"/>
        <v>13963078</v>
      </c>
    </row>
    <row r="82" spans="1:36" s="6" customFormat="1" ht="93.6" x14ac:dyDescent="0.3">
      <c r="A82" s="175" t="str">
        <f t="shared" si="8"/>
        <v>SI.PY.3</v>
      </c>
      <c r="B82" s="176" t="s">
        <v>128</v>
      </c>
      <c r="C82" s="135" t="s">
        <v>12</v>
      </c>
      <c r="D82" s="177" t="s">
        <v>129</v>
      </c>
      <c r="E82" s="136">
        <v>8</v>
      </c>
      <c r="F82" s="178">
        <f>+'POAI 01 2024'!F82+'POAI 02 AD'!F82</f>
        <v>0</v>
      </c>
      <c r="G82" s="178">
        <f>+'POAI 01 2024'!G82+'POAI 02 AD'!G82</f>
        <v>0</v>
      </c>
      <c r="H82" s="178">
        <f>+'POAI 01 2024'!H82+'POAI 02 AD'!H82</f>
        <v>0</v>
      </c>
      <c r="I82" s="178">
        <f>+'POAI 01 2024'!I82+'POAI 02 AD'!I82</f>
        <v>0</v>
      </c>
      <c r="J82" s="178">
        <f>+'POAI 01 2024'!J82+'POAI 02 AD'!J82</f>
        <v>0</v>
      </c>
      <c r="K82" s="178">
        <f>+'POAI 01 2024'!K82+'POAI 02 AD'!K82</f>
        <v>0</v>
      </c>
      <c r="L82" s="178">
        <f>+'POAI 01 2024'!L82+'POAI 02 AD'!L82</f>
        <v>0</v>
      </c>
      <c r="M82" s="178">
        <f>+'POAI 01 2024'!M82+'POAI 02 AD'!M82</f>
        <v>0</v>
      </c>
      <c r="N82" s="178">
        <f>+'POAI 01 2024'!N82+'POAI 02 AD'!N82</f>
        <v>0</v>
      </c>
      <c r="O82" s="178">
        <f>+'POAI 01 2024'!O82+'POAI 02 AD'!O82</f>
        <v>0</v>
      </c>
      <c r="P82" s="178">
        <f>+'POAI 01 2024'!P82+'POAI 02 AD'!P82</f>
        <v>0</v>
      </c>
      <c r="Q82" s="178">
        <f>+'POAI 01 2024'!Q82+'POAI 02 AD'!Q82</f>
        <v>0</v>
      </c>
      <c r="R82" s="178">
        <f>+'POAI 01 2024'!R82+'POAI 02 AD'!R82</f>
        <v>0</v>
      </c>
      <c r="S82" s="178">
        <f>+'POAI 01 2024'!S82+'POAI 02 AD'!S82</f>
        <v>0</v>
      </c>
      <c r="T82" s="178">
        <f>+'POAI 01 2024'!T82+'POAI 02 AD'!T82</f>
        <v>0</v>
      </c>
      <c r="U82" s="178">
        <f>+'POAI 01 2024'!U82+'POAI 02 AD'!U82</f>
        <v>13080000</v>
      </c>
      <c r="V82" s="178">
        <f>+'POAI 01 2024'!V82+'POAI 02 AD'!V82</f>
        <v>0</v>
      </c>
      <c r="W82" s="178">
        <f>+'POAI 01 2024'!W82+'POAI 02 AD'!W82</f>
        <v>0</v>
      </c>
      <c r="X82" s="178">
        <f>+'POAI 01 2024'!X82+'POAI 02 AD'!X82</f>
        <v>0</v>
      </c>
      <c r="Y82" s="178">
        <f>+'POAI 01 2024'!Y82+'POAI 02 AD'!Y82</f>
        <v>0</v>
      </c>
      <c r="Z82" s="178">
        <f>+'POAI 01 2024'!Z82+'POAI 02 AD'!Z82</f>
        <v>0</v>
      </c>
      <c r="AA82" s="178">
        <f>+'POAI 01 2024'!AA82+'POAI 02 AD'!AA82</f>
        <v>0</v>
      </c>
      <c r="AB82" s="178">
        <f>+'POAI 01 2024'!AB82+'POAI 02 AD'!AB82</f>
        <v>0</v>
      </c>
      <c r="AC82" s="178">
        <f>+'POAI 01 2024'!AC82+'POAI 02 AD'!AC82</f>
        <v>0</v>
      </c>
      <c r="AD82" s="178">
        <f>+'POAI 01 2024'!AD82+'POAI 02 AD'!AD82</f>
        <v>0</v>
      </c>
      <c r="AE82" s="178">
        <f>+'POAI 01 2024'!AE82+'POAI 02 AD'!AE82</f>
        <v>0</v>
      </c>
      <c r="AF82" s="178">
        <f t="shared" si="9"/>
        <v>13080000</v>
      </c>
      <c r="AG82" s="180">
        <f t="shared" si="10"/>
        <v>0.32700000000000001</v>
      </c>
      <c r="AH82" s="178">
        <v>40000000</v>
      </c>
      <c r="AI82" s="181">
        <f t="shared" si="11"/>
        <v>0.67300000000000004</v>
      </c>
      <c r="AJ82" s="178">
        <f t="shared" si="7"/>
        <v>26920000</v>
      </c>
    </row>
    <row r="83" spans="1:36" s="6" customFormat="1" ht="46.8" x14ac:dyDescent="0.3">
      <c r="A83" s="175" t="str">
        <f t="shared" si="8"/>
        <v>SI.PY.3</v>
      </c>
      <c r="B83" s="176" t="s">
        <v>130</v>
      </c>
      <c r="C83" s="135" t="s">
        <v>40</v>
      </c>
      <c r="D83" s="177" t="s">
        <v>131</v>
      </c>
      <c r="E83" s="136">
        <v>10</v>
      </c>
      <c r="F83" s="178">
        <f>+'POAI 01 2024'!F83+'POAI 02 AD'!F83</f>
        <v>0</v>
      </c>
      <c r="G83" s="178">
        <f>+'POAI 01 2024'!G83+'POAI 02 AD'!G83</f>
        <v>0</v>
      </c>
      <c r="H83" s="178">
        <f>+'POAI 01 2024'!H83+'POAI 02 AD'!H83</f>
        <v>0</v>
      </c>
      <c r="I83" s="178">
        <f>+'POAI 01 2024'!I83+'POAI 02 AD'!I83</f>
        <v>0</v>
      </c>
      <c r="J83" s="178">
        <f>+'POAI 01 2024'!J83+'POAI 02 AD'!J83</f>
        <v>0</v>
      </c>
      <c r="K83" s="178">
        <f>+'POAI 01 2024'!K83+'POAI 02 AD'!K83</f>
        <v>32000000</v>
      </c>
      <c r="L83" s="178">
        <f>+'POAI 01 2024'!L83+'POAI 02 AD'!L83</f>
        <v>0</v>
      </c>
      <c r="M83" s="178">
        <f>+'POAI 01 2024'!M83+'POAI 02 AD'!M83</f>
        <v>0</v>
      </c>
      <c r="N83" s="178">
        <f>+'POAI 01 2024'!N83+'POAI 02 AD'!N83</f>
        <v>0</v>
      </c>
      <c r="O83" s="178">
        <f>+'POAI 01 2024'!O83+'POAI 02 AD'!O83</f>
        <v>0</v>
      </c>
      <c r="P83" s="178">
        <f>+'POAI 01 2024'!P83+'POAI 02 AD'!P83</f>
        <v>0</v>
      </c>
      <c r="Q83" s="178">
        <f>+'POAI 01 2024'!Q83+'POAI 02 AD'!Q83</f>
        <v>0</v>
      </c>
      <c r="R83" s="178">
        <f>+'POAI 01 2024'!R83+'POAI 02 AD'!R83</f>
        <v>0</v>
      </c>
      <c r="S83" s="178">
        <f>+'POAI 01 2024'!S83+'POAI 02 AD'!S83</f>
        <v>0</v>
      </c>
      <c r="T83" s="178">
        <f>+'POAI 01 2024'!T83+'POAI 02 AD'!T83</f>
        <v>0</v>
      </c>
      <c r="U83" s="178">
        <f>+'POAI 01 2024'!U83+'POAI 02 AD'!U83</f>
        <v>0</v>
      </c>
      <c r="V83" s="178">
        <f>+'POAI 01 2024'!V83+'POAI 02 AD'!V83</f>
        <v>0</v>
      </c>
      <c r="W83" s="178">
        <f>+'POAI 01 2024'!W83+'POAI 02 AD'!W83</f>
        <v>0</v>
      </c>
      <c r="X83" s="178">
        <f>+'POAI 01 2024'!X83+'POAI 02 AD'!X83</f>
        <v>0</v>
      </c>
      <c r="Y83" s="178">
        <f>+'POAI 01 2024'!Y83+'POAI 02 AD'!Y83</f>
        <v>0</v>
      </c>
      <c r="Z83" s="178">
        <f>+'POAI 01 2024'!Z83+'POAI 02 AD'!Z83</f>
        <v>0</v>
      </c>
      <c r="AA83" s="178">
        <f>+'POAI 01 2024'!AA83+'POAI 02 AD'!AA83</f>
        <v>0</v>
      </c>
      <c r="AB83" s="178">
        <f>+'POAI 01 2024'!AB83+'POAI 02 AD'!AB83</f>
        <v>0</v>
      </c>
      <c r="AC83" s="178">
        <f>+'POAI 01 2024'!AC83+'POAI 02 AD'!AC83</f>
        <v>0</v>
      </c>
      <c r="AD83" s="178">
        <f>+'POAI 01 2024'!AD83+'POAI 02 AD'!AD83</f>
        <v>0</v>
      </c>
      <c r="AE83" s="178">
        <f>+'POAI 01 2024'!AE83+'POAI 02 AD'!AE83</f>
        <v>0</v>
      </c>
      <c r="AF83" s="178">
        <f t="shared" si="9"/>
        <v>32000000</v>
      </c>
      <c r="AG83" s="180">
        <f t="shared" si="10"/>
        <v>0.32</v>
      </c>
      <c r="AH83" s="178">
        <v>100000000</v>
      </c>
      <c r="AI83" s="181">
        <f t="shared" si="11"/>
        <v>0.68</v>
      </c>
      <c r="AJ83" s="178">
        <f t="shared" si="7"/>
        <v>68000000</v>
      </c>
    </row>
    <row r="84" spans="1:36" s="6" customFormat="1" ht="78" x14ac:dyDescent="0.3">
      <c r="A84" s="175" t="str">
        <f t="shared" si="8"/>
        <v>SI.PY.3</v>
      </c>
      <c r="B84" s="176" t="s">
        <v>132</v>
      </c>
      <c r="C84" s="135" t="s">
        <v>10</v>
      </c>
      <c r="D84" s="177" t="s">
        <v>133</v>
      </c>
      <c r="E84" s="136">
        <v>7</v>
      </c>
      <c r="F84" s="178">
        <f>+'POAI 01 2024'!F84+'POAI 02 AD'!F84</f>
        <v>0</v>
      </c>
      <c r="G84" s="178">
        <f>+'POAI 01 2024'!G84+'POAI 02 AD'!G84</f>
        <v>0</v>
      </c>
      <c r="H84" s="178">
        <f>+'POAI 01 2024'!H84+'POAI 02 AD'!H84</f>
        <v>0</v>
      </c>
      <c r="I84" s="178">
        <f>+'POAI 01 2024'!I84+'POAI 02 AD'!I84</f>
        <v>0</v>
      </c>
      <c r="J84" s="178">
        <f>+'POAI 01 2024'!J84+'POAI 02 AD'!J84</f>
        <v>0</v>
      </c>
      <c r="K84" s="178">
        <f>+'POAI 01 2024'!K84+'POAI 02 AD'!K84</f>
        <v>163500000</v>
      </c>
      <c r="L84" s="178">
        <f>+'POAI 01 2024'!L84+'POAI 02 AD'!L84</f>
        <v>0</v>
      </c>
      <c r="M84" s="178">
        <f>+'POAI 01 2024'!M84+'POAI 02 AD'!M84</f>
        <v>0</v>
      </c>
      <c r="N84" s="178">
        <f>+'POAI 01 2024'!N84+'POAI 02 AD'!N84</f>
        <v>0</v>
      </c>
      <c r="O84" s="178">
        <f>+'POAI 01 2024'!O84+'POAI 02 AD'!O84</f>
        <v>0</v>
      </c>
      <c r="P84" s="178">
        <f>+'POAI 01 2024'!P84+'POAI 02 AD'!P84</f>
        <v>0</v>
      </c>
      <c r="Q84" s="178">
        <f>+'POAI 01 2024'!Q84+'POAI 02 AD'!Q84</f>
        <v>0</v>
      </c>
      <c r="R84" s="178">
        <f>+'POAI 01 2024'!R84+'POAI 02 AD'!R84</f>
        <v>0</v>
      </c>
      <c r="S84" s="178">
        <f>+'POAI 01 2024'!S84+'POAI 02 AD'!S84</f>
        <v>0</v>
      </c>
      <c r="T84" s="178">
        <f>+'POAI 01 2024'!T84+'POAI 02 AD'!T84</f>
        <v>0</v>
      </c>
      <c r="U84" s="178">
        <f>+'POAI 01 2024'!U84+'POAI 02 AD'!U84</f>
        <v>0</v>
      </c>
      <c r="V84" s="178">
        <f>+'POAI 01 2024'!V84+'POAI 02 AD'!V84</f>
        <v>9500000</v>
      </c>
      <c r="W84" s="178">
        <f>+'POAI 01 2024'!W84+'POAI 02 AD'!W84</f>
        <v>0</v>
      </c>
      <c r="X84" s="178">
        <f>+'POAI 01 2024'!X84+'POAI 02 AD'!X84</f>
        <v>29000000</v>
      </c>
      <c r="Y84" s="178">
        <f>+'POAI 01 2024'!Y84+'POAI 02 AD'!Y84</f>
        <v>0</v>
      </c>
      <c r="Z84" s="178">
        <f>+'POAI 01 2024'!Z84+'POAI 02 AD'!Z84</f>
        <v>0</v>
      </c>
      <c r="AA84" s="178">
        <f>+'POAI 01 2024'!AA84+'POAI 02 AD'!AA84</f>
        <v>0</v>
      </c>
      <c r="AB84" s="178">
        <f>+'POAI 01 2024'!AB84+'POAI 02 AD'!AB84</f>
        <v>95229551</v>
      </c>
      <c r="AC84" s="178">
        <f>+'POAI 01 2024'!AC84+'POAI 02 AD'!AC84</f>
        <v>0</v>
      </c>
      <c r="AD84" s="178">
        <f>+'POAI 01 2024'!AD84+'POAI 02 AD'!AD84</f>
        <v>0</v>
      </c>
      <c r="AE84" s="178">
        <f>+'POAI 01 2024'!AE84+'POAI 02 AD'!AE84</f>
        <v>0</v>
      </c>
      <c r="AF84" s="178">
        <f t="shared" si="9"/>
        <v>297229551</v>
      </c>
      <c r="AG84" s="180">
        <f t="shared" si="10"/>
        <v>0.4246136442857143</v>
      </c>
      <c r="AH84" s="178">
        <v>700000000</v>
      </c>
      <c r="AI84" s="181">
        <f t="shared" si="11"/>
        <v>0.57538635571428576</v>
      </c>
      <c r="AJ84" s="178">
        <f t="shared" si="7"/>
        <v>402770449</v>
      </c>
    </row>
    <row r="85" spans="1:36" s="6" customFormat="1" ht="78" x14ac:dyDescent="0.3">
      <c r="A85" s="175" t="str">
        <f t="shared" si="8"/>
        <v>SI.PY.3</v>
      </c>
      <c r="B85" s="176" t="s">
        <v>132</v>
      </c>
      <c r="C85" s="135" t="s">
        <v>10</v>
      </c>
      <c r="D85" s="177" t="s">
        <v>134</v>
      </c>
      <c r="E85" s="136">
        <v>0.4</v>
      </c>
      <c r="F85" s="178">
        <f>+'POAI 01 2024'!F85+'POAI 02 AD'!F85</f>
        <v>0</v>
      </c>
      <c r="G85" s="178">
        <f>+'POAI 01 2024'!G85+'POAI 02 AD'!G85</f>
        <v>0</v>
      </c>
      <c r="H85" s="178">
        <f>+'POAI 01 2024'!H85+'POAI 02 AD'!H85</f>
        <v>0</v>
      </c>
      <c r="I85" s="178">
        <f>+'POAI 01 2024'!I85+'POAI 02 AD'!I85</f>
        <v>0</v>
      </c>
      <c r="J85" s="178">
        <f>+'POAI 01 2024'!J85+'POAI 02 AD'!J85</f>
        <v>0</v>
      </c>
      <c r="K85" s="178">
        <f>+'POAI 01 2024'!K85+'POAI 02 AD'!K85</f>
        <v>0</v>
      </c>
      <c r="L85" s="178">
        <f>+'POAI 01 2024'!L85+'POAI 02 AD'!L85</f>
        <v>0</v>
      </c>
      <c r="M85" s="178">
        <f>+'POAI 01 2024'!M85+'POAI 02 AD'!M85</f>
        <v>0</v>
      </c>
      <c r="N85" s="178">
        <f>+'POAI 01 2024'!N85+'POAI 02 AD'!N85</f>
        <v>0</v>
      </c>
      <c r="O85" s="178">
        <f>+'POAI 01 2024'!O85+'POAI 02 AD'!O85</f>
        <v>0</v>
      </c>
      <c r="P85" s="178">
        <f>+'POAI 01 2024'!P85+'POAI 02 AD'!P85</f>
        <v>0</v>
      </c>
      <c r="Q85" s="178">
        <f>+'POAI 01 2024'!Q85+'POAI 02 AD'!Q85</f>
        <v>0</v>
      </c>
      <c r="R85" s="178">
        <f>+'POAI 01 2024'!R85+'POAI 02 AD'!R85</f>
        <v>0</v>
      </c>
      <c r="S85" s="178">
        <f>+'POAI 01 2024'!S85+'POAI 02 AD'!S85</f>
        <v>0</v>
      </c>
      <c r="T85" s="178">
        <f>+'POAI 01 2024'!T85+'POAI 02 AD'!T85</f>
        <v>0</v>
      </c>
      <c r="U85" s="178">
        <f>+'POAI 01 2024'!U85+'POAI 02 AD'!U85</f>
        <v>0</v>
      </c>
      <c r="V85" s="178">
        <f>+'POAI 01 2024'!V85+'POAI 02 AD'!V85</f>
        <v>0</v>
      </c>
      <c r="W85" s="178">
        <f>+'POAI 01 2024'!W85+'POAI 02 AD'!W85</f>
        <v>0</v>
      </c>
      <c r="X85" s="178">
        <f>+'POAI 01 2024'!X85+'POAI 02 AD'!X85</f>
        <v>0</v>
      </c>
      <c r="Y85" s="178">
        <f>+'POAI 01 2024'!Y85+'POAI 02 AD'!Y85</f>
        <v>0</v>
      </c>
      <c r="Z85" s="178">
        <f>+'POAI 01 2024'!Z85+'POAI 02 AD'!Z85</f>
        <v>0</v>
      </c>
      <c r="AA85" s="178">
        <f>+'POAI 01 2024'!AA85+'POAI 02 AD'!AA85</f>
        <v>0</v>
      </c>
      <c r="AB85" s="178">
        <f>+'POAI 01 2024'!AB85+'POAI 02 AD'!AB85</f>
        <v>0</v>
      </c>
      <c r="AC85" s="178">
        <f>+'POAI 01 2024'!AC85+'POAI 02 AD'!AC85</f>
        <v>0</v>
      </c>
      <c r="AD85" s="178">
        <f>+'POAI 01 2024'!AD85+'POAI 02 AD'!AD85</f>
        <v>0</v>
      </c>
      <c r="AE85" s="178">
        <f>+'POAI 01 2024'!AE85+'POAI 02 AD'!AE85</f>
        <v>0</v>
      </c>
      <c r="AF85" s="178">
        <f t="shared" si="9"/>
        <v>0</v>
      </c>
      <c r="AG85" s="180">
        <f t="shared" si="10"/>
        <v>0</v>
      </c>
      <c r="AH85" s="178">
        <v>350000000</v>
      </c>
      <c r="AI85" s="181">
        <f t="shared" si="11"/>
        <v>1</v>
      </c>
      <c r="AJ85" s="178">
        <f t="shared" si="7"/>
        <v>350000000</v>
      </c>
    </row>
    <row r="86" spans="1:36" s="6" customFormat="1" ht="46.8" x14ac:dyDescent="0.3">
      <c r="A86" s="175" t="str">
        <f t="shared" si="8"/>
        <v>SI.PY.3</v>
      </c>
      <c r="B86" s="176" t="s">
        <v>135</v>
      </c>
      <c r="C86" s="135" t="s">
        <v>10</v>
      </c>
      <c r="D86" s="177" t="s">
        <v>136</v>
      </c>
      <c r="E86" s="136">
        <v>53</v>
      </c>
      <c r="F86" s="178">
        <f>+'POAI 01 2024'!F86+'POAI 02 AD'!F86</f>
        <v>0</v>
      </c>
      <c r="G86" s="178">
        <f>+'POAI 01 2024'!G86+'POAI 02 AD'!G86</f>
        <v>0</v>
      </c>
      <c r="H86" s="178">
        <f>+'POAI 01 2024'!H86+'POAI 02 AD'!H86</f>
        <v>0</v>
      </c>
      <c r="I86" s="178">
        <f>+'POAI 01 2024'!I86+'POAI 02 AD'!I86</f>
        <v>0</v>
      </c>
      <c r="J86" s="178">
        <f>+'POAI 01 2024'!J86+'POAI 02 AD'!J86</f>
        <v>0</v>
      </c>
      <c r="K86" s="178">
        <f>+'POAI 01 2024'!K86+'POAI 02 AD'!K86</f>
        <v>76985000</v>
      </c>
      <c r="L86" s="178">
        <f>+'POAI 01 2024'!L86+'POAI 02 AD'!L86</f>
        <v>0</v>
      </c>
      <c r="M86" s="178">
        <f>+'POAI 01 2024'!M86+'POAI 02 AD'!M86</f>
        <v>0</v>
      </c>
      <c r="N86" s="178">
        <f>+'POAI 01 2024'!N86+'POAI 02 AD'!N86</f>
        <v>0</v>
      </c>
      <c r="O86" s="178">
        <f>+'POAI 01 2024'!O86+'POAI 02 AD'!O86</f>
        <v>0</v>
      </c>
      <c r="P86" s="178">
        <f>+'POAI 01 2024'!P86+'POAI 02 AD'!P86</f>
        <v>0</v>
      </c>
      <c r="Q86" s="178">
        <f>+'POAI 01 2024'!Q86+'POAI 02 AD'!Q86</f>
        <v>0</v>
      </c>
      <c r="R86" s="178">
        <f>+'POAI 01 2024'!R86+'POAI 02 AD'!R86</f>
        <v>0</v>
      </c>
      <c r="S86" s="178">
        <f>+'POAI 01 2024'!S86+'POAI 02 AD'!S86</f>
        <v>0</v>
      </c>
      <c r="T86" s="178">
        <f>+'POAI 01 2024'!T86+'POAI 02 AD'!T86</f>
        <v>0</v>
      </c>
      <c r="U86" s="178">
        <f>+'POAI 01 2024'!U86+'POAI 02 AD'!U86</f>
        <v>50000000</v>
      </c>
      <c r="V86" s="178">
        <f>+'POAI 01 2024'!V86+'POAI 02 AD'!V86</f>
        <v>20500000</v>
      </c>
      <c r="W86" s="178">
        <f>+'POAI 01 2024'!W86+'POAI 02 AD'!W86</f>
        <v>0</v>
      </c>
      <c r="X86" s="178">
        <f>+'POAI 01 2024'!X86+'POAI 02 AD'!X86</f>
        <v>41802392</v>
      </c>
      <c r="Y86" s="178">
        <f>+'POAI 01 2024'!Y86+'POAI 02 AD'!Y86</f>
        <v>0</v>
      </c>
      <c r="Z86" s="178">
        <f>+'POAI 01 2024'!Z86+'POAI 02 AD'!Z86</f>
        <v>0</v>
      </c>
      <c r="AA86" s="178">
        <f>+'POAI 01 2024'!AA86+'POAI 02 AD'!AA86</f>
        <v>0</v>
      </c>
      <c r="AB86" s="178">
        <f>+'POAI 01 2024'!AB86+'POAI 02 AD'!AB86</f>
        <v>0</v>
      </c>
      <c r="AC86" s="178">
        <f>+'POAI 01 2024'!AC86+'POAI 02 AD'!AC86</f>
        <v>0</v>
      </c>
      <c r="AD86" s="178">
        <f>+'POAI 01 2024'!AD86+'POAI 02 AD'!AD86</f>
        <v>0</v>
      </c>
      <c r="AE86" s="178">
        <f>+'POAI 01 2024'!AE86+'POAI 02 AD'!AE86</f>
        <v>0</v>
      </c>
      <c r="AF86" s="178">
        <f t="shared" si="9"/>
        <v>189287392</v>
      </c>
      <c r="AG86" s="180">
        <f t="shared" si="10"/>
        <v>0.63910874013248964</v>
      </c>
      <c r="AH86" s="178">
        <v>296174000</v>
      </c>
      <c r="AI86" s="181">
        <f t="shared" si="11"/>
        <v>0.36089125986751031</v>
      </c>
      <c r="AJ86" s="178">
        <f t="shared" si="7"/>
        <v>106886608</v>
      </c>
    </row>
    <row r="87" spans="1:36" s="6" customFormat="1" ht="62.4" x14ac:dyDescent="0.3">
      <c r="A87" s="175" t="str">
        <f t="shared" si="8"/>
        <v>SI.PY.3</v>
      </c>
      <c r="B87" s="176" t="s">
        <v>135</v>
      </c>
      <c r="C87" s="135" t="s">
        <v>10</v>
      </c>
      <c r="D87" s="177" t="s">
        <v>137</v>
      </c>
      <c r="E87" s="136">
        <v>130</v>
      </c>
      <c r="F87" s="178">
        <f>+'POAI 01 2024'!F87+'POAI 02 AD'!F87</f>
        <v>0</v>
      </c>
      <c r="G87" s="178">
        <f>+'POAI 01 2024'!G87+'POAI 02 AD'!G87</f>
        <v>0</v>
      </c>
      <c r="H87" s="178">
        <f>+'POAI 01 2024'!H87+'POAI 02 AD'!H87</f>
        <v>0</v>
      </c>
      <c r="I87" s="178">
        <f>+'POAI 01 2024'!I87+'POAI 02 AD'!I87</f>
        <v>0</v>
      </c>
      <c r="J87" s="178">
        <f>+'POAI 01 2024'!J87+'POAI 02 AD'!J87</f>
        <v>0</v>
      </c>
      <c r="K87" s="178">
        <f>+'POAI 01 2024'!K87+'POAI 02 AD'!K87</f>
        <v>54500000</v>
      </c>
      <c r="L87" s="178">
        <f>+'POAI 01 2024'!L87+'POAI 02 AD'!L87</f>
        <v>0</v>
      </c>
      <c r="M87" s="178">
        <f>+'POAI 01 2024'!M87+'POAI 02 AD'!M87</f>
        <v>0</v>
      </c>
      <c r="N87" s="178">
        <f>+'POAI 01 2024'!N87+'POAI 02 AD'!N87</f>
        <v>0</v>
      </c>
      <c r="O87" s="178">
        <f>+'POAI 01 2024'!O87+'POAI 02 AD'!O87</f>
        <v>0</v>
      </c>
      <c r="P87" s="178">
        <f>+'POAI 01 2024'!P87+'POAI 02 AD'!P87</f>
        <v>0</v>
      </c>
      <c r="Q87" s="178">
        <f>+'POAI 01 2024'!Q87+'POAI 02 AD'!Q87</f>
        <v>0</v>
      </c>
      <c r="R87" s="178">
        <f>+'POAI 01 2024'!R87+'POAI 02 AD'!R87</f>
        <v>0</v>
      </c>
      <c r="S87" s="178">
        <f>+'POAI 01 2024'!S87+'POAI 02 AD'!S87</f>
        <v>0</v>
      </c>
      <c r="T87" s="178">
        <f>+'POAI 01 2024'!T87+'POAI 02 AD'!T87</f>
        <v>0</v>
      </c>
      <c r="U87" s="178">
        <f>+'POAI 01 2024'!U87+'POAI 02 AD'!U87</f>
        <v>0</v>
      </c>
      <c r="V87" s="178">
        <f>+'POAI 01 2024'!V87+'POAI 02 AD'!V87</f>
        <v>0</v>
      </c>
      <c r="W87" s="178">
        <f>+'POAI 01 2024'!W87+'POAI 02 AD'!W87</f>
        <v>0</v>
      </c>
      <c r="X87" s="178">
        <f>+'POAI 01 2024'!X87+'POAI 02 AD'!X87</f>
        <v>0</v>
      </c>
      <c r="Y87" s="178">
        <f>+'POAI 01 2024'!Y87+'POAI 02 AD'!Y87</f>
        <v>0</v>
      </c>
      <c r="Z87" s="178">
        <f>+'POAI 01 2024'!Z87+'POAI 02 AD'!Z87</f>
        <v>0</v>
      </c>
      <c r="AA87" s="178">
        <f>+'POAI 01 2024'!AA87+'POAI 02 AD'!AA87</f>
        <v>0</v>
      </c>
      <c r="AB87" s="178">
        <f>+'POAI 01 2024'!AB87+'POAI 02 AD'!AB87</f>
        <v>0</v>
      </c>
      <c r="AC87" s="178">
        <f>+'POAI 01 2024'!AC87+'POAI 02 AD'!AC87</f>
        <v>0</v>
      </c>
      <c r="AD87" s="178">
        <f>+'POAI 01 2024'!AD87+'POAI 02 AD'!AD87</f>
        <v>0</v>
      </c>
      <c r="AE87" s="178">
        <f>+'POAI 01 2024'!AE87+'POAI 02 AD'!AE87</f>
        <v>0</v>
      </c>
      <c r="AF87" s="178">
        <f t="shared" si="9"/>
        <v>54500000</v>
      </c>
      <c r="AG87" s="180">
        <f t="shared" si="10"/>
        <v>0.34062500000000001</v>
      </c>
      <c r="AH87" s="178">
        <v>160000000</v>
      </c>
      <c r="AI87" s="181">
        <f t="shared" si="11"/>
        <v>0.65937500000000004</v>
      </c>
      <c r="AJ87" s="178">
        <f t="shared" si="7"/>
        <v>105500000</v>
      </c>
    </row>
    <row r="88" spans="1:36" s="6" customFormat="1" ht="31.2" x14ac:dyDescent="0.3">
      <c r="A88" s="175" t="str">
        <f t="shared" si="8"/>
        <v>SI.PY.3</v>
      </c>
      <c r="B88" s="176" t="s">
        <v>135</v>
      </c>
      <c r="C88" s="135" t="s">
        <v>13</v>
      </c>
      <c r="D88" s="177" t="s">
        <v>138</v>
      </c>
      <c r="E88" s="136">
        <v>1</v>
      </c>
      <c r="F88" s="178">
        <f>+'POAI 01 2024'!F88+'POAI 02 AD'!F88</f>
        <v>0</v>
      </c>
      <c r="G88" s="178">
        <f>+'POAI 01 2024'!G88+'POAI 02 AD'!G88</f>
        <v>0</v>
      </c>
      <c r="H88" s="178">
        <f>+'POAI 01 2024'!H88+'POAI 02 AD'!H88</f>
        <v>0</v>
      </c>
      <c r="I88" s="178">
        <f>+'POAI 01 2024'!I88+'POAI 02 AD'!I88</f>
        <v>0</v>
      </c>
      <c r="J88" s="178">
        <f>+'POAI 01 2024'!J88+'POAI 02 AD'!J88</f>
        <v>0</v>
      </c>
      <c r="K88" s="178">
        <f>+'POAI 01 2024'!K88+'POAI 02 AD'!K88</f>
        <v>0</v>
      </c>
      <c r="L88" s="178">
        <f>+'POAI 01 2024'!L88+'POAI 02 AD'!L88</f>
        <v>0</v>
      </c>
      <c r="M88" s="178">
        <f>+'POAI 01 2024'!M88+'POAI 02 AD'!M88</f>
        <v>0</v>
      </c>
      <c r="N88" s="178">
        <f>+'POAI 01 2024'!N88+'POAI 02 AD'!N88</f>
        <v>0</v>
      </c>
      <c r="O88" s="178">
        <f>+'POAI 01 2024'!O88+'POAI 02 AD'!O88</f>
        <v>0</v>
      </c>
      <c r="P88" s="178">
        <f>+'POAI 01 2024'!P88+'POAI 02 AD'!P88</f>
        <v>0</v>
      </c>
      <c r="Q88" s="178">
        <f>+'POAI 01 2024'!Q88+'POAI 02 AD'!Q88</f>
        <v>0</v>
      </c>
      <c r="R88" s="178">
        <f>+'POAI 01 2024'!R88+'POAI 02 AD'!R88</f>
        <v>0</v>
      </c>
      <c r="S88" s="178">
        <f>+'POAI 01 2024'!S88+'POAI 02 AD'!S88</f>
        <v>0</v>
      </c>
      <c r="T88" s="178">
        <f>+'POAI 01 2024'!T88+'POAI 02 AD'!T88</f>
        <v>0</v>
      </c>
      <c r="U88" s="178">
        <f>+'POAI 01 2024'!U88+'POAI 02 AD'!U88</f>
        <v>0</v>
      </c>
      <c r="V88" s="178">
        <f>+'POAI 01 2024'!V88+'POAI 02 AD'!V88</f>
        <v>0</v>
      </c>
      <c r="W88" s="178">
        <f>+'POAI 01 2024'!W88+'POAI 02 AD'!W88</f>
        <v>0</v>
      </c>
      <c r="X88" s="178">
        <f>+'POAI 01 2024'!X88+'POAI 02 AD'!X88</f>
        <v>0</v>
      </c>
      <c r="Y88" s="178">
        <f>+'POAI 01 2024'!Y88+'POAI 02 AD'!Y88</f>
        <v>0</v>
      </c>
      <c r="Z88" s="178">
        <f>+'POAI 01 2024'!Z88+'POAI 02 AD'!Z88</f>
        <v>0</v>
      </c>
      <c r="AA88" s="178">
        <f>+'POAI 01 2024'!AA88+'POAI 02 AD'!AA88</f>
        <v>0</v>
      </c>
      <c r="AB88" s="178">
        <f>+'POAI 01 2024'!AB88+'POAI 02 AD'!AB88</f>
        <v>0</v>
      </c>
      <c r="AC88" s="178">
        <f>+'POAI 01 2024'!AC88+'POAI 02 AD'!AC88</f>
        <v>0</v>
      </c>
      <c r="AD88" s="178">
        <f>+'POAI 01 2024'!AD88+'POAI 02 AD'!AD88</f>
        <v>0</v>
      </c>
      <c r="AE88" s="178">
        <f>+'POAI 01 2024'!AE88+'POAI 02 AD'!AE88</f>
        <v>0</v>
      </c>
      <c r="AF88" s="178">
        <f t="shared" si="9"/>
        <v>0</v>
      </c>
      <c r="AG88" s="180">
        <f t="shared" si="10"/>
        <v>0</v>
      </c>
      <c r="AH88" s="178">
        <v>5000000</v>
      </c>
      <c r="AI88" s="181">
        <f t="shared" si="11"/>
        <v>1</v>
      </c>
      <c r="AJ88" s="178">
        <f t="shared" si="7"/>
        <v>5000000</v>
      </c>
    </row>
    <row r="89" spans="1:36" s="6" customFormat="1" ht="31.2" x14ac:dyDescent="0.3">
      <c r="A89" s="175" t="str">
        <f t="shared" si="8"/>
        <v>SI.PY.3</v>
      </c>
      <c r="B89" s="176" t="s">
        <v>135</v>
      </c>
      <c r="C89" s="135" t="s">
        <v>14</v>
      </c>
      <c r="D89" s="177" t="s">
        <v>138</v>
      </c>
      <c r="E89" s="136">
        <v>1</v>
      </c>
      <c r="F89" s="178">
        <f>+'POAI 01 2024'!F89+'POAI 02 AD'!F89</f>
        <v>0</v>
      </c>
      <c r="G89" s="178">
        <f>+'POAI 01 2024'!G89+'POAI 02 AD'!G89</f>
        <v>0</v>
      </c>
      <c r="H89" s="178">
        <f>+'POAI 01 2024'!H89+'POAI 02 AD'!H89</f>
        <v>0</v>
      </c>
      <c r="I89" s="178">
        <f>+'POAI 01 2024'!I89+'POAI 02 AD'!I89</f>
        <v>0</v>
      </c>
      <c r="J89" s="178">
        <f>+'POAI 01 2024'!J89+'POAI 02 AD'!J89</f>
        <v>0</v>
      </c>
      <c r="K89" s="178">
        <f>+'POAI 01 2024'!K89+'POAI 02 AD'!K89</f>
        <v>0</v>
      </c>
      <c r="L89" s="178">
        <f>+'POAI 01 2024'!L89+'POAI 02 AD'!L89</f>
        <v>0</v>
      </c>
      <c r="M89" s="178">
        <f>+'POAI 01 2024'!M89+'POAI 02 AD'!M89</f>
        <v>0</v>
      </c>
      <c r="N89" s="178">
        <f>+'POAI 01 2024'!N89+'POAI 02 AD'!N89</f>
        <v>0</v>
      </c>
      <c r="O89" s="178">
        <f>+'POAI 01 2024'!O89+'POAI 02 AD'!O89</f>
        <v>0</v>
      </c>
      <c r="P89" s="178">
        <f>+'POAI 01 2024'!P89+'POAI 02 AD'!P89</f>
        <v>0</v>
      </c>
      <c r="Q89" s="178">
        <f>+'POAI 01 2024'!Q89+'POAI 02 AD'!Q89</f>
        <v>0</v>
      </c>
      <c r="R89" s="178">
        <f>+'POAI 01 2024'!R89+'POAI 02 AD'!R89</f>
        <v>0</v>
      </c>
      <c r="S89" s="178">
        <f>+'POAI 01 2024'!S89+'POAI 02 AD'!S89</f>
        <v>0</v>
      </c>
      <c r="T89" s="178">
        <f>+'POAI 01 2024'!T89+'POAI 02 AD'!T89</f>
        <v>0</v>
      </c>
      <c r="U89" s="178">
        <f>+'POAI 01 2024'!U89+'POAI 02 AD'!U89</f>
        <v>0</v>
      </c>
      <c r="V89" s="178">
        <f>+'POAI 01 2024'!V89+'POAI 02 AD'!V89</f>
        <v>0</v>
      </c>
      <c r="W89" s="178">
        <f>+'POAI 01 2024'!W89+'POAI 02 AD'!W89</f>
        <v>0</v>
      </c>
      <c r="X89" s="178">
        <f>+'POAI 01 2024'!X89+'POAI 02 AD'!X89</f>
        <v>0</v>
      </c>
      <c r="Y89" s="178">
        <f>+'POAI 01 2024'!Y89+'POAI 02 AD'!Y89</f>
        <v>0</v>
      </c>
      <c r="Z89" s="178">
        <f>+'POAI 01 2024'!Z89+'POAI 02 AD'!Z89</f>
        <v>0</v>
      </c>
      <c r="AA89" s="178">
        <f>+'POAI 01 2024'!AA89+'POAI 02 AD'!AA89</f>
        <v>0</v>
      </c>
      <c r="AB89" s="178">
        <f>+'POAI 01 2024'!AB89+'POAI 02 AD'!AB89</f>
        <v>0</v>
      </c>
      <c r="AC89" s="178">
        <f>+'POAI 01 2024'!AC89+'POAI 02 AD'!AC89</f>
        <v>0</v>
      </c>
      <c r="AD89" s="178">
        <f>+'POAI 01 2024'!AD89+'POAI 02 AD'!AD89</f>
        <v>0</v>
      </c>
      <c r="AE89" s="178">
        <f>+'POAI 01 2024'!AE89+'POAI 02 AD'!AE89</f>
        <v>0</v>
      </c>
      <c r="AF89" s="178">
        <f t="shared" si="9"/>
        <v>0</v>
      </c>
      <c r="AG89" s="180">
        <f t="shared" si="10"/>
        <v>0</v>
      </c>
      <c r="AH89" s="178">
        <v>5000000</v>
      </c>
      <c r="AI89" s="181">
        <f t="shared" si="11"/>
        <v>1</v>
      </c>
      <c r="AJ89" s="178">
        <f t="shared" si="7"/>
        <v>5000000</v>
      </c>
    </row>
    <row r="90" spans="1:36" s="6" customFormat="1" ht="31.2" x14ac:dyDescent="0.3">
      <c r="A90" s="175" t="str">
        <f t="shared" si="8"/>
        <v>SI.PY.3</v>
      </c>
      <c r="B90" s="176" t="s">
        <v>135</v>
      </c>
      <c r="C90" s="135" t="s">
        <v>12</v>
      </c>
      <c r="D90" s="177" t="s">
        <v>138</v>
      </c>
      <c r="E90" s="136">
        <v>1</v>
      </c>
      <c r="F90" s="178">
        <f>+'POAI 01 2024'!F90+'POAI 02 AD'!F90</f>
        <v>0</v>
      </c>
      <c r="G90" s="178">
        <f>+'POAI 01 2024'!G90+'POAI 02 AD'!G90</f>
        <v>0</v>
      </c>
      <c r="H90" s="178">
        <f>+'POAI 01 2024'!H90+'POAI 02 AD'!H90</f>
        <v>0</v>
      </c>
      <c r="I90" s="178">
        <f>+'POAI 01 2024'!I90+'POAI 02 AD'!I90</f>
        <v>0</v>
      </c>
      <c r="J90" s="178">
        <f>+'POAI 01 2024'!J90+'POAI 02 AD'!J90</f>
        <v>0</v>
      </c>
      <c r="K90" s="178">
        <f>+'POAI 01 2024'!K90+'POAI 02 AD'!K90</f>
        <v>0</v>
      </c>
      <c r="L90" s="178">
        <f>+'POAI 01 2024'!L90+'POAI 02 AD'!L90</f>
        <v>0</v>
      </c>
      <c r="M90" s="178">
        <f>+'POAI 01 2024'!M90+'POAI 02 AD'!M90</f>
        <v>0</v>
      </c>
      <c r="N90" s="178">
        <f>+'POAI 01 2024'!N90+'POAI 02 AD'!N90</f>
        <v>0</v>
      </c>
      <c r="O90" s="178">
        <f>+'POAI 01 2024'!O90+'POAI 02 AD'!O90</f>
        <v>0</v>
      </c>
      <c r="P90" s="178">
        <f>+'POAI 01 2024'!P90+'POAI 02 AD'!P90</f>
        <v>0</v>
      </c>
      <c r="Q90" s="178">
        <f>+'POAI 01 2024'!Q90+'POAI 02 AD'!Q90</f>
        <v>0</v>
      </c>
      <c r="R90" s="178">
        <f>+'POAI 01 2024'!R90+'POAI 02 AD'!R90</f>
        <v>0</v>
      </c>
      <c r="S90" s="178">
        <f>+'POAI 01 2024'!S90+'POAI 02 AD'!S90</f>
        <v>0</v>
      </c>
      <c r="T90" s="178">
        <f>+'POAI 01 2024'!T90+'POAI 02 AD'!T90</f>
        <v>0</v>
      </c>
      <c r="U90" s="178">
        <f>+'POAI 01 2024'!U90+'POAI 02 AD'!U90</f>
        <v>0</v>
      </c>
      <c r="V90" s="178">
        <f>+'POAI 01 2024'!V90+'POAI 02 AD'!V90</f>
        <v>0</v>
      </c>
      <c r="W90" s="178">
        <f>+'POAI 01 2024'!W90+'POAI 02 AD'!W90</f>
        <v>0</v>
      </c>
      <c r="X90" s="178">
        <f>+'POAI 01 2024'!X90+'POAI 02 AD'!X90</f>
        <v>0</v>
      </c>
      <c r="Y90" s="178">
        <f>+'POAI 01 2024'!Y90+'POAI 02 AD'!Y90</f>
        <v>0</v>
      </c>
      <c r="Z90" s="178">
        <f>+'POAI 01 2024'!Z90+'POAI 02 AD'!Z90</f>
        <v>0</v>
      </c>
      <c r="AA90" s="178">
        <f>+'POAI 01 2024'!AA90+'POAI 02 AD'!AA90</f>
        <v>0</v>
      </c>
      <c r="AB90" s="178">
        <f>+'POAI 01 2024'!AB90+'POAI 02 AD'!AB90</f>
        <v>0</v>
      </c>
      <c r="AC90" s="178">
        <f>+'POAI 01 2024'!AC90+'POAI 02 AD'!AC90</f>
        <v>0</v>
      </c>
      <c r="AD90" s="178">
        <f>+'POAI 01 2024'!AD90+'POAI 02 AD'!AD90</f>
        <v>0</v>
      </c>
      <c r="AE90" s="178">
        <f>+'POAI 01 2024'!AE90+'POAI 02 AD'!AE90</f>
        <v>0</v>
      </c>
      <c r="AF90" s="178">
        <f t="shared" si="9"/>
        <v>0</v>
      </c>
      <c r="AG90" s="180">
        <f t="shared" si="10"/>
        <v>0</v>
      </c>
      <c r="AH90" s="178">
        <v>5000000</v>
      </c>
      <c r="AI90" s="181">
        <f t="shared" si="11"/>
        <v>1</v>
      </c>
      <c r="AJ90" s="178">
        <f t="shared" si="7"/>
        <v>5000000</v>
      </c>
    </row>
    <row r="91" spans="1:36" s="6" customFormat="1" ht="46.8" x14ac:dyDescent="0.3">
      <c r="A91" s="175" t="str">
        <f t="shared" si="8"/>
        <v>SI.PY.3</v>
      </c>
      <c r="B91" s="176" t="s">
        <v>139</v>
      </c>
      <c r="C91" s="135" t="s">
        <v>40</v>
      </c>
      <c r="D91" s="177" t="s">
        <v>140</v>
      </c>
      <c r="E91" s="136">
        <v>9</v>
      </c>
      <c r="F91" s="178">
        <f>+'POAI 01 2024'!F91+'POAI 02 AD'!F91</f>
        <v>0</v>
      </c>
      <c r="G91" s="178">
        <f>+'POAI 01 2024'!G91+'POAI 02 AD'!G91</f>
        <v>0</v>
      </c>
      <c r="H91" s="178">
        <f>+'POAI 01 2024'!H91+'POAI 02 AD'!H91</f>
        <v>0</v>
      </c>
      <c r="I91" s="178">
        <f>+'POAI 01 2024'!I91+'POAI 02 AD'!I91</f>
        <v>0</v>
      </c>
      <c r="J91" s="178">
        <f>+'POAI 01 2024'!J91+'POAI 02 AD'!J91</f>
        <v>0</v>
      </c>
      <c r="K91" s="178">
        <f>+'POAI 01 2024'!K91+'POAI 02 AD'!K91</f>
        <v>0</v>
      </c>
      <c r="L91" s="178">
        <f>+'POAI 01 2024'!L91+'POAI 02 AD'!L91</f>
        <v>0</v>
      </c>
      <c r="M91" s="178">
        <f>+'POAI 01 2024'!M91+'POAI 02 AD'!M91</f>
        <v>0</v>
      </c>
      <c r="N91" s="178">
        <f>+'POAI 01 2024'!N91+'POAI 02 AD'!N91</f>
        <v>0</v>
      </c>
      <c r="O91" s="178">
        <f>+'POAI 01 2024'!O91+'POAI 02 AD'!O91</f>
        <v>0</v>
      </c>
      <c r="P91" s="178">
        <f>+'POAI 01 2024'!P91+'POAI 02 AD'!P91</f>
        <v>0</v>
      </c>
      <c r="Q91" s="178">
        <f>+'POAI 01 2024'!Q91+'POAI 02 AD'!Q91</f>
        <v>0</v>
      </c>
      <c r="R91" s="178">
        <f>+'POAI 01 2024'!R91+'POAI 02 AD'!R91</f>
        <v>0</v>
      </c>
      <c r="S91" s="178">
        <f>+'POAI 01 2024'!S91+'POAI 02 AD'!S91</f>
        <v>0</v>
      </c>
      <c r="T91" s="178">
        <f>+'POAI 01 2024'!T91+'POAI 02 AD'!T91</f>
        <v>0</v>
      </c>
      <c r="U91" s="178">
        <f>+'POAI 01 2024'!U91+'POAI 02 AD'!U91</f>
        <v>39567000</v>
      </c>
      <c r="V91" s="178">
        <f>+'POAI 01 2024'!V91+'POAI 02 AD'!V91</f>
        <v>0</v>
      </c>
      <c r="W91" s="178">
        <f>+'POAI 01 2024'!W91+'POAI 02 AD'!W91</f>
        <v>0</v>
      </c>
      <c r="X91" s="178">
        <f>+'POAI 01 2024'!X91+'POAI 02 AD'!X91</f>
        <v>0</v>
      </c>
      <c r="Y91" s="178">
        <f>+'POAI 01 2024'!Y91+'POAI 02 AD'!Y91</f>
        <v>0</v>
      </c>
      <c r="Z91" s="178">
        <f>+'POAI 01 2024'!Z91+'POAI 02 AD'!Z91</f>
        <v>0</v>
      </c>
      <c r="AA91" s="178">
        <f>+'POAI 01 2024'!AA91+'POAI 02 AD'!AA91</f>
        <v>0</v>
      </c>
      <c r="AB91" s="178">
        <f>+'POAI 01 2024'!AB91+'POAI 02 AD'!AB91</f>
        <v>0</v>
      </c>
      <c r="AC91" s="178">
        <f>+'POAI 01 2024'!AC91+'POAI 02 AD'!AC91</f>
        <v>0</v>
      </c>
      <c r="AD91" s="178">
        <f>+'POAI 01 2024'!AD91+'POAI 02 AD'!AD91</f>
        <v>0</v>
      </c>
      <c r="AE91" s="178">
        <f>+'POAI 01 2024'!AE91+'POAI 02 AD'!AE91</f>
        <v>0</v>
      </c>
      <c r="AF91" s="178">
        <f t="shared" si="9"/>
        <v>39567000</v>
      </c>
      <c r="AG91" s="180">
        <f t="shared" si="10"/>
        <v>0.20824736842105263</v>
      </c>
      <c r="AH91" s="178">
        <v>190000000</v>
      </c>
      <c r="AI91" s="181">
        <f t="shared" si="11"/>
        <v>0.79175263157894737</v>
      </c>
      <c r="AJ91" s="178">
        <f t="shared" si="7"/>
        <v>150433000</v>
      </c>
    </row>
    <row r="92" spans="1:36" s="6" customFormat="1" ht="93.6" x14ac:dyDescent="0.3">
      <c r="A92" s="175" t="str">
        <f t="shared" si="8"/>
        <v>SI.PY.3</v>
      </c>
      <c r="B92" s="176" t="s">
        <v>141</v>
      </c>
      <c r="C92" s="135" t="s">
        <v>10</v>
      </c>
      <c r="D92" s="177" t="s">
        <v>142</v>
      </c>
      <c r="E92" s="136">
        <v>24</v>
      </c>
      <c r="F92" s="178">
        <f>+'POAI 01 2024'!F92+'POAI 02 AD'!F92</f>
        <v>0</v>
      </c>
      <c r="G92" s="178">
        <f>+'POAI 01 2024'!G92+'POAI 02 AD'!G92</f>
        <v>0</v>
      </c>
      <c r="H92" s="178">
        <f>+'POAI 01 2024'!H92+'POAI 02 AD'!H92</f>
        <v>0</v>
      </c>
      <c r="I92" s="178">
        <f>+'POAI 01 2024'!I92+'POAI 02 AD'!I92</f>
        <v>0</v>
      </c>
      <c r="J92" s="178">
        <f>+'POAI 01 2024'!J92+'POAI 02 AD'!J92</f>
        <v>0</v>
      </c>
      <c r="K92" s="178">
        <f>+'POAI 01 2024'!K92+'POAI 02 AD'!K92</f>
        <v>37800000</v>
      </c>
      <c r="L92" s="178">
        <f>+'POAI 01 2024'!L92+'POAI 02 AD'!L92</f>
        <v>0</v>
      </c>
      <c r="M92" s="178">
        <f>+'POAI 01 2024'!M92+'POAI 02 AD'!M92</f>
        <v>0</v>
      </c>
      <c r="N92" s="178">
        <f>+'POAI 01 2024'!N92+'POAI 02 AD'!N92</f>
        <v>0</v>
      </c>
      <c r="O92" s="178">
        <f>+'POAI 01 2024'!O92+'POAI 02 AD'!O92</f>
        <v>0</v>
      </c>
      <c r="P92" s="178">
        <f>+'POAI 01 2024'!P92+'POAI 02 AD'!P92</f>
        <v>0</v>
      </c>
      <c r="Q92" s="178">
        <f>+'POAI 01 2024'!Q92+'POAI 02 AD'!Q92</f>
        <v>0</v>
      </c>
      <c r="R92" s="178">
        <f>+'POAI 01 2024'!R92+'POAI 02 AD'!R92</f>
        <v>0</v>
      </c>
      <c r="S92" s="178">
        <f>+'POAI 01 2024'!S92+'POAI 02 AD'!S92</f>
        <v>0</v>
      </c>
      <c r="T92" s="178">
        <f>+'POAI 01 2024'!T92+'POAI 02 AD'!T92</f>
        <v>0</v>
      </c>
      <c r="U92" s="178">
        <f>+'POAI 01 2024'!U92+'POAI 02 AD'!U92</f>
        <v>0</v>
      </c>
      <c r="V92" s="178">
        <f>+'POAI 01 2024'!V92+'POAI 02 AD'!V92</f>
        <v>0</v>
      </c>
      <c r="W92" s="178">
        <f>+'POAI 01 2024'!W92+'POAI 02 AD'!W92</f>
        <v>0</v>
      </c>
      <c r="X92" s="178">
        <f>+'POAI 01 2024'!X92+'POAI 02 AD'!X92</f>
        <v>5000000</v>
      </c>
      <c r="Y92" s="178">
        <f>+'POAI 01 2024'!Y92+'POAI 02 AD'!Y92</f>
        <v>0</v>
      </c>
      <c r="Z92" s="178">
        <f>+'POAI 01 2024'!Z92+'POAI 02 AD'!Z92</f>
        <v>0</v>
      </c>
      <c r="AA92" s="178">
        <f>+'POAI 01 2024'!AA92+'POAI 02 AD'!AA92</f>
        <v>0</v>
      </c>
      <c r="AB92" s="178">
        <f>+'POAI 01 2024'!AB92+'POAI 02 AD'!AB92</f>
        <v>0</v>
      </c>
      <c r="AC92" s="178">
        <f>+'POAI 01 2024'!AC92+'POAI 02 AD'!AC92</f>
        <v>0</v>
      </c>
      <c r="AD92" s="178">
        <f>+'POAI 01 2024'!AD92+'POAI 02 AD'!AD92</f>
        <v>0</v>
      </c>
      <c r="AE92" s="178">
        <f>+'POAI 01 2024'!AE92+'POAI 02 AD'!AE92</f>
        <v>0</v>
      </c>
      <c r="AF92" s="178">
        <f t="shared" si="9"/>
        <v>42800000</v>
      </c>
      <c r="AG92" s="180">
        <f t="shared" si="10"/>
        <v>0.28419654714475434</v>
      </c>
      <c r="AH92" s="178">
        <v>150600000</v>
      </c>
      <c r="AI92" s="181">
        <f t="shared" si="11"/>
        <v>0.71580345285524571</v>
      </c>
      <c r="AJ92" s="178">
        <f t="shared" si="7"/>
        <v>107800000</v>
      </c>
    </row>
    <row r="93" spans="1:36" s="6" customFormat="1" ht="62.4" x14ac:dyDescent="0.3">
      <c r="A93" s="175" t="str">
        <f t="shared" si="8"/>
        <v>SI.PY.3</v>
      </c>
      <c r="B93" s="176" t="s">
        <v>141</v>
      </c>
      <c r="C93" s="135" t="s">
        <v>10</v>
      </c>
      <c r="D93" s="177" t="s">
        <v>143</v>
      </c>
      <c r="E93" s="136">
        <v>25</v>
      </c>
      <c r="F93" s="178">
        <f>+'POAI 01 2024'!F93+'POAI 02 AD'!F93</f>
        <v>0</v>
      </c>
      <c r="G93" s="178">
        <f>+'POAI 01 2024'!G93+'POAI 02 AD'!G93</f>
        <v>0</v>
      </c>
      <c r="H93" s="178">
        <f>+'POAI 01 2024'!H93+'POAI 02 AD'!H93</f>
        <v>0</v>
      </c>
      <c r="I93" s="178">
        <f>+'POAI 01 2024'!I93+'POAI 02 AD'!I93</f>
        <v>0</v>
      </c>
      <c r="J93" s="178">
        <f>+'POAI 01 2024'!J93+'POAI 02 AD'!J93</f>
        <v>0</v>
      </c>
      <c r="K93" s="178">
        <f>+'POAI 01 2024'!K93+'POAI 02 AD'!K93</f>
        <v>18530000</v>
      </c>
      <c r="L93" s="178">
        <f>+'POAI 01 2024'!L93+'POAI 02 AD'!L93</f>
        <v>0</v>
      </c>
      <c r="M93" s="178">
        <f>+'POAI 01 2024'!M93+'POAI 02 AD'!M93</f>
        <v>0</v>
      </c>
      <c r="N93" s="178">
        <f>+'POAI 01 2024'!N93+'POAI 02 AD'!N93</f>
        <v>0</v>
      </c>
      <c r="O93" s="178">
        <f>+'POAI 01 2024'!O93+'POAI 02 AD'!O93</f>
        <v>0</v>
      </c>
      <c r="P93" s="178">
        <f>+'POAI 01 2024'!P93+'POAI 02 AD'!P93</f>
        <v>0</v>
      </c>
      <c r="Q93" s="178">
        <f>+'POAI 01 2024'!Q93+'POAI 02 AD'!Q93</f>
        <v>0</v>
      </c>
      <c r="R93" s="178">
        <f>+'POAI 01 2024'!R93+'POAI 02 AD'!R93</f>
        <v>0</v>
      </c>
      <c r="S93" s="178">
        <f>+'POAI 01 2024'!S93+'POAI 02 AD'!S93</f>
        <v>0</v>
      </c>
      <c r="T93" s="178">
        <f>+'POAI 01 2024'!T93+'POAI 02 AD'!T93</f>
        <v>0</v>
      </c>
      <c r="U93" s="178">
        <f>+'POAI 01 2024'!U93+'POAI 02 AD'!U93</f>
        <v>0</v>
      </c>
      <c r="V93" s="178">
        <f>+'POAI 01 2024'!V93+'POAI 02 AD'!V93</f>
        <v>0</v>
      </c>
      <c r="W93" s="178">
        <f>+'POAI 01 2024'!W93+'POAI 02 AD'!W93</f>
        <v>0</v>
      </c>
      <c r="X93" s="178">
        <f>+'POAI 01 2024'!X93+'POAI 02 AD'!X93</f>
        <v>0</v>
      </c>
      <c r="Y93" s="178">
        <f>+'POAI 01 2024'!Y93+'POAI 02 AD'!Y93</f>
        <v>0</v>
      </c>
      <c r="Z93" s="178">
        <f>+'POAI 01 2024'!Z93+'POAI 02 AD'!Z93</f>
        <v>0</v>
      </c>
      <c r="AA93" s="178">
        <f>+'POAI 01 2024'!AA93+'POAI 02 AD'!AA93</f>
        <v>0</v>
      </c>
      <c r="AB93" s="178">
        <f>+'POAI 01 2024'!AB93+'POAI 02 AD'!AB93</f>
        <v>0</v>
      </c>
      <c r="AC93" s="178">
        <f>+'POAI 01 2024'!AC93+'POAI 02 AD'!AC93</f>
        <v>0</v>
      </c>
      <c r="AD93" s="178">
        <f>+'POAI 01 2024'!AD93+'POAI 02 AD'!AD93</f>
        <v>0</v>
      </c>
      <c r="AE93" s="178">
        <f>+'POAI 01 2024'!AE93+'POAI 02 AD'!AE93</f>
        <v>0</v>
      </c>
      <c r="AF93" s="178">
        <f t="shared" si="9"/>
        <v>18530000</v>
      </c>
      <c r="AG93" s="180">
        <f t="shared" si="10"/>
        <v>0.12353333333333333</v>
      </c>
      <c r="AH93" s="178">
        <v>150000000</v>
      </c>
      <c r="AI93" s="181">
        <f t="shared" si="11"/>
        <v>0.87646666666666662</v>
      </c>
      <c r="AJ93" s="178">
        <f t="shared" si="7"/>
        <v>131470000</v>
      </c>
    </row>
    <row r="94" spans="1:36" s="6" customFormat="1" ht="93.6" x14ac:dyDescent="0.3">
      <c r="A94" s="175" t="str">
        <f t="shared" si="8"/>
        <v>SI.PY.3</v>
      </c>
      <c r="B94" s="176" t="s">
        <v>141</v>
      </c>
      <c r="C94" s="135" t="s">
        <v>14</v>
      </c>
      <c r="D94" s="177" t="s">
        <v>142</v>
      </c>
      <c r="E94" s="136">
        <v>2</v>
      </c>
      <c r="F94" s="178">
        <f>+'POAI 01 2024'!F94+'POAI 02 AD'!F94</f>
        <v>0</v>
      </c>
      <c r="G94" s="178">
        <f>+'POAI 01 2024'!G94+'POAI 02 AD'!G94</f>
        <v>0</v>
      </c>
      <c r="H94" s="178">
        <f>+'POAI 01 2024'!H94+'POAI 02 AD'!H94</f>
        <v>0</v>
      </c>
      <c r="I94" s="178">
        <f>+'POAI 01 2024'!I94+'POAI 02 AD'!I94</f>
        <v>0</v>
      </c>
      <c r="J94" s="178">
        <f>+'POAI 01 2024'!J94+'POAI 02 AD'!J94</f>
        <v>0</v>
      </c>
      <c r="K94" s="178">
        <f>+'POAI 01 2024'!K94+'POAI 02 AD'!K94</f>
        <v>0</v>
      </c>
      <c r="L94" s="178">
        <f>+'POAI 01 2024'!L94+'POAI 02 AD'!L94</f>
        <v>0</v>
      </c>
      <c r="M94" s="178">
        <f>+'POAI 01 2024'!M94+'POAI 02 AD'!M94</f>
        <v>0</v>
      </c>
      <c r="N94" s="178">
        <f>+'POAI 01 2024'!N94+'POAI 02 AD'!N94</f>
        <v>0</v>
      </c>
      <c r="O94" s="178">
        <f>+'POAI 01 2024'!O94+'POAI 02 AD'!O94</f>
        <v>0</v>
      </c>
      <c r="P94" s="178">
        <f>+'POAI 01 2024'!P94+'POAI 02 AD'!P94</f>
        <v>0</v>
      </c>
      <c r="Q94" s="178">
        <f>+'POAI 01 2024'!Q94+'POAI 02 AD'!Q94</f>
        <v>0</v>
      </c>
      <c r="R94" s="178">
        <f>+'POAI 01 2024'!R94+'POAI 02 AD'!R94</f>
        <v>0</v>
      </c>
      <c r="S94" s="178">
        <f>+'POAI 01 2024'!S94+'POAI 02 AD'!S94</f>
        <v>0</v>
      </c>
      <c r="T94" s="178">
        <f>+'POAI 01 2024'!T94+'POAI 02 AD'!T94</f>
        <v>0</v>
      </c>
      <c r="U94" s="178">
        <f>+'POAI 01 2024'!U94+'POAI 02 AD'!U94</f>
        <v>4360000</v>
      </c>
      <c r="V94" s="178">
        <f>+'POAI 01 2024'!V94+'POAI 02 AD'!V94</f>
        <v>0</v>
      </c>
      <c r="W94" s="178">
        <f>+'POAI 01 2024'!W94+'POAI 02 AD'!W94</f>
        <v>0</v>
      </c>
      <c r="X94" s="178">
        <f>+'POAI 01 2024'!X94+'POAI 02 AD'!X94</f>
        <v>0</v>
      </c>
      <c r="Y94" s="178">
        <f>+'POAI 01 2024'!Y94+'POAI 02 AD'!Y94</f>
        <v>0</v>
      </c>
      <c r="Z94" s="178">
        <f>+'POAI 01 2024'!Z94+'POAI 02 AD'!Z94</f>
        <v>0</v>
      </c>
      <c r="AA94" s="178">
        <f>+'POAI 01 2024'!AA94+'POAI 02 AD'!AA94</f>
        <v>0</v>
      </c>
      <c r="AB94" s="178">
        <f>+'POAI 01 2024'!AB94+'POAI 02 AD'!AB94</f>
        <v>0</v>
      </c>
      <c r="AC94" s="178">
        <f>+'POAI 01 2024'!AC94+'POAI 02 AD'!AC94</f>
        <v>0</v>
      </c>
      <c r="AD94" s="178">
        <f>+'POAI 01 2024'!AD94+'POAI 02 AD'!AD94</f>
        <v>0</v>
      </c>
      <c r="AE94" s="178">
        <f>+'POAI 01 2024'!AE94+'POAI 02 AD'!AE94</f>
        <v>0</v>
      </c>
      <c r="AF94" s="178">
        <f t="shared" si="9"/>
        <v>4360000</v>
      </c>
      <c r="AG94" s="180">
        <f t="shared" si="10"/>
        <v>0.36333333333333334</v>
      </c>
      <c r="AH94" s="178">
        <v>12000000</v>
      </c>
      <c r="AI94" s="181">
        <f t="shared" si="11"/>
        <v>0.63666666666666671</v>
      </c>
      <c r="AJ94" s="178">
        <f t="shared" si="7"/>
        <v>7640000</v>
      </c>
    </row>
    <row r="95" spans="1:36" s="6" customFormat="1" ht="62.4" x14ac:dyDescent="0.3">
      <c r="A95" s="175" t="str">
        <f t="shared" si="8"/>
        <v>SI.PY.3</v>
      </c>
      <c r="B95" s="176" t="s">
        <v>141</v>
      </c>
      <c r="C95" s="135" t="s">
        <v>14</v>
      </c>
      <c r="D95" s="177" t="s">
        <v>143</v>
      </c>
      <c r="E95" s="136">
        <v>2</v>
      </c>
      <c r="F95" s="178">
        <f>+'POAI 01 2024'!F95+'POAI 02 AD'!F95</f>
        <v>0</v>
      </c>
      <c r="G95" s="178">
        <f>+'POAI 01 2024'!G95+'POAI 02 AD'!G95</f>
        <v>0</v>
      </c>
      <c r="H95" s="178">
        <f>+'POAI 01 2024'!H95+'POAI 02 AD'!H95</f>
        <v>0</v>
      </c>
      <c r="I95" s="178">
        <f>+'POAI 01 2024'!I95+'POAI 02 AD'!I95</f>
        <v>0</v>
      </c>
      <c r="J95" s="178">
        <f>+'POAI 01 2024'!J95+'POAI 02 AD'!J95</f>
        <v>0</v>
      </c>
      <c r="K95" s="178">
        <f>+'POAI 01 2024'!K95+'POAI 02 AD'!K95</f>
        <v>0</v>
      </c>
      <c r="L95" s="178">
        <f>+'POAI 01 2024'!L95+'POAI 02 AD'!L95</f>
        <v>0</v>
      </c>
      <c r="M95" s="178">
        <f>+'POAI 01 2024'!M95+'POAI 02 AD'!M95</f>
        <v>0</v>
      </c>
      <c r="N95" s="178">
        <f>+'POAI 01 2024'!N95+'POAI 02 AD'!N95</f>
        <v>0</v>
      </c>
      <c r="O95" s="178">
        <f>+'POAI 01 2024'!O95+'POAI 02 AD'!O95</f>
        <v>0</v>
      </c>
      <c r="P95" s="178">
        <f>+'POAI 01 2024'!P95+'POAI 02 AD'!P95</f>
        <v>0</v>
      </c>
      <c r="Q95" s="178">
        <f>+'POAI 01 2024'!Q95+'POAI 02 AD'!Q95</f>
        <v>0</v>
      </c>
      <c r="R95" s="178">
        <f>+'POAI 01 2024'!R95+'POAI 02 AD'!R95</f>
        <v>0</v>
      </c>
      <c r="S95" s="178">
        <f>+'POAI 01 2024'!S95+'POAI 02 AD'!S95</f>
        <v>0</v>
      </c>
      <c r="T95" s="178">
        <f>+'POAI 01 2024'!T95+'POAI 02 AD'!T95</f>
        <v>0</v>
      </c>
      <c r="U95" s="178">
        <f>+'POAI 01 2024'!U95+'POAI 02 AD'!U95</f>
        <v>2189308</v>
      </c>
      <c r="V95" s="178">
        <f>+'POAI 01 2024'!V95+'POAI 02 AD'!V95</f>
        <v>0</v>
      </c>
      <c r="W95" s="178">
        <f>+'POAI 01 2024'!W95+'POAI 02 AD'!W95</f>
        <v>0</v>
      </c>
      <c r="X95" s="178">
        <f>+'POAI 01 2024'!X95+'POAI 02 AD'!X95</f>
        <v>0</v>
      </c>
      <c r="Y95" s="178">
        <f>+'POAI 01 2024'!Y95+'POAI 02 AD'!Y95</f>
        <v>0</v>
      </c>
      <c r="Z95" s="178">
        <f>+'POAI 01 2024'!Z95+'POAI 02 AD'!Z95</f>
        <v>0</v>
      </c>
      <c r="AA95" s="178">
        <f>+'POAI 01 2024'!AA95+'POAI 02 AD'!AA95</f>
        <v>0</v>
      </c>
      <c r="AB95" s="178">
        <f>+'POAI 01 2024'!AB95+'POAI 02 AD'!AB95</f>
        <v>0</v>
      </c>
      <c r="AC95" s="178">
        <f>+'POAI 01 2024'!AC95+'POAI 02 AD'!AC95</f>
        <v>0</v>
      </c>
      <c r="AD95" s="178">
        <f>+'POAI 01 2024'!AD95+'POAI 02 AD'!AD95</f>
        <v>0</v>
      </c>
      <c r="AE95" s="178">
        <f>+'POAI 01 2024'!AE95+'POAI 02 AD'!AE95</f>
        <v>0</v>
      </c>
      <c r="AF95" s="178">
        <f t="shared" si="9"/>
        <v>2189308</v>
      </c>
      <c r="AG95" s="180">
        <f t="shared" si="10"/>
        <v>0.18244233333333335</v>
      </c>
      <c r="AH95" s="178">
        <v>12000000</v>
      </c>
      <c r="AI95" s="181">
        <f t="shared" si="11"/>
        <v>0.81755766666666663</v>
      </c>
      <c r="AJ95" s="178">
        <f t="shared" si="7"/>
        <v>9810692</v>
      </c>
    </row>
    <row r="96" spans="1:36" s="6" customFormat="1" ht="93.6" x14ac:dyDescent="0.3">
      <c r="A96" s="175" t="str">
        <f t="shared" si="8"/>
        <v>SI.PY.3</v>
      </c>
      <c r="B96" s="176" t="s">
        <v>141</v>
      </c>
      <c r="C96" s="135" t="s">
        <v>13</v>
      </c>
      <c r="D96" s="177" t="s">
        <v>142</v>
      </c>
      <c r="E96" s="136">
        <v>2</v>
      </c>
      <c r="F96" s="178">
        <f>+'POAI 01 2024'!F96+'POAI 02 AD'!F96</f>
        <v>0</v>
      </c>
      <c r="G96" s="178">
        <f>+'POAI 01 2024'!G96+'POAI 02 AD'!G96</f>
        <v>0</v>
      </c>
      <c r="H96" s="178">
        <f>+'POAI 01 2024'!H96+'POAI 02 AD'!H96</f>
        <v>0</v>
      </c>
      <c r="I96" s="178">
        <f>+'POAI 01 2024'!I96+'POAI 02 AD'!I96</f>
        <v>0</v>
      </c>
      <c r="J96" s="178">
        <f>+'POAI 01 2024'!J96+'POAI 02 AD'!J96</f>
        <v>0</v>
      </c>
      <c r="K96" s="178">
        <f>+'POAI 01 2024'!K96+'POAI 02 AD'!K96</f>
        <v>0</v>
      </c>
      <c r="L96" s="178">
        <f>+'POAI 01 2024'!L96+'POAI 02 AD'!L96</f>
        <v>0</v>
      </c>
      <c r="M96" s="178">
        <f>+'POAI 01 2024'!M96+'POAI 02 AD'!M96</f>
        <v>0</v>
      </c>
      <c r="N96" s="178">
        <f>+'POAI 01 2024'!N96+'POAI 02 AD'!N96</f>
        <v>0</v>
      </c>
      <c r="O96" s="178">
        <f>+'POAI 01 2024'!O96+'POAI 02 AD'!O96</f>
        <v>0</v>
      </c>
      <c r="P96" s="178">
        <f>+'POAI 01 2024'!P96+'POAI 02 AD'!P96</f>
        <v>0</v>
      </c>
      <c r="Q96" s="178">
        <f>+'POAI 01 2024'!Q96+'POAI 02 AD'!Q96</f>
        <v>0</v>
      </c>
      <c r="R96" s="178">
        <f>+'POAI 01 2024'!R96+'POAI 02 AD'!R96</f>
        <v>0</v>
      </c>
      <c r="S96" s="178">
        <f>+'POAI 01 2024'!S96+'POAI 02 AD'!S96</f>
        <v>0</v>
      </c>
      <c r="T96" s="178">
        <f>+'POAI 01 2024'!T96+'POAI 02 AD'!T96</f>
        <v>0</v>
      </c>
      <c r="U96" s="178">
        <f>+'POAI 01 2024'!U96+'POAI 02 AD'!U96</f>
        <v>4360000</v>
      </c>
      <c r="V96" s="178">
        <f>+'POAI 01 2024'!V96+'POAI 02 AD'!V96</f>
        <v>0</v>
      </c>
      <c r="W96" s="178">
        <f>+'POAI 01 2024'!W96+'POAI 02 AD'!W96</f>
        <v>0</v>
      </c>
      <c r="X96" s="178">
        <f>+'POAI 01 2024'!X96+'POAI 02 AD'!X96</f>
        <v>0</v>
      </c>
      <c r="Y96" s="178">
        <f>+'POAI 01 2024'!Y96+'POAI 02 AD'!Y96</f>
        <v>0</v>
      </c>
      <c r="Z96" s="178">
        <f>+'POAI 01 2024'!Z96+'POAI 02 AD'!Z96</f>
        <v>0</v>
      </c>
      <c r="AA96" s="178">
        <f>+'POAI 01 2024'!AA96+'POAI 02 AD'!AA96</f>
        <v>0</v>
      </c>
      <c r="AB96" s="178">
        <f>+'POAI 01 2024'!AB96+'POAI 02 AD'!AB96</f>
        <v>0</v>
      </c>
      <c r="AC96" s="178">
        <f>+'POAI 01 2024'!AC96+'POAI 02 AD'!AC96</f>
        <v>0</v>
      </c>
      <c r="AD96" s="178">
        <f>+'POAI 01 2024'!AD96+'POAI 02 AD'!AD96</f>
        <v>0</v>
      </c>
      <c r="AE96" s="178">
        <f>+'POAI 01 2024'!AE96+'POAI 02 AD'!AE96</f>
        <v>0</v>
      </c>
      <c r="AF96" s="178">
        <f t="shared" si="9"/>
        <v>4360000</v>
      </c>
      <c r="AG96" s="180">
        <f t="shared" si="10"/>
        <v>0.36333333333333334</v>
      </c>
      <c r="AH96" s="178">
        <v>12000000</v>
      </c>
      <c r="AI96" s="181">
        <f t="shared" si="11"/>
        <v>0.63666666666666671</v>
      </c>
      <c r="AJ96" s="178">
        <f t="shared" si="7"/>
        <v>7640000</v>
      </c>
    </row>
    <row r="97" spans="1:36" s="6" customFormat="1" ht="62.4" x14ac:dyDescent="0.3">
      <c r="A97" s="175" t="str">
        <f t="shared" si="8"/>
        <v>SI.PY.3</v>
      </c>
      <c r="B97" s="176" t="s">
        <v>141</v>
      </c>
      <c r="C97" s="135" t="s">
        <v>13</v>
      </c>
      <c r="D97" s="177" t="s">
        <v>143</v>
      </c>
      <c r="E97" s="136">
        <v>2</v>
      </c>
      <c r="F97" s="178">
        <f>+'POAI 01 2024'!F97+'POAI 02 AD'!F97</f>
        <v>0</v>
      </c>
      <c r="G97" s="178">
        <f>+'POAI 01 2024'!G97+'POAI 02 AD'!G97</f>
        <v>0</v>
      </c>
      <c r="H97" s="178">
        <f>+'POAI 01 2024'!H97+'POAI 02 AD'!H97</f>
        <v>0</v>
      </c>
      <c r="I97" s="178">
        <f>+'POAI 01 2024'!I97+'POAI 02 AD'!I97</f>
        <v>0</v>
      </c>
      <c r="J97" s="178">
        <f>+'POAI 01 2024'!J97+'POAI 02 AD'!J97</f>
        <v>0</v>
      </c>
      <c r="K97" s="178">
        <f>+'POAI 01 2024'!K97+'POAI 02 AD'!K97</f>
        <v>0</v>
      </c>
      <c r="L97" s="178">
        <f>+'POAI 01 2024'!L97+'POAI 02 AD'!L97</f>
        <v>0</v>
      </c>
      <c r="M97" s="178">
        <f>+'POAI 01 2024'!M97+'POAI 02 AD'!M97</f>
        <v>0</v>
      </c>
      <c r="N97" s="178">
        <f>+'POAI 01 2024'!N97+'POAI 02 AD'!N97</f>
        <v>0</v>
      </c>
      <c r="O97" s="178">
        <f>+'POAI 01 2024'!O97+'POAI 02 AD'!O97</f>
        <v>0</v>
      </c>
      <c r="P97" s="178">
        <f>+'POAI 01 2024'!P97+'POAI 02 AD'!P97</f>
        <v>0</v>
      </c>
      <c r="Q97" s="178">
        <f>+'POAI 01 2024'!Q97+'POAI 02 AD'!Q97</f>
        <v>0</v>
      </c>
      <c r="R97" s="178">
        <f>+'POAI 01 2024'!R97+'POAI 02 AD'!R97</f>
        <v>0</v>
      </c>
      <c r="S97" s="178">
        <f>+'POAI 01 2024'!S97+'POAI 02 AD'!S97</f>
        <v>0</v>
      </c>
      <c r="T97" s="178">
        <f>+'POAI 01 2024'!T97+'POAI 02 AD'!T97</f>
        <v>0</v>
      </c>
      <c r="U97" s="178">
        <f>+'POAI 01 2024'!U97+'POAI 02 AD'!U97</f>
        <v>2189308</v>
      </c>
      <c r="V97" s="178">
        <f>+'POAI 01 2024'!V97+'POAI 02 AD'!V97</f>
        <v>0</v>
      </c>
      <c r="W97" s="178">
        <f>+'POAI 01 2024'!W97+'POAI 02 AD'!W97</f>
        <v>0</v>
      </c>
      <c r="X97" s="178">
        <f>+'POAI 01 2024'!X97+'POAI 02 AD'!X97</f>
        <v>0</v>
      </c>
      <c r="Y97" s="178">
        <f>+'POAI 01 2024'!Y97+'POAI 02 AD'!Y97</f>
        <v>0</v>
      </c>
      <c r="Z97" s="178">
        <f>+'POAI 01 2024'!Z97+'POAI 02 AD'!Z97</f>
        <v>0</v>
      </c>
      <c r="AA97" s="178">
        <f>+'POAI 01 2024'!AA97+'POAI 02 AD'!AA97</f>
        <v>0</v>
      </c>
      <c r="AB97" s="178">
        <f>+'POAI 01 2024'!AB97+'POAI 02 AD'!AB97</f>
        <v>0</v>
      </c>
      <c r="AC97" s="178">
        <f>+'POAI 01 2024'!AC97+'POAI 02 AD'!AC97</f>
        <v>0</v>
      </c>
      <c r="AD97" s="178">
        <f>+'POAI 01 2024'!AD97+'POAI 02 AD'!AD97</f>
        <v>0</v>
      </c>
      <c r="AE97" s="178">
        <f>+'POAI 01 2024'!AE97+'POAI 02 AD'!AE97</f>
        <v>0</v>
      </c>
      <c r="AF97" s="178">
        <f t="shared" si="9"/>
        <v>2189308</v>
      </c>
      <c r="AG97" s="180">
        <f t="shared" si="10"/>
        <v>0.18244233333333335</v>
      </c>
      <c r="AH97" s="178">
        <v>12000000</v>
      </c>
      <c r="AI97" s="181">
        <f t="shared" si="11"/>
        <v>0.81755766666666663</v>
      </c>
      <c r="AJ97" s="178">
        <f t="shared" si="7"/>
        <v>9810692</v>
      </c>
    </row>
    <row r="98" spans="1:36" s="6" customFormat="1" ht="93.6" x14ac:dyDescent="0.3">
      <c r="A98" s="175" t="str">
        <f t="shared" si="8"/>
        <v>SI.PY.3</v>
      </c>
      <c r="B98" s="176" t="s">
        <v>141</v>
      </c>
      <c r="C98" s="135" t="s">
        <v>12</v>
      </c>
      <c r="D98" s="177" t="s">
        <v>142</v>
      </c>
      <c r="E98" s="136">
        <v>4</v>
      </c>
      <c r="F98" s="178">
        <f>+'POAI 01 2024'!F98+'POAI 02 AD'!F98</f>
        <v>0</v>
      </c>
      <c r="G98" s="178">
        <f>+'POAI 01 2024'!G98+'POAI 02 AD'!G98</f>
        <v>0</v>
      </c>
      <c r="H98" s="178">
        <f>+'POAI 01 2024'!H98+'POAI 02 AD'!H98</f>
        <v>0</v>
      </c>
      <c r="I98" s="178">
        <f>+'POAI 01 2024'!I98+'POAI 02 AD'!I98</f>
        <v>0</v>
      </c>
      <c r="J98" s="178">
        <f>+'POAI 01 2024'!J98+'POAI 02 AD'!J98</f>
        <v>0</v>
      </c>
      <c r="K98" s="178">
        <f>+'POAI 01 2024'!K98+'POAI 02 AD'!K98</f>
        <v>0</v>
      </c>
      <c r="L98" s="178">
        <f>+'POAI 01 2024'!L98+'POAI 02 AD'!L98</f>
        <v>0</v>
      </c>
      <c r="M98" s="178">
        <f>+'POAI 01 2024'!M98+'POAI 02 AD'!M98</f>
        <v>0</v>
      </c>
      <c r="N98" s="178">
        <f>+'POAI 01 2024'!N98+'POAI 02 AD'!N98</f>
        <v>0</v>
      </c>
      <c r="O98" s="178">
        <f>+'POAI 01 2024'!O98+'POAI 02 AD'!O98</f>
        <v>0</v>
      </c>
      <c r="P98" s="178">
        <f>+'POAI 01 2024'!P98+'POAI 02 AD'!P98</f>
        <v>0</v>
      </c>
      <c r="Q98" s="178">
        <f>+'POAI 01 2024'!Q98+'POAI 02 AD'!Q98</f>
        <v>0</v>
      </c>
      <c r="R98" s="178">
        <f>+'POAI 01 2024'!R98+'POAI 02 AD'!R98</f>
        <v>0</v>
      </c>
      <c r="S98" s="178">
        <f>+'POAI 01 2024'!S98+'POAI 02 AD'!S98</f>
        <v>0</v>
      </c>
      <c r="T98" s="178">
        <f>+'POAI 01 2024'!T98+'POAI 02 AD'!T98</f>
        <v>0</v>
      </c>
      <c r="U98" s="178">
        <f>+'POAI 01 2024'!U98+'POAI 02 AD'!U98</f>
        <v>4360000</v>
      </c>
      <c r="V98" s="178">
        <f>+'POAI 01 2024'!V98+'POAI 02 AD'!V98</f>
        <v>0</v>
      </c>
      <c r="W98" s="178">
        <f>+'POAI 01 2024'!W98+'POAI 02 AD'!W98</f>
        <v>0</v>
      </c>
      <c r="X98" s="178">
        <f>+'POAI 01 2024'!X98+'POAI 02 AD'!X98</f>
        <v>0</v>
      </c>
      <c r="Y98" s="178">
        <f>+'POAI 01 2024'!Y98+'POAI 02 AD'!Y98</f>
        <v>0</v>
      </c>
      <c r="Z98" s="178">
        <f>+'POAI 01 2024'!Z98+'POAI 02 AD'!Z98</f>
        <v>0</v>
      </c>
      <c r="AA98" s="178">
        <f>+'POAI 01 2024'!AA98+'POAI 02 AD'!AA98</f>
        <v>0</v>
      </c>
      <c r="AB98" s="178">
        <f>+'POAI 01 2024'!AB98+'POAI 02 AD'!AB98</f>
        <v>0</v>
      </c>
      <c r="AC98" s="178">
        <f>+'POAI 01 2024'!AC98+'POAI 02 AD'!AC98</f>
        <v>0</v>
      </c>
      <c r="AD98" s="178">
        <f>+'POAI 01 2024'!AD98+'POAI 02 AD'!AD98</f>
        <v>0</v>
      </c>
      <c r="AE98" s="178">
        <f>+'POAI 01 2024'!AE98+'POAI 02 AD'!AE98</f>
        <v>0</v>
      </c>
      <c r="AF98" s="178">
        <f t="shared" si="9"/>
        <v>4360000</v>
      </c>
      <c r="AG98" s="180">
        <f t="shared" si="10"/>
        <v>0.18166666666666667</v>
      </c>
      <c r="AH98" s="178">
        <v>24000000</v>
      </c>
      <c r="AI98" s="181">
        <f t="shared" si="11"/>
        <v>0.81833333333333336</v>
      </c>
      <c r="AJ98" s="178">
        <f t="shared" si="7"/>
        <v>19640000</v>
      </c>
    </row>
    <row r="99" spans="1:36" s="6" customFormat="1" ht="62.4" x14ac:dyDescent="0.3">
      <c r="A99" s="175" t="str">
        <f t="shared" si="8"/>
        <v>SI.PY.3</v>
      </c>
      <c r="B99" s="176" t="s">
        <v>141</v>
      </c>
      <c r="C99" s="135" t="s">
        <v>12</v>
      </c>
      <c r="D99" s="177" t="s">
        <v>143</v>
      </c>
      <c r="E99" s="136">
        <v>4</v>
      </c>
      <c r="F99" s="178">
        <f>+'POAI 01 2024'!F99+'POAI 02 AD'!F99</f>
        <v>0</v>
      </c>
      <c r="G99" s="178">
        <f>+'POAI 01 2024'!G99+'POAI 02 AD'!G99</f>
        <v>0</v>
      </c>
      <c r="H99" s="178">
        <f>+'POAI 01 2024'!H99+'POAI 02 AD'!H99</f>
        <v>0</v>
      </c>
      <c r="I99" s="178">
        <f>+'POAI 01 2024'!I99+'POAI 02 AD'!I99</f>
        <v>0</v>
      </c>
      <c r="J99" s="178">
        <f>+'POAI 01 2024'!J99+'POAI 02 AD'!J99</f>
        <v>0</v>
      </c>
      <c r="K99" s="178">
        <f>+'POAI 01 2024'!K99+'POAI 02 AD'!K99</f>
        <v>0</v>
      </c>
      <c r="L99" s="178">
        <f>+'POAI 01 2024'!L99+'POAI 02 AD'!L99</f>
        <v>0</v>
      </c>
      <c r="M99" s="178">
        <f>+'POAI 01 2024'!M99+'POAI 02 AD'!M99</f>
        <v>0</v>
      </c>
      <c r="N99" s="178">
        <f>+'POAI 01 2024'!N99+'POAI 02 AD'!N99</f>
        <v>0</v>
      </c>
      <c r="O99" s="178">
        <f>+'POAI 01 2024'!O99+'POAI 02 AD'!O99</f>
        <v>0</v>
      </c>
      <c r="P99" s="178">
        <f>+'POAI 01 2024'!P99+'POAI 02 AD'!P99</f>
        <v>0</v>
      </c>
      <c r="Q99" s="178">
        <f>+'POAI 01 2024'!Q99+'POAI 02 AD'!Q99</f>
        <v>0</v>
      </c>
      <c r="R99" s="178">
        <f>+'POAI 01 2024'!R99+'POAI 02 AD'!R99</f>
        <v>0</v>
      </c>
      <c r="S99" s="178">
        <f>+'POAI 01 2024'!S99+'POAI 02 AD'!S99</f>
        <v>0</v>
      </c>
      <c r="T99" s="178">
        <f>+'POAI 01 2024'!T99+'POAI 02 AD'!T99</f>
        <v>0</v>
      </c>
      <c r="U99" s="178">
        <f>+'POAI 01 2024'!U99+'POAI 02 AD'!U99</f>
        <v>2189308</v>
      </c>
      <c r="V99" s="178">
        <f>+'POAI 01 2024'!V99+'POAI 02 AD'!V99</f>
        <v>0</v>
      </c>
      <c r="W99" s="178">
        <f>+'POAI 01 2024'!W99+'POAI 02 AD'!W99</f>
        <v>0</v>
      </c>
      <c r="X99" s="178">
        <f>+'POAI 01 2024'!X99+'POAI 02 AD'!X99</f>
        <v>0</v>
      </c>
      <c r="Y99" s="178">
        <f>+'POAI 01 2024'!Y99+'POAI 02 AD'!Y99</f>
        <v>0</v>
      </c>
      <c r="Z99" s="178">
        <f>+'POAI 01 2024'!Z99+'POAI 02 AD'!Z99</f>
        <v>0</v>
      </c>
      <c r="AA99" s="178">
        <f>+'POAI 01 2024'!AA99+'POAI 02 AD'!AA99</f>
        <v>0</v>
      </c>
      <c r="AB99" s="178">
        <f>+'POAI 01 2024'!AB99+'POAI 02 AD'!AB99</f>
        <v>0</v>
      </c>
      <c r="AC99" s="178">
        <f>+'POAI 01 2024'!AC99+'POAI 02 AD'!AC99</f>
        <v>0</v>
      </c>
      <c r="AD99" s="178">
        <f>+'POAI 01 2024'!AD99+'POAI 02 AD'!AD99</f>
        <v>0</v>
      </c>
      <c r="AE99" s="178">
        <f>+'POAI 01 2024'!AE99+'POAI 02 AD'!AE99</f>
        <v>0</v>
      </c>
      <c r="AF99" s="178">
        <f t="shared" si="9"/>
        <v>2189308</v>
      </c>
      <c r="AG99" s="180">
        <f t="shared" si="10"/>
        <v>9.1221166666666673E-2</v>
      </c>
      <c r="AH99" s="178">
        <v>24000000</v>
      </c>
      <c r="AI99" s="181">
        <f t="shared" si="11"/>
        <v>0.90877883333333331</v>
      </c>
      <c r="AJ99" s="178">
        <f t="shared" si="7"/>
        <v>21810692</v>
      </c>
    </row>
    <row r="100" spans="1:36" s="6" customFormat="1" ht="109.2" x14ac:dyDescent="0.3">
      <c r="A100" s="175" t="str">
        <f t="shared" si="8"/>
        <v>SI.PY.3</v>
      </c>
      <c r="B100" s="176" t="s">
        <v>344</v>
      </c>
      <c r="C100" s="135" t="s">
        <v>40</v>
      </c>
      <c r="D100" s="177" t="s">
        <v>144</v>
      </c>
      <c r="E100" s="136">
        <v>0.5</v>
      </c>
      <c r="F100" s="178">
        <f>+'POAI 01 2024'!F100+'POAI 02 AD'!F100</f>
        <v>0</v>
      </c>
      <c r="G100" s="178">
        <f>+'POAI 01 2024'!G100+'POAI 02 AD'!G100</f>
        <v>0</v>
      </c>
      <c r="H100" s="178">
        <f>+'POAI 01 2024'!H100+'POAI 02 AD'!H100</f>
        <v>0</v>
      </c>
      <c r="I100" s="178">
        <f>+'POAI 01 2024'!I100+'POAI 02 AD'!I100</f>
        <v>0</v>
      </c>
      <c r="J100" s="178">
        <f>+'POAI 01 2024'!J100+'POAI 02 AD'!J100</f>
        <v>0</v>
      </c>
      <c r="K100" s="178">
        <f>+'POAI 01 2024'!K100+'POAI 02 AD'!K100</f>
        <v>40000000</v>
      </c>
      <c r="L100" s="178">
        <f>+'POAI 01 2024'!L100+'POAI 02 AD'!L100</f>
        <v>0</v>
      </c>
      <c r="M100" s="178">
        <f>+'POAI 01 2024'!M100+'POAI 02 AD'!M100</f>
        <v>0</v>
      </c>
      <c r="N100" s="178">
        <f>+'POAI 01 2024'!N100+'POAI 02 AD'!N100</f>
        <v>0</v>
      </c>
      <c r="O100" s="178">
        <f>+'POAI 01 2024'!O100+'POAI 02 AD'!O100</f>
        <v>0</v>
      </c>
      <c r="P100" s="178">
        <f>+'POAI 01 2024'!P100+'POAI 02 AD'!P100</f>
        <v>0</v>
      </c>
      <c r="Q100" s="178">
        <f>+'POAI 01 2024'!Q100+'POAI 02 AD'!Q100</f>
        <v>0</v>
      </c>
      <c r="R100" s="178">
        <f>+'POAI 01 2024'!R100+'POAI 02 AD'!R100</f>
        <v>0</v>
      </c>
      <c r="S100" s="178">
        <f>+'POAI 01 2024'!S100+'POAI 02 AD'!S100</f>
        <v>0</v>
      </c>
      <c r="T100" s="178">
        <f>+'POAI 01 2024'!T100+'POAI 02 AD'!T100</f>
        <v>0</v>
      </c>
      <c r="U100" s="178">
        <f>+'POAI 01 2024'!U100+'POAI 02 AD'!U100</f>
        <v>20632724</v>
      </c>
      <c r="V100" s="178">
        <f>+'POAI 01 2024'!V100+'POAI 02 AD'!V100</f>
        <v>0</v>
      </c>
      <c r="W100" s="178">
        <f>+'POAI 01 2024'!W100+'POAI 02 AD'!W100</f>
        <v>0</v>
      </c>
      <c r="X100" s="178">
        <f>+'POAI 01 2024'!X100+'POAI 02 AD'!X100</f>
        <v>0</v>
      </c>
      <c r="Y100" s="178">
        <f>+'POAI 01 2024'!Y100+'POAI 02 AD'!Y100</f>
        <v>0</v>
      </c>
      <c r="Z100" s="178">
        <f>+'POAI 01 2024'!Z100+'POAI 02 AD'!Z100</f>
        <v>0</v>
      </c>
      <c r="AA100" s="178">
        <f>+'POAI 01 2024'!AA100+'POAI 02 AD'!AA100</f>
        <v>0</v>
      </c>
      <c r="AB100" s="178">
        <f>+'POAI 01 2024'!AB100+'POAI 02 AD'!AB100</f>
        <v>0</v>
      </c>
      <c r="AC100" s="178">
        <f>+'POAI 01 2024'!AC100+'POAI 02 AD'!AC100</f>
        <v>0</v>
      </c>
      <c r="AD100" s="178">
        <f>+'POAI 01 2024'!AD100+'POAI 02 AD'!AD100</f>
        <v>0</v>
      </c>
      <c r="AE100" s="178">
        <f>+'POAI 01 2024'!AE100+'POAI 02 AD'!AE100</f>
        <v>0</v>
      </c>
      <c r="AF100" s="178">
        <f t="shared" si="9"/>
        <v>60632724</v>
      </c>
      <c r="AG100" s="180">
        <f t="shared" si="10"/>
        <v>0.50527270000000002</v>
      </c>
      <c r="AH100" s="178">
        <v>120000000</v>
      </c>
      <c r="AI100" s="181">
        <f t="shared" si="11"/>
        <v>0.49472729999999998</v>
      </c>
      <c r="AJ100" s="178">
        <f t="shared" si="7"/>
        <v>59367276</v>
      </c>
    </row>
    <row r="101" spans="1:36" s="6" customFormat="1" ht="62.4" x14ac:dyDescent="0.3">
      <c r="A101" s="175" t="str">
        <f t="shared" si="8"/>
        <v>SI.PY.3</v>
      </c>
      <c r="B101" s="176" t="s">
        <v>145</v>
      </c>
      <c r="C101" s="135" t="s">
        <v>10</v>
      </c>
      <c r="D101" s="177" t="s">
        <v>146</v>
      </c>
      <c r="E101" s="136">
        <v>12</v>
      </c>
      <c r="F101" s="178">
        <f>+'POAI 01 2024'!F101+'POAI 02 AD'!F101</f>
        <v>0</v>
      </c>
      <c r="G101" s="178">
        <f>+'POAI 01 2024'!G101+'POAI 02 AD'!G101</f>
        <v>0</v>
      </c>
      <c r="H101" s="178">
        <f>+'POAI 01 2024'!H101+'POAI 02 AD'!H101</f>
        <v>0</v>
      </c>
      <c r="I101" s="178">
        <f>+'POAI 01 2024'!I101+'POAI 02 AD'!I101</f>
        <v>0</v>
      </c>
      <c r="J101" s="178">
        <f>+'POAI 01 2024'!J101+'POAI 02 AD'!J101</f>
        <v>0</v>
      </c>
      <c r="K101" s="178">
        <f>+'POAI 01 2024'!K101+'POAI 02 AD'!K101</f>
        <v>0</v>
      </c>
      <c r="L101" s="178">
        <f>+'POAI 01 2024'!L101+'POAI 02 AD'!L101</f>
        <v>0</v>
      </c>
      <c r="M101" s="178">
        <f>+'POAI 01 2024'!M101+'POAI 02 AD'!M101</f>
        <v>0</v>
      </c>
      <c r="N101" s="178">
        <f>+'POAI 01 2024'!N101+'POAI 02 AD'!N101</f>
        <v>0</v>
      </c>
      <c r="O101" s="178">
        <f>+'POAI 01 2024'!O101+'POAI 02 AD'!O101</f>
        <v>305200000</v>
      </c>
      <c r="P101" s="178">
        <f>+'POAI 01 2024'!P101+'POAI 02 AD'!P101</f>
        <v>0</v>
      </c>
      <c r="Q101" s="178">
        <f>+'POAI 01 2024'!Q101+'POAI 02 AD'!Q101</f>
        <v>0</v>
      </c>
      <c r="R101" s="178">
        <f>+'POAI 01 2024'!R101+'POAI 02 AD'!R101</f>
        <v>0</v>
      </c>
      <c r="S101" s="178">
        <f>+'POAI 01 2024'!S101+'POAI 02 AD'!S101</f>
        <v>0</v>
      </c>
      <c r="T101" s="178">
        <f>+'POAI 01 2024'!T101+'POAI 02 AD'!T101</f>
        <v>0</v>
      </c>
      <c r="U101" s="178">
        <f>+'POAI 01 2024'!U101+'POAI 02 AD'!U101</f>
        <v>0</v>
      </c>
      <c r="V101" s="178">
        <f>+'POAI 01 2024'!V101+'POAI 02 AD'!V101</f>
        <v>0</v>
      </c>
      <c r="W101" s="178">
        <f>+'POAI 01 2024'!W101+'POAI 02 AD'!W101</f>
        <v>0</v>
      </c>
      <c r="X101" s="178">
        <f>+'POAI 01 2024'!X101+'POAI 02 AD'!X101</f>
        <v>0</v>
      </c>
      <c r="Y101" s="178">
        <f>+'POAI 01 2024'!Y101+'POAI 02 AD'!Y101</f>
        <v>0</v>
      </c>
      <c r="Z101" s="178">
        <f>+'POAI 01 2024'!Z101+'POAI 02 AD'!Z101</f>
        <v>0</v>
      </c>
      <c r="AA101" s="178">
        <f>+'POAI 01 2024'!AA101+'POAI 02 AD'!AA101</f>
        <v>0</v>
      </c>
      <c r="AB101" s="178">
        <f>+'POAI 01 2024'!AB101+'POAI 02 AD'!AB101</f>
        <v>0</v>
      </c>
      <c r="AC101" s="178">
        <f>+'POAI 01 2024'!AC101+'POAI 02 AD'!AC101</f>
        <v>0</v>
      </c>
      <c r="AD101" s="178">
        <f>+'POAI 01 2024'!AD101+'POAI 02 AD'!AD101</f>
        <v>0</v>
      </c>
      <c r="AE101" s="178">
        <f>+'POAI 01 2024'!AE101+'POAI 02 AD'!AE101</f>
        <v>0</v>
      </c>
      <c r="AF101" s="178">
        <f t="shared" si="9"/>
        <v>305200000</v>
      </c>
      <c r="AG101" s="180">
        <f t="shared" si="10"/>
        <v>0.25433333333333336</v>
      </c>
      <c r="AH101" s="178">
        <v>1200000000</v>
      </c>
      <c r="AI101" s="181">
        <f t="shared" si="11"/>
        <v>0.7456666666666667</v>
      </c>
      <c r="AJ101" s="178">
        <f t="shared" si="7"/>
        <v>894800000</v>
      </c>
    </row>
    <row r="102" spans="1:36" s="6" customFormat="1" ht="78" x14ac:dyDescent="0.3">
      <c r="A102" s="175" t="str">
        <f t="shared" si="8"/>
        <v>SI.PY.3</v>
      </c>
      <c r="B102" s="176" t="s">
        <v>147</v>
      </c>
      <c r="C102" s="135" t="s">
        <v>10</v>
      </c>
      <c r="D102" s="177" t="s">
        <v>314</v>
      </c>
      <c r="E102" s="136">
        <v>2</v>
      </c>
      <c r="F102" s="178">
        <f>+'POAI 01 2024'!F102+'POAI 02 AD'!F102</f>
        <v>0</v>
      </c>
      <c r="G102" s="178">
        <f>+'POAI 01 2024'!G102+'POAI 02 AD'!G102</f>
        <v>0</v>
      </c>
      <c r="H102" s="178">
        <f>+'POAI 01 2024'!H102+'POAI 02 AD'!H102</f>
        <v>0</v>
      </c>
      <c r="I102" s="178">
        <f>+'POAI 01 2024'!I102+'POAI 02 AD'!I102</f>
        <v>0</v>
      </c>
      <c r="J102" s="178">
        <f>+'POAI 01 2024'!J102+'POAI 02 AD'!J102</f>
        <v>0</v>
      </c>
      <c r="K102" s="178">
        <f>+'POAI 01 2024'!K102+'POAI 02 AD'!K102</f>
        <v>0</v>
      </c>
      <c r="L102" s="178">
        <f>+'POAI 01 2024'!L102+'POAI 02 AD'!L102</f>
        <v>0</v>
      </c>
      <c r="M102" s="178">
        <f>+'POAI 01 2024'!M102+'POAI 02 AD'!M102</f>
        <v>0</v>
      </c>
      <c r="N102" s="178">
        <f>+'POAI 01 2024'!N102+'POAI 02 AD'!N102</f>
        <v>0</v>
      </c>
      <c r="O102" s="178">
        <f>+'POAI 01 2024'!O102+'POAI 02 AD'!O102</f>
        <v>10000000</v>
      </c>
      <c r="P102" s="178">
        <f>+'POAI 01 2024'!P102+'POAI 02 AD'!P102</f>
        <v>0</v>
      </c>
      <c r="Q102" s="178">
        <f>+'POAI 01 2024'!Q102+'POAI 02 AD'!Q102</f>
        <v>0</v>
      </c>
      <c r="R102" s="178">
        <f>+'POAI 01 2024'!R102+'POAI 02 AD'!R102</f>
        <v>0</v>
      </c>
      <c r="S102" s="178">
        <f>+'POAI 01 2024'!S102+'POAI 02 AD'!S102</f>
        <v>0</v>
      </c>
      <c r="T102" s="178">
        <f>+'POAI 01 2024'!T102+'POAI 02 AD'!T102</f>
        <v>0</v>
      </c>
      <c r="U102" s="178">
        <f>+'POAI 01 2024'!U102+'POAI 02 AD'!U102</f>
        <v>0</v>
      </c>
      <c r="V102" s="178">
        <f>+'POAI 01 2024'!V102+'POAI 02 AD'!V102</f>
        <v>0</v>
      </c>
      <c r="W102" s="178">
        <f>+'POAI 01 2024'!W102+'POAI 02 AD'!W102</f>
        <v>0</v>
      </c>
      <c r="X102" s="178">
        <f>+'POAI 01 2024'!X102+'POAI 02 AD'!X102</f>
        <v>0</v>
      </c>
      <c r="Y102" s="178">
        <f>+'POAI 01 2024'!Y102+'POAI 02 AD'!Y102</f>
        <v>0</v>
      </c>
      <c r="Z102" s="178">
        <f>+'POAI 01 2024'!Z102+'POAI 02 AD'!Z102</f>
        <v>0</v>
      </c>
      <c r="AA102" s="178">
        <f>+'POAI 01 2024'!AA102+'POAI 02 AD'!AA102</f>
        <v>0</v>
      </c>
      <c r="AB102" s="178">
        <f>+'POAI 01 2024'!AB102+'POAI 02 AD'!AB102</f>
        <v>0</v>
      </c>
      <c r="AC102" s="178">
        <f>+'POAI 01 2024'!AC102+'POAI 02 AD'!AC102</f>
        <v>0</v>
      </c>
      <c r="AD102" s="178">
        <f>+'POAI 01 2024'!AD102+'POAI 02 AD'!AD102</f>
        <v>0</v>
      </c>
      <c r="AE102" s="178">
        <f>+'POAI 01 2024'!AE102+'POAI 02 AD'!AE102</f>
        <v>0</v>
      </c>
      <c r="AF102" s="178">
        <f t="shared" si="9"/>
        <v>10000000</v>
      </c>
      <c r="AG102" s="180">
        <f t="shared" si="10"/>
        <v>1</v>
      </c>
      <c r="AH102" s="178">
        <v>10000000</v>
      </c>
      <c r="AI102" s="181">
        <f t="shared" si="11"/>
        <v>0</v>
      </c>
      <c r="AJ102" s="178">
        <f t="shared" si="7"/>
        <v>0</v>
      </c>
    </row>
    <row r="103" spans="1:36" s="6" customFormat="1" ht="62.4" x14ac:dyDescent="0.3">
      <c r="A103" s="175" t="str">
        <f t="shared" si="8"/>
        <v>SI.PY.3</v>
      </c>
      <c r="B103" s="176" t="s">
        <v>148</v>
      </c>
      <c r="C103" s="135" t="s">
        <v>10</v>
      </c>
      <c r="D103" s="177" t="s">
        <v>149</v>
      </c>
      <c r="E103" s="136">
        <v>5</v>
      </c>
      <c r="F103" s="178">
        <f>+'POAI 01 2024'!F103+'POAI 02 AD'!F103</f>
        <v>0</v>
      </c>
      <c r="G103" s="178">
        <f>+'POAI 01 2024'!G103+'POAI 02 AD'!G103</f>
        <v>0</v>
      </c>
      <c r="H103" s="178">
        <f>+'POAI 01 2024'!H103+'POAI 02 AD'!H103</f>
        <v>0</v>
      </c>
      <c r="I103" s="178">
        <f>+'POAI 01 2024'!I103+'POAI 02 AD'!I103</f>
        <v>0</v>
      </c>
      <c r="J103" s="178">
        <f>+'POAI 01 2024'!J103+'POAI 02 AD'!J103</f>
        <v>0</v>
      </c>
      <c r="K103" s="178">
        <f>+'POAI 01 2024'!K103+'POAI 02 AD'!K103</f>
        <v>0</v>
      </c>
      <c r="L103" s="178">
        <f>+'POAI 01 2024'!L103+'POAI 02 AD'!L103</f>
        <v>0</v>
      </c>
      <c r="M103" s="178">
        <f>+'POAI 01 2024'!M103+'POAI 02 AD'!M103</f>
        <v>0</v>
      </c>
      <c r="N103" s="178">
        <f>+'POAI 01 2024'!N103+'POAI 02 AD'!N103</f>
        <v>0</v>
      </c>
      <c r="O103" s="178">
        <f>+'POAI 01 2024'!O103+'POAI 02 AD'!O103</f>
        <v>163000000</v>
      </c>
      <c r="P103" s="178">
        <f>+'POAI 01 2024'!P103+'POAI 02 AD'!P103</f>
        <v>0</v>
      </c>
      <c r="Q103" s="178">
        <f>+'POAI 01 2024'!Q103+'POAI 02 AD'!Q103</f>
        <v>0</v>
      </c>
      <c r="R103" s="178">
        <f>+'POAI 01 2024'!R103+'POAI 02 AD'!R103</f>
        <v>0</v>
      </c>
      <c r="S103" s="178">
        <f>+'POAI 01 2024'!S103+'POAI 02 AD'!S103</f>
        <v>1215482662</v>
      </c>
      <c r="T103" s="178">
        <f>+'POAI 01 2024'!T103+'POAI 02 AD'!T103</f>
        <v>0</v>
      </c>
      <c r="U103" s="178">
        <f>+'POAI 01 2024'!U103+'POAI 02 AD'!U103</f>
        <v>0</v>
      </c>
      <c r="V103" s="178">
        <f>+'POAI 01 2024'!V103+'POAI 02 AD'!V103</f>
        <v>0</v>
      </c>
      <c r="W103" s="178">
        <f>+'POAI 01 2024'!W103+'POAI 02 AD'!W103</f>
        <v>0</v>
      </c>
      <c r="X103" s="178">
        <f>+'POAI 01 2024'!X103+'POAI 02 AD'!X103</f>
        <v>0</v>
      </c>
      <c r="Y103" s="178">
        <f>+'POAI 01 2024'!Y103+'POAI 02 AD'!Y103</f>
        <v>0</v>
      </c>
      <c r="Z103" s="178">
        <f>+'POAI 01 2024'!Z103+'POAI 02 AD'!Z103</f>
        <v>0</v>
      </c>
      <c r="AA103" s="178">
        <f>+'POAI 01 2024'!AA103+'POAI 02 AD'!AA103</f>
        <v>0</v>
      </c>
      <c r="AB103" s="178">
        <f>+'POAI 01 2024'!AB103+'POAI 02 AD'!AB103</f>
        <v>0</v>
      </c>
      <c r="AC103" s="178">
        <f>+'POAI 01 2024'!AC103+'POAI 02 AD'!AC103</f>
        <v>0</v>
      </c>
      <c r="AD103" s="178">
        <f>+'POAI 01 2024'!AD103+'POAI 02 AD'!AD103</f>
        <v>0</v>
      </c>
      <c r="AE103" s="178">
        <f>+'POAI 01 2024'!AE103+'POAI 02 AD'!AE103</f>
        <v>0</v>
      </c>
      <c r="AF103" s="178">
        <f t="shared" si="9"/>
        <v>1378482662</v>
      </c>
      <c r="AG103" s="180">
        <f t="shared" si="10"/>
        <v>1.1336206101973685</v>
      </c>
      <c r="AH103" s="178">
        <v>1216000000</v>
      </c>
      <c r="AI103" s="181">
        <f t="shared" si="11"/>
        <v>-0.13362061019736843</v>
      </c>
      <c r="AJ103" s="178">
        <f t="shared" si="7"/>
        <v>-162482662</v>
      </c>
    </row>
    <row r="104" spans="1:36" s="6" customFormat="1" ht="156" x14ac:dyDescent="0.3">
      <c r="A104" s="175" t="str">
        <f t="shared" si="8"/>
        <v>SI.PY.4</v>
      </c>
      <c r="B104" s="176" t="s">
        <v>150</v>
      </c>
      <c r="C104" s="135" t="s">
        <v>40</v>
      </c>
      <c r="D104" s="177" t="s">
        <v>315</v>
      </c>
      <c r="E104" s="136">
        <v>4</v>
      </c>
      <c r="F104" s="178">
        <f>+'POAI 01 2024'!F104+'POAI 02 AD'!F104</f>
        <v>0</v>
      </c>
      <c r="G104" s="178">
        <f>+'POAI 01 2024'!G104+'POAI 02 AD'!G104</f>
        <v>0</v>
      </c>
      <c r="H104" s="178">
        <f>+'POAI 01 2024'!H104+'POAI 02 AD'!H104</f>
        <v>0</v>
      </c>
      <c r="I104" s="178">
        <f>+'POAI 01 2024'!I104+'POAI 02 AD'!I104</f>
        <v>0</v>
      </c>
      <c r="J104" s="178">
        <f>+'POAI 01 2024'!J104+'POAI 02 AD'!J104</f>
        <v>0</v>
      </c>
      <c r="K104" s="178">
        <f>+'POAI 01 2024'!K104+'POAI 02 AD'!K104</f>
        <v>20000000</v>
      </c>
      <c r="L104" s="178">
        <f>+'POAI 01 2024'!L104+'POAI 02 AD'!L104</f>
        <v>0</v>
      </c>
      <c r="M104" s="178">
        <f>+'POAI 01 2024'!M104+'POAI 02 AD'!M104</f>
        <v>0</v>
      </c>
      <c r="N104" s="178">
        <f>+'POAI 01 2024'!N104+'POAI 02 AD'!N104</f>
        <v>0</v>
      </c>
      <c r="O104" s="178">
        <f>+'POAI 01 2024'!O104+'POAI 02 AD'!O104</f>
        <v>0</v>
      </c>
      <c r="P104" s="178">
        <f>+'POAI 01 2024'!P104+'POAI 02 AD'!P104</f>
        <v>0</v>
      </c>
      <c r="Q104" s="178">
        <f>+'POAI 01 2024'!Q104+'POAI 02 AD'!Q104</f>
        <v>0</v>
      </c>
      <c r="R104" s="178">
        <f>+'POAI 01 2024'!R104+'POAI 02 AD'!R104</f>
        <v>0</v>
      </c>
      <c r="S104" s="178">
        <f>+'POAI 01 2024'!S104+'POAI 02 AD'!S104</f>
        <v>0</v>
      </c>
      <c r="T104" s="178">
        <f>+'POAI 01 2024'!T104+'POAI 02 AD'!T104</f>
        <v>0</v>
      </c>
      <c r="U104" s="178">
        <f>+'POAI 01 2024'!U104+'POAI 02 AD'!U104</f>
        <v>0</v>
      </c>
      <c r="V104" s="178">
        <f>+'POAI 01 2024'!V104+'POAI 02 AD'!V104</f>
        <v>0</v>
      </c>
      <c r="W104" s="178">
        <f>+'POAI 01 2024'!W104+'POAI 02 AD'!W104</f>
        <v>0</v>
      </c>
      <c r="X104" s="178">
        <f>+'POAI 01 2024'!X104+'POAI 02 AD'!X104</f>
        <v>0</v>
      </c>
      <c r="Y104" s="178">
        <f>+'POAI 01 2024'!Y104+'POAI 02 AD'!Y104</f>
        <v>0</v>
      </c>
      <c r="Z104" s="178">
        <f>+'POAI 01 2024'!Z104+'POAI 02 AD'!Z104</f>
        <v>0</v>
      </c>
      <c r="AA104" s="178">
        <f>+'POAI 01 2024'!AA104+'POAI 02 AD'!AA104</f>
        <v>0</v>
      </c>
      <c r="AB104" s="178">
        <f>+'POAI 01 2024'!AB104+'POAI 02 AD'!AB104</f>
        <v>0</v>
      </c>
      <c r="AC104" s="178">
        <f>+'POAI 01 2024'!AC104+'POAI 02 AD'!AC104</f>
        <v>0</v>
      </c>
      <c r="AD104" s="178">
        <f>+'POAI 01 2024'!AD104+'POAI 02 AD'!AD104</f>
        <v>0</v>
      </c>
      <c r="AE104" s="178">
        <f>+'POAI 01 2024'!AE104+'POAI 02 AD'!AE104</f>
        <v>0</v>
      </c>
      <c r="AF104" s="178">
        <f t="shared" si="9"/>
        <v>20000000</v>
      </c>
      <c r="AG104" s="180">
        <v>0</v>
      </c>
      <c r="AH104" s="178">
        <v>70000000</v>
      </c>
      <c r="AI104" s="181"/>
      <c r="AJ104" s="178">
        <f t="shared" si="7"/>
        <v>50000000</v>
      </c>
    </row>
    <row r="105" spans="1:36" s="6" customFormat="1" ht="124.8" x14ac:dyDescent="0.3">
      <c r="A105" s="175" t="str">
        <f t="shared" si="8"/>
        <v>SI.PY.4</v>
      </c>
      <c r="B105" s="176" t="s">
        <v>150</v>
      </c>
      <c r="C105" s="135" t="s">
        <v>40</v>
      </c>
      <c r="D105" s="177" t="s">
        <v>316</v>
      </c>
      <c r="E105" s="136">
        <v>3</v>
      </c>
      <c r="F105" s="178">
        <f>+'POAI 01 2024'!F105+'POAI 02 AD'!F105</f>
        <v>0</v>
      </c>
      <c r="G105" s="178">
        <f>+'POAI 01 2024'!G105+'POAI 02 AD'!G105</f>
        <v>0</v>
      </c>
      <c r="H105" s="178">
        <f>+'POAI 01 2024'!H105+'POAI 02 AD'!H105</f>
        <v>0</v>
      </c>
      <c r="I105" s="178">
        <f>+'POAI 01 2024'!I105+'POAI 02 AD'!I105</f>
        <v>0</v>
      </c>
      <c r="J105" s="178">
        <f>+'POAI 01 2024'!J105+'POAI 02 AD'!J105</f>
        <v>0</v>
      </c>
      <c r="K105" s="178">
        <f>+'POAI 01 2024'!K105+'POAI 02 AD'!K105</f>
        <v>39240000</v>
      </c>
      <c r="L105" s="178">
        <f>+'POAI 01 2024'!L105+'POAI 02 AD'!L105</f>
        <v>0</v>
      </c>
      <c r="M105" s="178">
        <f>+'POAI 01 2024'!M105+'POAI 02 AD'!M105</f>
        <v>0</v>
      </c>
      <c r="N105" s="178">
        <f>+'POAI 01 2024'!N105+'POAI 02 AD'!N105</f>
        <v>0</v>
      </c>
      <c r="O105" s="178">
        <f>+'POAI 01 2024'!O105+'POAI 02 AD'!O105</f>
        <v>0</v>
      </c>
      <c r="P105" s="178">
        <f>+'POAI 01 2024'!P105+'POAI 02 AD'!P105</f>
        <v>0</v>
      </c>
      <c r="Q105" s="178">
        <f>+'POAI 01 2024'!Q105+'POAI 02 AD'!Q105</f>
        <v>0</v>
      </c>
      <c r="R105" s="178">
        <f>+'POAI 01 2024'!R105+'POAI 02 AD'!R105</f>
        <v>0</v>
      </c>
      <c r="S105" s="178">
        <f>+'POAI 01 2024'!S105+'POAI 02 AD'!S105</f>
        <v>0</v>
      </c>
      <c r="T105" s="178">
        <f>+'POAI 01 2024'!T105+'POAI 02 AD'!T105</f>
        <v>0</v>
      </c>
      <c r="U105" s="178">
        <f>+'POAI 01 2024'!U105+'POAI 02 AD'!U105</f>
        <v>0</v>
      </c>
      <c r="V105" s="178">
        <f>+'POAI 01 2024'!V105+'POAI 02 AD'!V105</f>
        <v>0</v>
      </c>
      <c r="W105" s="178">
        <f>+'POAI 01 2024'!W105+'POAI 02 AD'!W105</f>
        <v>0</v>
      </c>
      <c r="X105" s="178">
        <f>+'POAI 01 2024'!X105+'POAI 02 AD'!X105</f>
        <v>0</v>
      </c>
      <c r="Y105" s="178">
        <f>+'POAI 01 2024'!Y105+'POAI 02 AD'!Y105</f>
        <v>0</v>
      </c>
      <c r="Z105" s="178">
        <f>+'POAI 01 2024'!Z105+'POAI 02 AD'!Z105</f>
        <v>0</v>
      </c>
      <c r="AA105" s="178">
        <f>+'POAI 01 2024'!AA105+'POAI 02 AD'!AA105</f>
        <v>0</v>
      </c>
      <c r="AB105" s="178">
        <f>+'POAI 01 2024'!AB105+'POAI 02 AD'!AB105</f>
        <v>0</v>
      </c>
      <c r="AC105" s="178">
        <f>+'POAI 01 2024'!AC105+'POAI 02 AD'!AC105</f>
        <v>0</v>
      </c>
      <c r="AD105" s="178">
        <f>+'POAI 01 2024'!AD105+'POAI 02 AD'!AD105</f>
        <v>0</v>
      </c>
      <c r="AE105" s="178">
        <f>+'POAI 01 2024'!AE105+'POAI 02 AD'!AE105</f>
        <v>0</v>
      </c>
      <c r="AF105" s="178">
        <f t="shared" si="9"/>
        <v>39240000</v>
      </c>
      <c r="AG105" s="180"/>
      <c r="AH105" s="178"/>
      <c r="AI105" s="181"/>
      <c r="AJ105" s="178">
        <f t="shared" si="7"/>
        <v>-39240000</v>
      </c>
    </row>
    <row r="106" spans="1:36" s="6" customFormat="1" ht="46.8" x14ac:dyDescent="0.3">
      <c r="A106" s="175" t="str">
        <f t="shared" si="8"/>
        <v>SI.PY.4</v>
      </c>
      <c r="B106" s="176" t="s">
        <v>317</v>
      </c>
      <c r="C106" s="135" t="s">
        <v>40</v>
      </c>
      <c r="D106" s="177" t="s">
        <v>151</v>
      </c>
      <c r="E106" s="136">
        <v>4</v>
      </c>
      <c r="F106" s="178">
        <f>+'POAI 01 2024'!F106+'POAI 02 AD'!F106</f>
        <v>0</v>
      </c>
      <c r="G106" s="178">
        <f>+'POAI 01 2024'!G106+'POAI 02 AD'!G106</f>
        <v>0</v>
      </c>
      <c r="H106" s="178">
        <f>+'POAI 01 2024'!H106+'POAI 02 AD'!H106</f>
        <v>0</v>
      </c>
      <c r="I106" s="178">
        <f>+'POAI 01 2024'!I106+'POAI 02 AD'!I106</f>
        <v>0</v>
      </c>
      <c r="J106" s="178">
        <f>+'POAI 01 2024'!J106+'POAI 02 AD'!J106</f>
        <v>0</v>
      </c>
      <c r="K106" s="178">
        <f>+'POAI 01 2024'!K106+'POAI 02 AD'!K106</f>
        <v>50000000</v>
      </c>
      <c r="L106" s="178">
        <f>+'POAI 01 2024'!L106+'POAI 02 AD'!L106</f>
        <v>0</v>
      </c>
      <c r="M106" s="178">
        <f>+'POAI 01 2024'!M106+'POAI 02 AD'!M106</f>
        <v>0</v>
      </c>
      <c r="N106" s="178">
        <f>+'POAI 01 2024'!N106+'POAI 02 AD'!N106</f>
        <v>0</v>
      </c>
      <c r="O106" s="178">
        <f>+'POAI 01 2024'!O106+'POAI 02 AD'!O106</f>
        <v>0</v>
      </c>
      <c r="P106" s="178">
        <f>+'POAI 01 2024'!P106+'POAI 02 AD'!P106</f>
        <v>0</v>
      </c>
      <c r="Q106" s="178">
        <f>+'POAI 01 2024'!Q106+'POAI 02 AD'!Q106</f>
        <v>0</v>
      </c>
      <c r="R106" s="178">
        <f>+'POAI 01 2024'!R106+'POAI 02 AD'!R106</f>
        <v>0</v>
      </c>
      <c r="S106" s="178">
        <f>+'POAI 01 2024'!S106+'POAI 02 AD'!S106</f>
        <v>0</v>
      </c>
      <c r="T106" s="178">
        <f>+'POAI 01 2024'!T106+'POAI 02 AD'!T106</f>
        <v>0</v>
      </c>
      <c r="U106" s="178">
        <f>+'POAI 01 2024'!U106+'POAI 02 AD'!U106</f>
        <v>0</v>
      </c>
      <c r="V106" s="178">
        <f>+'POAI 01 2024'!V106+'POAI 02 AD'!V106</f>
        <v>0</v>
      </c>
      <c r="W106" s="178">
        <f>+'POAI 01 2024'!W106+'POAI 02 AD'!W106</f>
        <v>0</v>
      </c>
      <c r="X106" s="178">
        <f>+'POAI 01 2024'!X106+'POAI 02 AD'!X106</f>
        <v>0</v>
      </c>
      <c r="Y106" s="178">
        <f>+'POAI 01 2024'!Y106+'POAI 02 AD'!Y106</f>
        <v>0</v>
      </c>
      <c r="Z106" s="178">
        <f>+'POAI 01 2024'!Z106+'POAI 02 AD'!Z106</f>
        <v>0</v>
      </c>
      <c r="AA106" s="178">
        <f>+'POAI 01 2024'!AA106+'POAI 02 AD'!AA106</f>
        <v>0</v>
      </c>
      <c r="AB106" s="178">
        <f>+'POAI 01 2024'!AB106+'POAI 02 AD'!AB106</f>
        <v>0</v>
      </c>
      <c r="AC106" s="178">
        <f>+'POAI 01 2024'!AC106+'POAI 02 AD'!AC106</f>
        <v>0</v>
      </c>
      <c r="AD106" s="178">
        <f>+'POAI 01 2024'!AD106+'POAI 02 AD'!AD106</f>
        <v>0</v>
      </c>
      <c r="AE106" s="178">
        <f>+'POAI 01 2024'!AE106+'POAI 02 AD'!AE106</f>
        <v>0</v>
      </c>
      <c r="AF106" s="178">
        <f t="shared" si="9"/>
        <v>50000000</v>
      </c>
      <c r="AG106" s="180">
        <f t="shared" si="10"/>
        <v>0.625</v>
      </c>
      <c r="AH106" s="178">
        <v>80000000</v>
      </c>
      <c r="AI106" s="181">
        <f t="shared" si="11"/>
        <v>0.375</v>
      </c>
      <c r="AJ106" s="178">
        <f t="shared" si="7"/>
        <v>30000000</v>
      </c>
    </row>
    <row r="107" spans="1:36" s="6" customFormat="1" ht="78" x14ac:dyDescent="0.3">
      <c r="A107" s="175" t="str">
        <f t="shared" si="8"/>
        <v>SI.PY.5</v>
      </c>
      <c r="B107" s="176" t="s">
        <v>152</v>
      </c>
      <c r="C107" s="135" t="s">
        <v>40</v>
      </c>
      <c r="D107" s="177" t="s">
        <v>153</v>
      </c>
      <c r="E107" s="136">
        <v>2</v>
      </c>
      <c r="F107" s="178">
        <f>+'POAI 01 2024'!F107+'POAI 02 AD'!F107</f>
        <v>5340370378</v>
      </c>
      <c r="G107" s="178">
        <f>+'POAI 01 2024'!G107+'POAI 02 AD'!G107</f>
        <v>0</v>
      </c>
      <c r="H107" s="178">
        <f>+'POAI 01 2024'!H107+'POAI 02 AD'!H107</f>
        <v>0</v>
      </c>
      <c r="I107" s="178">
        <f>+'POAI 01 2024'!I107+'POAI 02 AD'!I107</f>
        <v>0</v>
      </c>
      <c r="J107" s="178">
        <f>+'POAI 01 2024'!J107+'POAI 02 AD'!J107</f>
        <v>0</v>
      </c>
      <c r="K107" s="178">
        <f>+'POAI 01 2024'!K107+'POAI 02 AD'!K107</f>
        <v>89000000</v>
      </c>
      <c r="L107" s="178">
        <f>+'POAI 01 2024'!L107+'POAI 02 AD'!L107</f>
        <v>0</v>
      </c>
      <c r="M107" s="178">
        <f>+'POAI 01 2024'!M107+'POAI 02 AD'!M107</f>
        <v>0</v>
      </c>
      <c r="N107" s="178">
        <f>+'POAI 01 2024'!N107+'POAI 02 AD'!N107</f>
        <v>0</v>
      </c>
      <c r="O107" s="178">
        <f>+'POAI 01 2024'!O107+'POAI 02 AD'!O107</f>
        <v>0</v>
      </c>
      <c r="P107" s="178">
        <f>+'POAI 01 2024'!P107+'POAI 02 AD'!P107</f>
        <v>0</v>
      </c>
      <c r="Q107" s="178">
        <f>+'POAI 01 2024'!Q107+'POAI 02 AD'!Q107</f>
        <v>0</v>
      </c>
      <c r="R107" s="178">
        <f>+'POAI 01 2024'!R107+'POAI 02 AD'!R107</f>
        <v>0</v>
      </c>
      <c r="S107" s="178">
        <f>+'POAI 01 2024'!S107+'POAI 02 AD'!S107</f>
        <v>0</v>
      </c>
      <c r="T107" s="178">
        <f>+'POAI 01 2024'!T107+'POAI 02 AD'!T107</f>
        <v>0</v>
      </c>
      <c r="U107" s="178">
        <f>+'POAI 01 2024'!U107+'POAI 02 AD'!U107</f>
        <v>22842767</v>
      </c>
      <c r="V107" s="178">
        <f>+'POAI 01 2024'!V107+'POAI 02 AD'!V107</f>
        <v>0</v>
      </c>
      <c r="W107" s="178">
        <f>+'POAI 01 2024'!W107+'POAI 02 AD'!W107</f>
        <v>0</v>
      </c>
      <c r="X107" s="178">
        <f>+'POAI 01 2024'!X107+'POAI 02 AD'!X107</f>
        <v>0</v>
      </c>
      <c r="Y107" s="178">
        <f>+'POAI 01 2024'!Y107+'POAI 02 AD'!Y107</f>
        <v>0</v>
      </c>
      <c r="Z107" s="178">
        <f>+'POAI 01 2024'!Z107+'POAI 02 AD'!Z107</f>
        <v>0</v>
      </c>
      <c r="AA107" s="178">
        <f>+'POAI 01 2024'!AA107+'POAI 02 AD'!AA107</f>
        <v>0</v>
      </c>
      <c r="AB107" s="178">
        <f>+'POAI 01 2024'!AB107+'POAI 02 AD'!AB107</f>
        <v>0</v>
      </c>
      <c r="AC107" s="178">
        <f>+'POAI 01 2024'!AC107+'POAI 02 AD'!AC107</f>
        <v>0</v>
      </c>
      <c r="AD107" s="178">
        <f>+'POAI 01 2024'!AD107+'POAI 02 AD'!AD107</f>
        <v>0</v>
      </c>
      <c r="AE107" s="178">
        <f>+'POAI 01 2024'!AE107+'POAI 02 AD'!AE107</f>
        <v>0</v>
      </c>
      <c r="AF107" s="178">
        <f t="shared" si="9"/>
        <v>5452213145</v>
      </c>
      <c r="AG107" s="180"/>
      <c r="AH107" s="178">
        <v>3200000000</v>
      </c>
      <c r="AI107" s="181"/>
      <c r="AJ107" s="178">
        <f t="shared" si="7"/>
        <v>-2252213145</v>
      </c>
    </row>
    <row r="108" spans="1:36" s="6" customFormat="1" ht="78" x14ac:dyDescent="0.3">
      <c r="A108" s="175" t="str">
        <f t="shared" si="8"/>
        <v>SI.PY.6</v>
      </c>
      <c r="B108" s="176" t="s">
        <v>154</v>
      </c>
      <c r="C108" s="135" t="s">
        <v>40</v>
      </c>
      <c r="D108" s="177" t="s">
        <v>318</v>
      </c>
      <c r="E108" s="136">
        <v>13</v>
      </c>
      <c r="F108" s="178">
        <f>+'POAI 01 2024'!F108+'POAI 02 AD'!F108</f>
        <v>0</v>
      </c>
      <c r="G108" s="178">
        <f>+'POAI 01 2024'!G108+'POAI 02 AD'!G108</f>
        <v>0</v>
      </c>
      <c r="H108" s="178">
        <f>+'POAI 01 2024'!H108+'POAI 02 AD'!H108</f>
        <v>0</v>
      </c>
      <c r="I108" s="178">
        <f>+'POAI 01 2024'!I108+'POAI 02 AD'!I108</f>
        <v>0</v>
      </c>
      <c r="J108" s="178">
        <f>+'POAI 01 2024'!J108+'POAI 02 AD'!J108</f>
        <v>0</v>
      </c>
      <c r="K108" s="178">
        <f>+'POAI 01 2024'!K108+'POAI 02 AD'!K108</f>
        <v>79570000</v>
      </c>
      <c r="L108" s="178">
        <f>+'POAI 01 2024'!L108+'POAI 02 AD'!L108</f>
        <v>0</v>
      </c>
      <c r="M108" s="178">
        <f>+'POAI 01 2024'!M108+'POAI 02 AD'!M108</f>
        <v>0</v>
      </c>
      <c r="N108" s="178">
        <f>+'POAI 01 2024'!N108+'POAI 02 AD'!N108</f>
        <v>0</v>
      </c>
      <c r="O108" s="178">
        <f>+'POAI 01 2024'!O108+'POAI 02 AD'!O108</f>
        <v>0</v>
      </c>
      <c r="P108" s="178">
        <f>+'POAI 01 2024'!P108+'POAI 02 AD'!P108</f>
        <v>0</v>
      </c>
      <c r="Q108" s="178">
        <f>+'POAI 01 2024'!Q108+'POAI 02 AD'!Q108</f>
        <v>0</v>
      </c>
      <c r="R108" s="178">
        <f>+'POAI 01 2024'!R108+'POAI 02 AD'!R108</f>
        <v>0</v>
      </c>
      <c r="S108" s="178">
        <f>+'POAI 01 2024'!S108+'POAI 02 AD'!S108</f>
        <v>0</v>
      </c>
      <c r="T108" s="178">
        <f>+'POAI 01 2024'!T108+'POAI 02 AD'!T108</f>
        <v>0</v>
      </c>
      <c r="U108" s="178">
        <f>+'POAI 01 2024'!U108+'POAI 02 AD'!U108</f>
        <v>0</v>
      </c>
      <c r="V108" s="178">
        <f>+'POAI 01 2024'!V108+'POAI 02 AD'!V108</f>
        <v>21100000</v>
      </c>
      <c r="W108" s="178">
        <f>+'POAI 01 2024'!W108+'POAI 02 AD'!W108</f>
        <v>5000000</v>
      </c>
      <c r="X108" s="178">
        <f>+'POAI 01 2024'!X108+'POAI 02 AD'!X108</f>
        <v>0</v>
      </c>
      <c r="Y108" s="178">
        <f>+'POAI 01 2024'!Y108+'POAI 02 AD'!Y108</f>
        <v>0</v>
      </c>
      <c r="Z108" s="178">
        <f>+'POAI 01 2024'!Z108+'POAI 02 AD'!Z108</f>
        <v>0</v>
      </c>
      <c r="AA108" s="178">
        <f>+'POAI 01 2024'!AA108+'POAI 02 AD'!AA108</f>
        <v>0</v>
      </c>
      <c r="AB108" s="178">
        <f>+'POAI 01 2024'!AB108+'POAI 02 AD'!AB108</f>
        <v>0</v>
      </c>
      <c r="AC108" s="178">
        <f>+'POAI 01 2024'!AC108+'POAI 02 AD'!AC108</f>
        <v>0</v>
      </c>
      <c r="AD108" s="178">
        <f>+'POAI 01 2024'!AD108+'POAI 02 AD'!AD108</f>
        <v>0</v>
      </c>
      <c r="AE108" s="178">
        <f>+'POAI 01 2024'!AE108+'POAI 02 AD'!AE108</f>
        <v>0</v>
      </c>
      <c r="AF108" s="178">
        <f t="shared" si="9"/>
        <v>105670000</v>
      </c>
      <c r="AG108" s="180">
        <f t="shared" si="10"/>
        <v>0.75043320171576289</v>
      </c>
      <c r="AH108" s="178">
        <v>140812000</v>
      </c>
      <c r="AI108" s="181">
        <f t="shared" si="11"/>
        <v>0.24956679828423714</v>
      </c>
      <c r="AJ108" s="178">
        <f t="shared" si="7"/>
        <v>35142000</v>
      </c>
    </row>
    <row r="109" spans="1:36" s="6" customFormat="1" ht="109.2" x14ac:dyDescent="0.3">
      <c r="A109" s="175" t="str">
        <f t="shared" si="8"/>
        <v>SI.PY.6</v>
      </c>
      <c r="B109" s="176" t="s">
        <v>155</v>
      </c>
      <c r="C109" s="135" t="s">
        <v>40</v>
      </c>
      <c r="D109" s="177" t="s">
        <v>156</v>
      </c>
      <c r="E109" s="136">
        <v>8</v>
      </c>
      <c r="F109" s="178">
        <f>+'POAI 01 2024'!F109+'POAI 02 AD'!F109</f>
        <v>0</v>
      </c>
      <c r="G109" s="178">
        <f>+'POAI 01 2024'!G109+'POAI 02 AD'!G109</f>
        <v>0</v>
      </c>
      <c r="H109" s="178">
        <f>+'POAI 01 2024'!H109+'POAI 02 AD'!H109</f>
        <v>0</v>
      </c>
      <c r="I109" s="178">
        <f>+'POAI 01 2024'!I109+'POAI 02 AD'!I109</f>
        <v>0</v>
      </c>
      <c r="J109" s="178">
        <f>+'POAI 01 2024'!J109+'POAI 02 AD'!J109</f>
        <v>0</v>
      </c>
      <c r="K109" s="178">
        <f>+'POAI 01 2024'!K109+'POAI 02 AD'!K109</f>
        <v>87200000</v>
      </c>
      <c r="L109" s="178">
        <f>+'POAI 01 2024'!L109+'POAI 02 AD'!L109</f>
        <v>0</v>
      </c>
      <c r="M109" s="178">
        <f>+'POAI 01 2024'!M109+'POAI 02 AD'!M109</f>
        <v>0</v>
      </c>
      <c r="N109" s="178">
        <f>+'POAI 01 2024'!N109+'POAI 02 AD'!N109</f>
        <v>0</v>
      </c>
      <c r="O109" s="178">
        <f>+'POAI 01 2024'!O109+'POAI 02 AD'!O109</f>
        <v>0</v>
      </c>
      <c r="P109" s="178">
        <f>+'POAI 01 2024'!P109+'POAI 02 AD'!P109</f>
        <v>0</v>
      </c>
      <c r="Q109" s="178">
        <f>+'POAI 01 2024'!Q109+'POAI 02 AD'!Q109</f>
        <v>0</v>
      </c>
      <c r="R109" s="178">
        <f>+'POAI 01 2024'!R109+'POAI 02 AD'!R109</f>
        <v>0</v>
      </c>
      <c r="S109" s="178">
        <f>+'POAI 01 2024'!S109+'POAI 02 AD'!S109</f>
        <v>0</v>
      </c>
      <c r="T109" s="178">
        <f>+'POAI 01 2024'!T109+'POAI 02 AD'!T109</f>
        <v>0</v>
      </c>
      <c r="U109" s="178">
        <f>+'POAI 01 2024'!U109+'POAI 02 AD'!U109</f>
        <v>0</v>
      </c>
      <c r="V109" s="178">
        <f>+'POAI 01 2024'!V109+'POAI 02 AD'!V109</f>
        <v>0</v>
      </c>
      <c r="W109" s="178">
        <f>+'POAI 01 2024'!W109+'POAI 02 AD'!W109</f>
        <v>0</v>
      </c>
      <c r="X109" s="178">
        <f>+'POAI 01 2024'!X109+'POAI 02 AD'!X109</f>
        <v>8000000</v>
      </c>
      <c r="Y109" s="178">
        <f>+'POAI 01 2024'!Y109+'POAI 02 AD'!Y109</f>
        <v>0</v>
      </c>
      <c r="Z109" s="178">
        <f>+'POAI 01 2024'!Z109+'POAI 02 AD'!Z109</f>
        <v>0</v>
      </c>
      <c r="AA109" s="178">
        <f>+'POAI 01 2024'!AA109+'POAI 02 AD'!AA109</f>
        <v>33713000</v>
      </c>
      <c r="AB109" s="178">
        <f>+'POAI 01 2024'!AB109+'POAI 02 AD'!AB109</f>
        <v>0</v>
      </c>
      <c r="AC109" s="178">
        <f>+'POAI 01 2024'!AC109+'POAI 02 AD'!AC109</f>
        <v>0</v>
      </c>
      <c r="AD109" s="178">
        <f>+'POAI 01 2024'!AD109+'POAI 02 AD'!AD109</f>
        <v>0</v>
      </c>
      <c r="AE109" s="178">
        <f>+'POAI 01 2024'!AE109+'POAI 02 AD'!AE109</f>
        <v>0</v>
      </c>
      <c r="AF109" s="178">
        <f t="shared" si="9"/>
        <v>128913000</v>
      </c>
      <c r="AG109" s="180">
        <f t="shared" si="10"/>
        <v>0.70227057298192475</v>
      </c>
      <c r="AH109" s="178">
        <v>183566000</v>
      </c>
      <c r="AI109" s="181">
        <f t="shared" si="11"/>
        <v>0.29772942701807525</v>
      </c>
      <c r="AJ109" s="178">
        <f t="shared" si="7"/>
        <v>54653000</v>
      </c>
    </row>
    <row r="110" spans="1:36" s="6" customFormat="1" ht="46.8" x14ac:dyDescent="0.3">
      <c r="A110" s="175" t="str">
        <f t="shared" si="8"/>
        <v>SI.PY.6</v>
      </c>
      <c r="B110" s="176" t="s">
        <v>155</v>
      </c>
      <c r="C110" s="135" t="s">
        <v>40</v>
      </c>
      <c r="D110" s="177" t="s">
        <v>319</v>
      </c>
      <c r="E110" s="136">
        <v>10</v>
      </c>
      <c r="F110" s="178">
        <f>+'POAI 01 2024'!F110+'POAI 02 AD'!F110</f>
        <v>0</v>
      </c>
      <c r="G110" s="178">
        <f>+'POAI 01 2024'!G110+'POAI 02 AD'!G110</f>
        <v>0</v>
      </c>
      <c r="H110" s="178">
        <f>+'POAI 01 2024'!H110+'POAI 02 AD'!H110</f>
        <v>0</v>
      </c>
      <c r="I110" s="178">
        <f>+'POAI 01 2024'!I110+'POAI 02 AD'!I110</f>
        <v>0</v>
      </c>
      <c r="J110" s="178">
        <f>+'POAI 01 2024'!J110+'POAI 02 AD'!J110</f>
        <v>0</v>
      </c>
      <c r="K110" s="178">
        <f>+'POAI 01 2024'!K110+'POAI 02 AD'!K110</f>
        <v>0</v>
      </c>
      <c r="L110" s="178">
        <f>+'POAI 01 2024'!L110+'POAI 02 AD'!L110</f>
        <v>0</v>
      </c>
      <c r="M110" s="178">
        <f>+'POAI 01 2024'!M110+'POAI 02 AD'!M110</f>
        <v>0</v>
      </c>
      <c r="N110" s="178">
        <f>+'POAI 01 2024'!N110+'POAI 02 AD'!N110</f>
        <v>0</v>
      </c>
      <c r="O110" s="178">
        <f>+'POAI 01 2024'!O110+'POAI 02 AD'!O110</f>
        <v>0</v>
      </c>
      <c r="P110" s="178">
        <f>+'POAI 01 2024'!P110+'POAI 02 AD'!P110</f>
        <v>0</v>
      </c>
      <c r="Q110" s="178">
        <f>+'POAI 01 2024'!Q110+'POAI 02 AD'!Q110</f>
        <v>0</v>
      </c>
      <c r="R110" s="178">
        <f>+'POAI 01 2024'!R110+'POAI 02 AD'!R110</f>
        <v>0</v>
      </c>
      <c r="S110" s="178">
        <f>+'POAI 01 2024'!S110+'POAI 02 AD'!S110</f>
        <v>0</v>
      </c>
      <c r="T110" s="178">
        <f>+'POAI 01 2024'!T110+'POAI 02 AD'!T110</f>
        <v>0</v>
      </c>
      <c r="U110" s="178">
        <f>+'POAI 01 2024'!U110+'POAI 02 AD'!U110</f>
        <v>0</v>
      </c>
      <c r="V110" s="178">
        <f>+'POAI 01 2024'!V110+'POAI 02 AD'!V110</f>
        <v>0</v>
      </c>
      <c r="W110" s="178">
        <f>+'POAI 01 2024'!W110+'POAI 02 AD'!W110</f>
        <v>0</v>
      </c>
      <c r="X110" s="178">
        <f>+'POAI 01 2024'!X110+'POAI 02 AD'!X110</f>
        <v>0</v>
      </c>
      <c r="Y110" s="178">
        <f>+'POAI 01 2024'!Y110+'POAI 02 AD'!Y110</f>
        <v>0</v>
      </c>
      <c r="Z110" s="178">
        <f>+'POAI 01 2024'!Z110+'POAI 02 AD'!Z110</f>
        <v>0</v>
      </c>
      <c r="AA110" s="178">
        <f>+'POAI 01 2024'!AA110+'POAI 02 AD'!AA110</f>
        <v>0</v>
      </c>
      <c r="AB110" s="178">
        <f>+'POAI 01 2024'!AB110+'POAI 02 AD'!AB110</f>
        <v>0</v>
      </c>
      <c r="AC110" s="178">
        <f>+'POAI 01 2024'!AC110+'POAI 02 AD'!AC110</f>
        <v>0</v>
      </c>
      <c r="AD110" s="178">
        <f>+'POAI 01 2024'!AD110+'POAI 02 AD'!AD110</f>
        <v>0</v>
      </c>
      <c r="AE110" s="178">
        <f>+'POAI 01 2024'!AE110+'POAI 02 AD'!AE110</f>
        <v>0</v>
      </c>
      <c r="AF110" s="178">
        <f t="shared" si="9"/>
        <v>0</v>
      </c>
      <c r="AG110" s="180">
        <f t="shared" si="10"/>
        <v>0</v>
      </c>
      <c r="AH110" s="178">
        <v>40000000</v>
      </c>
      <c r="AI110" s="181">
        <f t="shared" si="11"/>
        <v>1</v>
      </c>
      <c r="AJ110" s="178">
        <f t="shared" si="7"/>
        <v>40000000</v>
      </c>
    </row>
    <row r="111" spans="1:36" s="6" customFormat="1" ht="30" customHeight="1" x14ac:dyDescent="0.3">
      <c r="A111" s="175" t="str">
        <f t="shared" si="8"/>
        <v>SI.PY.6</v>
      </c>
      <c r="B111" s="176" t="s">
        <v>155</v>
      </c>
      <c r="C111" s="135" t="s">
        <v>40</v>
      </c>
      <c r="D111" s="177" t="s">
        <v>320</v>
      </c>
      <c r="E111" s="136">
        <v>2</v>
      </c>
      <c r="F111" s="178">
        <f>+'POAI 01 2024'!F111+'POAI 02 AD'!F111</f>
        <v>0</v>
      </c>
      <c r="G111" s="178">
        <f>+'POAI 01 2024'!G111+'POAI 02 AD'!G111</f>
        <v>0</v>
      </c>
      <c r="H111" s="178">
        <f>+'POAI 01 2024'!H111+'POAI 02 AD'!H111</f>
        <v>0</v>
      </c>
      <c r="I111" s="178">
        <f>+'POAI 01 2024'!I111+'POAI 02 AD'!I111</f>
        <v>0</v>
      </c>
      <c r="J111" s="178">
        <f>+'POAI 01 2024'!J111+'POAI 02 AD'!J111</f>
        <v>0</v>
      </c>
      <c r="K111" s="178">
        <f>+'POAI 01 2024'!K111+'POAI 02 AD'!K111</f>
        <v>0</v>
      </c>
      <c r="L111" s="178">
        <f>+'POAI 01 2024'!L111+'POAI 02 AD'!L111</f>
        <v>0</v>
      </c>
      <c r="M111" s="178">
        <f>+'POAI 01 2024'!M111+'POAI 02 AD'!M111</f>
        <v>0</v>
      </c>
      <c r="N111" s="178">
        <f>+'POAI 01 2024'!N111+'POAI 02 AD'!N111</f>
        <v>0</v>
      </c>
      <c r="O111" s="178">
        <f>+'POAI 01 2024'!O111+'POAI 02 AD'!O111</f>
        <v>0</v>
      </c>
      <c r="P111" s="178">
        <f>+'POAI 01 2024'!P111+'POAI 02 AD'!P111</f>
        <v>0</v>
      </c>
      <c r="Q111" s="178">
        <f>+'POAI 01 2024'!Q111+'POAI 02 AD'!Q111</f>
        <v>0</v>
      </c>
      <c r="R111" s="178">
        <f>+'POAI 01 2024'!R111+'POAI 02 AD'!R111</f>
        <v>0</v>
      </c>
      <c r="S111" s="178">
        <f>+'POAI 01 2024'!S111+'POAI 02 AD'!S111</f>
        <v>0</v>
      </c>
      <c r="T111" s="178">
        <f>+'POAI 01 2024'!T111+'POAI 02 AD'!T111</f>
        <v>0</v>
      </c>
      <c r="U111" s="178">
        <f>+'POAI 01 2024'!U111+'POAI 02 AD'!U111</f>
        <v>0</v>
      </c>
      <c r="V111" s="178">
        <f>+'POAI 01 2024'!V111+'POAI 02 AD'!V111</f>
        <v>0</v>
      </c>
      <c r="W111" s="178">
        <f>+'POAI 01 2024'!W111+'POAI 02 AD'!W111</f>
        <v>0</v>
      </c>
      <c r="X111" s="178">
        <f>+'POAI 01 2024'!X111+'POAI 02 AD'!X111</f>
        <v>0</v>
      </c>
      <c r="Y111" s="178">
        <f>+'POAI 01 2024'!Y111+'POAI 02 AD'!Y111</f>
        <v>0</v>
      </c>
      <c r="Z111" s="178">
        <f>+'POAI 01 2024'!Z111+'POAI 02 AD'!Z111</f>
        <v>0</v>
      </c>
      <c r="AA111" s="178">
        <f>+'POAI 01 2024'!AA111+'POAI 02 AD'!AA111</f>
        <v>0</v>
      </c>
      <c r="AB111" s="178">
        <f>+'POAI 01 2024'!AB111+'POAI 02 AD'!AB111</f>
        <v>0</v>
      </c>
      <c r="AC111" s="178">
        <f>+'POAI 01 2024'!AC111+'POAI 02 AD'!AC111</f>
        <v>0</v>
      </c>
      <c r="AD111" s="178">
        <f>+'POAI 01 2024'!AD111+'POAI 02 AD'!AD111</f>
        <v>0</v>
      </c>
      <c r="AE111" s="178">
        <f>+'POAI 01 2024'!AE111+'POAI 02 AD'!AE111</f>
        <v>0</v>
      </c>
      <c r="AF111" s="178">
        <f t="shared" si="9"/>
        <v>0</v>
      </c>
      <c r="AG111" s="180">
        <f t="shared" si="10"/>
        <v>0</v>
      </c>
      <c r="AH111" s="178">
        <v>40000000</v>
      </c>
      <c r="AI111" s="181">
        <f t="shared" si="11"/>
        <v>1</v>
      </c>
      <c r="AJ111" s="178">
        <f t="shared" si="7"/>
        <v>40000000</v>
      </c>
    </row>
    <row r="112" spans="1:36" s="6" customFormat="1" ht="30" customHeight="1" x14ac:dyDescent="0.3">
      <c r="A112" s="175" t="str">
        <f t="shared" si="8"/>
        <v>SI.PY.6</v>
      </c>
      <c r="B112" s="176" t="s">
        <v>157</v>
      </c>
      <c r="C112" s="135" t="s">
        <v>40</v>
      </c>
      <c r="D112" s="177" t="s">
        <v>321</v>
      </c>
      <c r="E112" s="136">
        <v>12</v>
      </c>
      <c r="F112" s="178">
        <f>+'POAI 01 2024'!F112+'POAI 02 AD'!F112</f>
        <v>0</v>
      </c>
      <c r="G112" s="178">
        <f>+'POAI 01 2024'!G112+'POAI 02 AD'!G112</f>
        <v>0</v>
      </c>
      <c r="H112" s="178">
        <f>+'POAI 01 2024'!H112+'POAI 02 AD'!H112</f>
        <v>0</v>
      </c>
      <c r="I112" s="178">
        <f>+'POAI 01 2024'!I112+'POAI 02 AD'!I112</f>
        <v>0</v>
      </c>
      <c r="J112" s="178">
        <f>+'POAI 01 2024'!J112+'POAI 02 AD'!J112</f>
        <v>0</v>
      </c>
      <c r="K112" s="178">
        <f>+'POAI 01 2024'!K112+'POAI 02 AD'!K112</f>
        <v>11784156</v>
      </c>
      <c r="L112" s="178">
        <f>+'POAI 01 2024'!L112+'POAI 02 AD'!L112</f>
        <v>0</v>
      </c>
      <c r="M112" s="178">
        <f>+'POAI 01 2024'!M112+'POAI 02 AD'!M112</f>
        <v>0</v>
      </c>
      <c r="N112" s="178">
        <f>+'POAI 01 2024'!N112+'POAI 02 AD'!N112</f>
        <v>0</v>
      </c>
      <c r="O112" s="178">
        <f>+'POAI 01 2024'!O112+'POAI 02 AD'!O112</f>
        <v>47291076</v>
      </c>
      <c r="P112" s="178">
        <f>+'POAI 01 2024'!P112+'POAI 02 AD'!P112</f>
        <v>0</v>
      </c>
      <c r="Q112" s="178">
        <f>+'POAI 01 2024'!Q112+'POAI 02 AD'!Q112</f>
        <v>0</v>
      </c>
      <c r="R112" s="178">
        <f>+'POAI 01 2024'!R112+'POAI 02 AD'!R112</f>
        <v>0</v>
      </c>
      <c r="S112" s="178">
        <f>+'POAI 01 2024'!S112+'POAI 02 AD'!S112</f>
        <v>0</v>
      </c>
      <c r="T112" s="178">
        <f>+'POAI 01 2024'!T112+'POAI 02 AD'!T112</f>
        <v>0</v>
      </c>
      <c r="U112" s="178">
        <f>+'POAI 01 2024'!U112+'POAI 02 AD'!U112</f>
        <v>158924768</v>
      </c>
      <c r="V112" s="178">
        <f>+'POAI 01 2024'!V112+'POAI 02 AD'!V112</f>
        <v>0</v>
      </c>
      <c r="W112" s="178">
        <f>+'POAI 01 2024'!W112+'POAI 02 AD'!W112</f>
        <v>0</v>
      </c>
      <c r="X112" s="178">
        <f>+'POAI 01 2024'!X112+'POAI 02 AD'!X112</f>
        <v>0</v>
      </c>
      <c r="Y112" s="178">
        <f>+'POAI 01 2024'!Y112+'POAI 02 AD'!Y112</f>
        <v>0</v>
      </c>
      <c r="Z112" s="178">
        <f>+'POAI 01 2024'!Z112+'POAI 02 AD'!Z112</f>
        <v>0</v>
      </c>
      <c r="AA112" s="178">
        <f>+'POAI 01 2024'!AA112+'POAI 02 AD'!AA112</f>
        <v>0</v>
      </c>
      <c r="AB112" s="178">
        <f>+'POAI 01 2024'!AB112+'POAI 02 AD'!AB112</f>
        <v>0</v>
      </c>
      <c r="AC112" s="178">
        <f>+'POAI 01 2024'!AC112+'POAI 02 AD'!AC112</f>
        <v>0</v>
      </c>
      <c r="AD112" s="178">
        <f>+'POAI 01 2024'!AD112+'POAI 02 AD'!AD112</f>
        <v>0</v>
      </c>
      <c r="AE112" s="178">
        <f>+'POAI 01 2024'!AE112+'POAI 02 AD'!AE112</f>
        <v>0</v>
      </c>
      <c r="AF112" s="178">
        <f t="shared" si="9"/>
        <v>218000000</v>
      </c>
      <c r="AG112" s="180">
        <f t="shared" si="10"/>
        <v>0.64117647058823535</v>
      </c>
      <c r="AH112" s="178">
        <v>340000000</v>
      </c>
      <c r="AI112" s="181">
        <f t="shared" si="11"/>
        <v>0.35882352941176471</v>
      </c>
      <c r="AJ112" s="178">
        <f t="shared" si="7"/>
        <v>122000000</v>
      </c>
    </row>
    <row r="113" spans="1:36" s="6" customFormat="1" ht="42.6" customHeight="1" x14ac:dyDescent="0.3">
      <c r="A113" s="175" t="str">
        <f t="shared" si="8"/>
        <v>SI.PY.6</v>
      </c>
      <c r="B113" s="176" t="s">
        <v>158</v>
      </c>
      <c r="C113" s="135" t="s">
        <v>40</v>
      </c>
      <c r="D113" s="177" t="s">
        <v>322</v>
      </c>
      <c r="E113" s="136">
        <v>12</v>
      </c>
      <c r="F113" s="178">
        <f>+'POAI 01 2024'!F113+'POAI 02 AD'!F113</f>
        <v>0</v>
      </c>
      <c r="G113" s="178">
        <f>+'POAI 01 2024'!G113+'POAI 02 AD'!G113</f>
        <v>0</v>
      </c>
      <c r="H113" s="178">
        <f>+'POAI 01 2024'!H113+'POAI 02 AD'!H113</f>
        <v>0</v>
      </c>
      <c r="I113" s="178">
        <f>+'POAI 01 2024'!I113+'POAI 02 AD'!I113</f>
        <v>0</v>
      </c>
      <c r="J113" s="178">
        <f>+'POAI 01 2024'!J113+'POAI 02 AD'!J113</f>
        <v>0</v>
      </c>
      <c r="K113" s="178">
        <f>+'POAI 01 2024'!K113+'POAI 02 AD'!K113</f>
        <v>0</v>
      </c>
      <c r="L113" s="178">
        <f>+'POAI 01 2024'!L113+'POAI 02 AD'!L113</f>
        <v>0</v>
      </c>
      <c r="M113" s="178">
        <f>+'POAI 01 2024'!M113+'POAI 02 AD'!M113</f>
        <v>0</v>
      </c>
      <c r="N113" s="178">
        <f>+'POAI 01 2024'!N113+'POAI 02 AD'!N113</f>
        <v>0</v>
      </c>
      <c r="O113" s="178">
        <f>+'POAI 01 2024'!O113+'POAI 02 AD'!O113</f>
        <v>0</v>
      </c>
      <c r="P113" s="178">
        <f>+'POAI 01 2024'!P113+'POAI 02 AD'!P113</f>
        <v>0</v>
      </c>
      <c r="Q113" s="178">
        <f>+'POAI 01 2024'!Q113+'POAI 02 AD'!Q113</f>
        <v>0</v>
      </c>
      <c r="R113" s="178">
        <f>+'POAI 01 2024'!R113+'POAI 02 AD'!R113</f>
        <v>0</v>
      </c>
      <c r="S113" s="178">
        <f>+'POAI 01 2024'!S113+'POAI 02 AD'!S113</f>
        <v>0</v>
      </c>
      <c r="T113" s="178">
        <f>+'POAI 01 2024'!T113+'POAI 02 AD'!T113</f>
        <v>0</v>
      </c>
      <c r="U113" s="178">
        <f>+'POAI 01 2024'!U113+'POAI 02 AD'!U113</f>
        <v>54500000</v>
      </c>
      <c r="V113" s="178">
        <f>+'POAI 01 2024'!V113+'POAI 02 AD'!V113</f>
        <v>0</v>
      </c>
      <c r="W113" s="178">
        <f>+'POAI 01 2024'!W113+'POAI 02 AD'!W113</f>
        <v>0</v>
      </c>
      <c r="X113" s="178">
        <f>+'POAI 01 2024'!X113+'POAI 02 AD'!X113</f>
        <v>0</v>
      </c>
      <c r="Y113" s="178">
        <f>+'POAI 01 2024'!Y113+'POAI 02 AD'!Y113</f>
        <v>0</v>
      </c>
      <c r="Z113" s="178">
        <f>+'POAI 01 2024'!Z113+'POAI 02 AD'!Z113</f>
        <v>0</v>
      </c>
      <c r="AA113" s="178">
        <f>+'POAI 01 2024'!AA113+'POAI 02 AD'!AA113</f>
        <v>0</v>
      </c>
      <c r="AB113" s="178">
        <f>+'POAI 01 2024'!AB113+'POAI 02 AD'!AB113</f>
        <v>0</v>
      </c>
      <c r="AC113" s="178">
        <f>+'POAI 01 2024'!AC113+'POAI 02 AD'!AC113</f>
        <v>0</v>
      </c>
      <c r="AD113" s="178">
        <f>+'POAI 01 2024'!AD113+'POAI 02 AD'!AD113</f>
        <v>0</v>
      </c>
      <c r="AE113" s="178">
        <f>+'POAI 01 2024'!AE113+'POAI 02 AD'!AE113</f>
        <v>0</v>
      </c>
      <c r="AF113" s="178">
        <f t="shared" si="9"/>
        <v>54500000</v>
      </c>
      <c r="AG113" s="180">
        <f t="shared" si="10"/>
        <v>0.68125000000000002</v>
      </c>
      <c r="AH113" s="178">
        <v>80000000</v>
      </c>
      <c r="AI113" s="181">
        <f t="shared" si="11"/>
        <v>0.31874999999999998</v>
      </c>
      <c r="AJ113" s="178">
        <f t="shared" si="7"/>
        <v>25500000</v>
      </c>
    </row>
    <row r="114" spans="1:36" s="6" customFormat="1" ht="42.6" customHeight="1" x14ac:dyDescent="0.3">
      <c r="A114" s="175" t="str">
        <f t="shared" si="8"/>
        <v>SI.PY.6</v>
      </c>
      <c r="B114" s="176" t="s">
        <v>158</v>
      </c>
      <c r="C114" s="135" t="s">
        <v>40</v>
      </c>
      <c r="D114" s="177" t="s">
        <v>159</v>
      </c>
      <c r="E114" s="136">
        <v>600</v>
      </c>
      <c r="F114" s="178">
        <f>+'POAI 01 2024'!F114+'POAI 02 AD'!F114</f>
        <v>0</v>
      </c>
      <c r="G114" s="178">
        <f>+'POAI 01 2024'!G114+'POAI 02 AD'!G114</f>
        <v>0</v>
      </c>
      <c r="H114" s="178">
        <f>+'POAI 01 2024'!H114+'POAI 02 AD'!H114</f>
        <v>0</v>
      </c>
      <c r="I114" s="178">
        <f>+'POAI 01 2024'!I114+'POAI 02 AD'!I114</f>
        <v>0</v>
      </c>
      <c r="J114" s="178">
        <f>+'POAI 01 2024'!J114+'POAI 02 AD'!J114</f>
        <v>0</v>
      </c>
      <c r="K114" s="178">
        <f>+'POAI 01 2024'!K114+'POAI 02 AD'!K114</f>
        <v>0</v>
      </c>
      <c r="L114" s="178">
        <f>+'POAI 01 2024'!L114+'POAI 02 AD'!L114</f>
        <v>0</v>
      </c>
      <c r="M114" s="178">
        <f>+'POAI 01 2024'!M114+'POAI 02 AD'!M114</f>
        <v>0</v>
      </c>
      <c r="N114" s="178">
        <f>+'POAI 01 2024'!N114+'POAI 02 AD'!N114</f>
        <v>0</v>
      </c>
      <c r="O114" s="178">
        <f>+'POAI 01 2024'!O114+'POAI 02 AD'!O114</f>
        <v>0</v>
      </c>
      <c r="P114" s="178">
        <f>+'POAI 01 2024'!P114+'POAI 02 AD'!P114</f>
        <v>0</v>
      </c>
      <c r="Q114" s="178">
        <f>+'POAI 01 2024'!Q114+'POAI 02 AD'!Q114</f>
        <v>0</v>
      </c>
      <c r="R114" s="178">
        <f>+'POAI 01 2024'!R114+'POAI 02 AD'!R114</f>
        <v>0</v>
      </c>
      <c r="S114" s="178">
        <f>+'POAI 01 2024'!S114+'POAI 02 AD'!S114</f>
        <v>0</v>
      </c>
      <c r="T114" s="178">
        <f>+'POAI 01 2024'!T114+'POAI 02 AD'!T114</f>
        <v>0</v>
      </c>
      <c r="U114" s="178">
        <f>+'POAI 01 2024'!U114+'POAI 02 AD'!U114</f>
        <v>0</v>
      </c>
      <c r="V114" s="178">
        <f>+'POAI 01 2024'!V114+'POAI 02 AD'!V114</f>
        <v>0</v>
      </c>
      <c r="W114" s="178">
        <f>+'POAI 01 2024'!W114+'POAI 02 AD'!W114</f>
        <v>0</v>
      </c>
      <c r="X114" s="178">
        <f>+'POAI 01 2024'!X114+'POAI 02 AD'!X114</f>
        <v>0</v>
      </c>
      <c r="Y114" s="178">
        <f>+'POAI 01 2024'!Y114+'POAI 02 AD'!Y114</f>
        <v>0</v>
      </c>
      <c r="Z114" s="178">
        <f>+'POAI 01 2024'!Z114+'POAI 02 AD'!Z114</f>
        <v>0</v>
      </c>
      <c r="AA114" s="178">
        <f>+'POAI 01 2024'!AA114+'POAI 02 AD'!AA114</f>
        <v>0</v>
      </c>
      <c r="AB114" s="178">
        <f>+'POAI 01 2024'!AB114+'POAI 02 AD'!AB114</f>
        <v>0</v>
      </c>
      <c r="AC114" s="178">
        <f>+'POAI 01 2024'!AC114+'POAI 02 AD'!AC114</f>
        <v>0</v>
      </c>
      <c r="AD114" s="178">
        <f>+'POAI 01 2024'!AD114+'POAI 02 AD'!AD114</f>
        <v>0</v>
      </c>
      <c r="AE114" s="178">
        <f>+'POAI 01 2024'!AE114+'POAI 02 AD'!AE114</f>
        <v>0</v>
      </c>
      <c r="AF114" s="178">
        <f t="shared" si="9"/>
        <v>0</v>
      </c>
      <c r="AG114" s="180"/>
      <c r="AH114" s="178">
        <v>0</v>
      </c>
      <c r="AI114" s="181"/>
      <c r="AJ114" s="178">
        <f t="shared" si="7"/>
        <v>0</v>
      </c>
    </row>
    <row r="115" spans="1:36" s="6" customFormat="1" ht="31.2" x14ac:dyDescent="0.3">
      <c r="A115" s="175" t="str">
        <f t="shared" si="8"/>
        <v>SP.PY.1</v>
      </c>
      <c r="B115" s="176" t="s">
        <v>160</v>
      </c>
      <c r="C115" s="135" t="s">
        <v>40</v>
      </c>
      <c r="D115" s="177" t="s">
        <v>161</v>
      </c>
      <c r="E115" s="136">
        <v>56</v>
      </c>
      <c r="F115" s="178">
        <f>+'POAI 01 2024'!F115+'POAI 02 AD'!F115</f>
        <v>0</v>
      </c>
      <c r="G115" s="178">
        <f>+'POAI 01 2024'!G115+'POAI 02 AD'!G115</f>
        <v>0</v>
      </c>
      <c r="H115" s="178">
        <f>+'POAI 01 2024'!H115+'POAI 02 AD'!H115</f>
        <v>0</v>
      </c>
      <c r="I115" s="178">
        <f>+'POAI 01 2024'!I115+'POAI 02 AD'!I115</f>
        <v>0</v>
      </c>
      <c r="J115" s="178">
        <f>+'POAI 01 2024'!J115+'POAI 02 AD'!J115</f>
        <v>0</v>
      </c>
      <c r="K115" s="178">
        <f>+'POAI 01 2024'!K115+'POAI 02 AD'!K115</f>
        <v>0</v>
      </c>
      <c r="L115" s="178">
        <f>+'POAI 01 2024'!L115+'POAI 02 AD'!L115</f>
        <v>0</v>
      </c>
      <c r="M115" s="178">
        <f>+'POAI 01 2024'!M115+'POAI 02 AD'!M115</f>
        <v>0</v>
      </c>
      <c r="N115" s="178">
        <f>+'POAI 01 2024'!N115+'POAI 02 AD'!N115</f>
        <v>0</v>
      </c>
      <c r="O115" s="178">
        <f>+'POAI 01 2024'!O115+'POAI 02 AD'!O115</f>
        <v>0</v>
      </c>
      <c r="P115" s="178">
        <f>+'POAI 01 2024'!P115+'POAI 02 AD'!P115</f>
        <v>0</v>
      </c>
      <c r="Q115" s="178">
        <f>+'POAI 01 2024'!Q115+'POAI 02 AD'!Q115</f>
        <v>0</v>
      </c>
      <c r="R115" s="178">
        <f>+'POAI 01 2024'!R115+'POAI 02 AD'!R115</f>
        <v>0</v>
      </c>
      <c r="S115" s="178">
        <f>+'POAI 01 2024'!S115+'POAI 02 AD'!S115</f>
        <v>0</v>
      </c>
      <c r="T115" s="178">
        <f>+'POAI 01 2024'!T115+'POAI 02 AD'!T115</f>
        <v>0</v>
      </c>
      <c r="U115" s="178">
        <f>+'POAI 01 2024'!U115+'POAI 02 AD'!U115</f>
        <v>0</v>
      </c>
      <c r="V115" s="178">
        <f>+'POAI 01 2024'!V115+'POAI 02 AD'!V115</f>
        <v>0</v>
      </c>
      <c r="W115" s="178">
        <f>+'POAI 01 2024'!W115+'POAI 02 AD'!W115</f>
        <v>8000000</v>
      </c>
      <c r="X115" s="178">
        <f>+'POAI 01 2024'!X115+'POAI 02 AD'!X115</f>
        <v>0</v>
      </c>
      <c r="Y115" s="178">
        <f>+'POAI 01 2024'!Y115+'POAI 02 AD'!Y115</f>
        <v>0</v>
      </c>
      <c r="Z115" s="178">
        <f>+'POAI 01 2024'!Z115+'POAI 02 AD'!Z115</f>
        <v>0</v>
      </c>
      <c r="AA115" s="178">
        <f>+'POAI 01 2024'!AA115+'POAI 02 AD'!AA115</f>
        <v>0</v>
      </c>
      <c r="AB115" s="178">
        <f>+'POAI 01 2024'!AB115+'POAI 02 AD'!AB115</f>
        <v>0</v>
      </c>
      <c r="AC115" s="178">
        <f>+'POAI 01 2024'!AC115+'POAI 02 AD'!AC115</f>
        <v>0</v>
      </c>
      <c r="AD115" s="178">
        <f>+'POAI 01 2024'!AD115+'POAI 02 AD'!AD115</f>
        <v>0</v>
      </c>
      <c r="AE115" s="178">
        <f>+'POAI 01 2024'!AE115+'POAI 02 AD'!AE115</f>
        <v>12250000</v>
      </c>
      <c r="AF115" s="178">
        <f t="shared" si="9"/>
        <v>20250000</v>
      </c>
      <c r="AG115" s="180">
        <f t="shared" si="10"/>
        <v>0.2109375</v>
      </c>
      <c r="AH115" s="178">
        <v>96000000</v>
      </c>
      <c r="AI115" s="181">
        <f t="shared" si="11"/>
        <v>0.7890625</v>
      </c>
      <c r="AJ115" s="178">
        <f t="shared" si="7"/>
        <v>75750000</v>
      </c>
    </row>
    <row r="116" spans="1:36" s="6" customFormat="1" ht="31.2" x14ac:dyDescent="0.3">
      <c r="A116" s="175" t="str">
        <f t="shared" si="8"/>
        <v>SP.PY.1</v>
      </c>
      <c r="B116" s="176" t="s">
        <v>162</v>
      </c>
      <c r="C116" s="135" t="s">
        <v>40</v>
      </c>
      <c r="D116" s="177" t="s">
        <v>323</v>
      </c>
      <c r="E116" s="136">
        <v>51</v>
      </c>
      <c r="F116" s="178">
        <f>+'POAI 01 2024'!F116+'POAI 02 AD'!F116</f>
        <v>0</v>
      </c>
      <c r="G116" s="178">
        <f>+'POAI 01 2024'!G116+'POAI 02 AD'!G116</f>
        <v>0</v>
      </c>
      <c r="H116" s="178">
        <f>+'POAI 01 2024'!H116+'POAI 02 AD'!H116</f>
        <v>0</v>
      </c>
      <c r="I116" s="178">
        <f>+'POAI 01 2024'!I116+'POAI 02 AD'!I116</f>
        <v>0</v>
      </c>
      <c r="J116" s="178">
        <f>+'POAI 01 2024'!J116+'POAI 02 AD'!J116</f>
        <v>0</v>
      </c>
      <c r="K116" s="178">
        <f>+'POAI 01 2024'!K116+'POAI 02 AD'!K116</f>
        <v>0</v>
      </c>
      <c r="L116" s="178">
        <f>+'POAI 01 2024'!L116+'POAI 02 AD'!L116</f>
        <v>0</v>
      </c>
      <c r="M116" s="178">
        <f>+'POAI 01 2024'!M116+'POAI 02 AD'!M116</f>
        <v>0</v>
      </c>
      <c r="N116" s="178">
        <f>+'POAI 01 2024'!N116+'POAI 02 AD'!N116</f>
        <v>0</v>
      </c>
      <c r="O116" s="178">
        <f>+'POAI 01 2024'!O116+'POAI 02 AD'!O116</f>
        <v>0</v>
      </c>
      <c r="P116" s="178">
        <f>+'POAI 01 2024'!P116+'POAI 02 AD'!P116</f>
        <v>0</v>
      </c>
      <c r="Q116" s="178">
        <f>+'POAI 01 2024'!Q116+'POAI 02 AD'!Q116</f>
        <v>0</v>
      </c>
      <c r="R116" s="178">
        <f>+'POAI 01 2024'!R116+'POAI 02 AD'!R116</f>
        <v>0</v>
      </c>
      <c r="S116" s="178">
        <f>+'POAI 01 2024'!S116+'POAI 02 AD'!S116</f>
        <v>0</v>
      </c>
      <c r="T116" s="178">
        <f>+'POAI 01 2024'!T116+'POAI 02 AD'!T116</f>
        <v>0</v>
      </c>
      <c r="U116" s="178">
        <f>+'POAI 01 2024'!U116+'POAI 02 AD'!U116</f>
        <v>0</v>
      </c>
      <c r="V116" s="178">
        <f>+'POAI 01 2024'!V116+'POAI 02 AD'!V116</f>
        <v>0</v>
      </c>
      <c r="W116" s="178">
        <f>+'POAI 01 2024'!W116+'POAI 02 AD'!W116</f>
        <v>0</v>
      </c>
      <c r="X116" s="178">
        <f>+'POAI 01 2024'!X116+'POAI 02 AD'!X116</f>
        <v>0</v>
      </c>
      <c r="Y116" s="178">
        <f>+'POAI 01 2024'!Y116+'POAI 02 AD'!Y116</f>
        <v>0</v>
      </c>
      <c r="Z116" s="178">
        <f>+'POAI 01 2024'!Z116+'POAI 02 AD'!Z116</f>
        <v>0</v>
      </c>
      <c r="AA116" s="178">
        <f>+'POAI 01 2024'!AA116+'POAI 02 AD'!AA116</f>
        <v>0</v>
      </c>
      <c r="AB116" s="178">
        <f>+'POAI 01 2024'!AB116+'POAI 02 AD'!AB116</f>
        <v>0</v>
      </c>
      <c r="AC116" s="178">
        <f>+'POAI 01 2024'!AC116+'POAI 02 AD'!AC116</f>
        <v>0</v>
      </c>
      <c r="AD116" s="178">
        <f>+'POAI 01 2024'!AD116+'POAI 02 AD'!AD116</f>
        <v>0</v>
      </c>
      <c r="AE116" s="178">
        <f>+'POAI 01 2024'!AE116+'POAI 02 AD'!AE116</f>
        <v>8350000</v>
      </c>
      <c r="AF116" s="178">
        <f t="shared" si="9"/>
        <v>8350000</v>
      </c>
      <c r="AG116" s="180">
        <f t="shared" si="10"/>
        <v>8.2909477248298988E-2</v>
      </c>
      <c r="AH116" s="178">
        <v>100712250</v>
      </c>
      <c r="AI116" s="181">
        <f t="shared" si="11"/>
        <v>0.917090522751701</v>
      </c>
      <c r="AJ116" s="178">
        <f t="shared" si="7"/>
        <v>92362250</v>
      </c>
    </row>
    <row r="117" spans="1:36" s="6" customFormat="1" ht="31.2" x14ac:dyDescent="0.3">
      <c r="A117" s="175" t="str">
        <f t="shared" si="8"/>
        <v>SP.PY.1</v>
      </c>
      <c r="B117" s="176" t="s">
        <v>163</v>
      </c>
      <c r="C117" s="135" t="s">
        <v>40</v>
      </c>
      <c r="D117" s="177" t="s">
        <v>161</v>
      </c>
      <c r="E117" s="136">
        <v>10</v>
      </c>
      <c r="F117" s="178">
        <f>+'POAI 01 2024'!F117+'POAI 02 AD'!F117</f>
        <v>0</v>
      </c>
      <c r="G117" s="178">
        <f>+'POAI 01 2024'!G117+'POAI 02 AD'!G117</f>
        <v>0</v>
      </c>
      <c r="H117" s="178">
        <f>+'POAI 01 2024'!H117+'POAI 02 AD'!H117</f>
        <v>0</v>
      </c>
      <c r="I117" s="178">
        <f>+'POAI 01 2024'!I117+'POAI 02 AD'!I117</f>
        <v>0</v>
      </c>
      <c r="J117" s="178">
        <f>+'POAI 01 2024'!J117+'POAI 02 AD'!J117</f>
        <v>0</v>
      </c>
      <c r="K117" s="178">
        <f>+'POAI 01 2024'!K117+'POAI 02 AD'!K117</f>
        <v>0</v>
      </c>
      <c r="L117" s="178">
        <f>+'POAI 01 2024'!L117+'POAI 02 AD'!L117</f>
        <v>0</v>
      </c>
      <c r="M117" s="178">
        <f>+'POAI 01 2024'!M117+'POAI 02 AD'!M117</f>
        <v>0</v>
      </c>
      <c r="N117" s="178">
        <f>+'POAI 01 2024'!N117+'POAI 02 AD'!N117</f>
        <v>0</v>
      </c>
      <c r="O117" s="178">
        <f>+'POAI 01 2024'!O117+'POAI 02 AD'!O117</f>
        <v>0</v>
      </c>
      <c r="P117" s="178">
        <f>+'POAI 01 2024'!P117+'POAI 02 AD'!P117</f>
        <v>0</v>
      </c>
      <c r="Q117" s="178">
        <f>+'POAI 01 2024'!Q117+'POAI 02 AD'!Q117</f>
        <v>0</v>
      </c>
      <c r="R117" s="178">
        <f>+'POAI 01 2024'!R117+'POAI 02 AD'!R117</f>
        <v>0</v>
      </c>
      <c r="S117" s="178">
        <f>+'POAI 01 2024'!S117+'POAI 02 AD'!S117</f>
        <v>0</v>
      </c>
      <c r="T117" s="178">
        <f>+'POAI 01 2024'!T117+'POAI 02 AD'!T117</f>
        <v>0</v>
      </c>
      <c r="U117" s="178">
        <f>+'POAI 01 2024'!U117+'POAI 02 AD'!U117</f>
        <v>0</v>
      </c>
      <c r="V117" s="178">
        <f>+'POAI 01 2024'!V117+'POAI 02 AD'!V117</f>
        <v>0</v>
      </c>
      <c r="W117" s="178">
        <f>+'POAI 01 2024'!W117+'POAI 02 AD'!W117</f>
        <v>0</v>
      </c>
      <c r="X117" s="178">
        <f>+'POAI 01 2024'!X117+'POAI 02 AD'!X117</f>
        <v>0</v>
      </c>
      <c r="Y117" s="178">
        <f>+'POAI 01 2024'!Y117+'POAI 02 AD'!Y117</f>
        <v>0</v>
      </c>
      <c r="Z117" s="178">
        <f>+'POAI 01 2024'!Z117+'POAI 02 AD'!Z117</f>
        <v>0</v>
      </c>
      <c r="AA117" s="178">
        <f>+'POAI 01 2024'!AA117+'POAI 02 AD'!AA117</f>
        <v>0</v>
      </c>
      <c r="AB117" s="178">
        <f>+'POAI 01 2024'!AB117+'POAI 02 AD'!AB117</f>
        <v>0</v>
      </c>
      <c r="AC117" s="178">
        <f>+'POAI 01 2024'!AC117+'POAI 02 AD'!AC117</f>
        <v>0</v>
      </c>
      <c r="AD117" s="178">
        <f>+'POAI 01 2024'!AD117+'POAI 02 AD'!AD117</f>
        <v>0</v>
      </c>
      <c r="AE117" s="178">
        <f>+'POAI 01 2024'!AE117+'POAI 02 AD'!AE117</f>
        <v>8350000</v>
      </c>
      <c r="AF117" s="178">
        <f t="shared" si="9"/>
        <v>8350000</v>
      </c>
      <c r="AG117" s="180">
        <f t="shared" si="10"/>
        <v>9.2777777777777778E-2</v>
      </c>
      <c r="AH117" s="178">
        <v>90000000</v>
      </c>
      <c r="AI117" s="181">
        <f t="shared" si="11"/>
        <v>0.90722222222222226</v>
      </c>
      <c r="AJ117" s="178">
        <f t="shared" si="7"/>
        <v>81650000</v>
      </c>
    </row>
    <row r="118" spans="1:36" s="6" customFormat="1" ht="46.8" x14ac:dyDescent="0.3">
      <c r="A118" s="175" t="str">
        <f t="shared" si="8"/>
        <v>SP.PY.1</v>
      </c>
      <c r="B118" s="176" t="s">
        <v>164</v>
      </c>
      <c r="C118" s="135" t="s">
        <v>10</v>
      </c>
      <c r="D118" s="177" t="s">
        <v>165</v>
      </c>
      <c r="E118" s="136">
        <v>1103</v>
      </c>
      <c r="F118" s="178">
        <f>+'POAI 01 2024'!F118+'POAI 02 AD'!F118</f>
        <v>0</v>
      </c>
      <c r="G118" s="178">
        <f>+'POAI 01 2024'!G118+'POAI 02 AD'!G118</f>
        <v>0</v>
      </c>
      <c r="H118" s="178">
        <f>+'POAI 01 2024'!H118+'POAI 02 AD'!H118</f>
        <v>0</v>
      </c>
      <c r="I118" s="178">
        <f>+'POAI 01 2024'!I118+'POAI 02 AD'!I118</f>
        <v>0</v>
      </c>
      <c r="J118" s="178">
        <f>+'POAI 01 2024'!J118+'POAI 02 AD'!J118</f>
        <v>0</v>
      </c>
      <c r="K118" s="178">
        <f>+'POAI 01 2024'!K118+'POAI 02 AD'!K118</f>
        <v>0</v>
      </c>
      <c r="L118" s="178">
        <f>+'POAI 01 2024'!L118+'POAI 02 AD'!L118</f>
        <v>0</v>
      </c>
      <c r="M118" s="178">
        <f>+'POAI 01 2024'!M118+'POAI 02 AD'!M118</f>
        <v>0</v>
      </c>
      <c r="N118" s="178">
        <f>+'POAI 01 2024'!N118+'POAI 02 AD'!N118</f>
        <v>0</v>
      </c>
      <c r="O118" s="178">
        <f>+'POAI 01 2024'!O118+'POAI 02 AD'!O118</f>
        <v>0</v>
      </c>
      <c r="P118" s="178">
        <f>+'POAI 01 2024'!P118+'POAI 02 AD'!P118</f>
        <v>0</v>
      </c>
      <c r="Q118" s="178">
        <f>+'POAI 01 2024'!Q118+'POAI 02 AD'!Q118</f>
        <v>0</v>
      </c>
      <c r="R118" s="178">
        <f>+'POAI 01 2024'!R118+'POAI 02 AD'!R118</f>
        <v>0</v>
      </c>
      <c r="S118" s="178">
        <f>+'POAI 01 2024'!S118+'POAI 02 AD'!S118</f>
        <v>0</v>
      </c>
      <c r="T118" s="178">
        <f>+'POAI 01 2024'!T118+'POAI 02 AD'!T118</f>
        <v>0</v>
      </c>
      <c r="U118" s="178">
        <f>+'POAI 01 2024'!U118+'POAI 02 AD'!U118</f>
        <v>0</v>
      </c>
      <c r="V118" s="178">
        <f>+'POAI 01 2024'!V118+'POAI 02 AD'!V118</f>
        <v>0</v>
      </c>
      <c r="W118" s="178">
        <f>+'POAI 01 2024'!W118+'POAI 02 AD'!W118</f>
        <v>0</v>
      </c>
      <c r="X118" s="178">
        <f>+'POAI 01 2024'!X118+'POAI 02 AD'!X118</f>
        <v>30000000</v>
      </c>
      <c r="Y118" s="178">
        <f>+'POAI 01 2024'!Y118+'POAI 02 AD'!Y118</f>
        <v>0</v>
      </c>
      <c r="Z118" s="178">
        <f>+'POAI 01 2024'!Z118+'POAI 02 AD'!Z118</f>
        <v>11693567</v>
      </c>
      <c r="AA118" s="178">
        <f>+'POAI 01 2024'!AA118+'POAI 02 AD'!AA118</f>
        <v>9209631</v>
      </c>
      <c r="AB118" s="178">
        <f>+'POAI 01 2024'!AB118+'POAI 02 AD'!AB118</f>
        <v>0</v>
      </c>
      <c r="AC118" s="178">
        <f>+'POAI 01 2024'!AC118+'POAI 02 AD'!AC118</f>
        <v>0</v>
      </c>
      <c r="AD118" s="178">
        <f>+'POAI 01 2024'!AD118+'POAI 02 AD'!AD118</f>
        <v>0</v>
      </c>
      <c r="AE118" s="178">
        <f>+'POAI 01 2024'!AE118+'POAI 02 AD'!AE118</f>
        <v>8350000</v>
      </c>
      <c r="AF118" s="178">
        <f t="shared" si="9"/>
        <v>59253198</v>
      </c>
      <c r="AG118" s="180">
        <f t="shared" si="10"/>
        <v>0.17560283124648907</v>
      </c>
      <c r="AH118" s="178">
        <v>337427350</v>
      </c>
      <c r="AI118" s="181">
        <f t="shared" si="11"/>
        <v>0.82439716875351099</v>
      </c>
      <c r="AJ118" s="178">
        <f t="shared" si="7"/>
        <v>278174152</v>
      </c>
    </row>
    <row r="119" spans="1:36" s="6" customFormat="1" ht="46.8" x14ac:dyDescent="0.3">
      <c r="A119" s="175" t="str">
        <f t="shared" si="8"/>
        <v>SP.PY.1</v>
      </c>
      <c r="B119" s="176" t="s">
        <v>164</v>
      </c>
      <c r="C119" s="135" t="s">
        <v>12</v>
      </c>
      <c r="D119" s="177" t="s">
        <v>165</v>
      </c>
      <c r="E119" s="136">
        <v>40</v>
      </c>
      <c r="F119" s="178">
        <f>+'POAI 01 2024'!F119+'POAI 02 AD'!F119</f>
        <v>0</v>
      </c>
      <c r="G119" s="178">
        <f>+'POAI 01 2024'!G119+'POAI 02 AD'!G119</f>
        <v>0</v>
      </c>
      <c r="H119" s="178">
        <f>+'POAI 01 2024'!H119+'POAI 02 AD'!H119</f>
        <v>0</v>
      </c>
      <c r="I119" s="178">
        <f>+'POAI 01 2024'!I119+'POAI 02 AD'!I119</f>
        <v>0</v>
      </c>
      <c r="J119" s="178">
        <f>+'POAI 01 2024'!J119+'POAI 02 AD'!J119</f>
        <v>0</v>
      </c>
      <c r="K119" s="178">
        <f>+'POAI 01 2024'!K119+'POAI 02 AD'!K119</f>
        <v>0</v>
      </c>
      <c r="L119" s="178">
        <f>+'POAI 01 2024'!L119+'POAI 02 AD'!L119</f>
        <v>0</v>
      </c>
      <c r="M119" s="178">
        <f>+'POAI 01 2024'!M119+'POAI 02 AD'!M119</f>
        <v>0</v>
      </c>
      <c r="N119" s="178">
        <f>+'POAI 01 2024'!N119+'POAI 02 AD'!N119</f>
        <v>0</v>
      </c>
      <c r="O119" s="178">
        <f>+'POAI 01 2024'!O119+'POAI 02 AD'!O119</f>
        <v>0</v>
      </c>
      <c r="P119" s="178">
        <f>+'POAI 01 2024'!P119+'POAI 02 AD'!P119</f>
        <v>0</v>
      </c>
      <c r="Q119" s="178">
        <f>+'POAI 01 2024'!Q119+'POAI 02 AD'!Q119</f>
        <v>0</v>
      </c>
      <c r="R119" s="178">
        <f>+'POAI 01 2024'!R119+'POAI 02 AD'!R119</f>
        <v>0</v>
      </c>
      <c r="S119" s="178">
        <f>+'POAI 01 2024'!S119+'POAI 02 AD'!S119</f>
        <v>0</v>
      </c>
      <c r="T119" s="178">
        <f>+'POAI 01 2024'!T119+'POAI 02 AD'!T119</f>
        <v>0</v>
      </c>
      <c r="U119" s="178">
        <f>+'POAI 01 2024'!U119+'POAI 02 AD'!U119</f>
        <v>0</v>
      </c>
      <c r="V119" s="178">
        <f>+'POAI 01 2024'!V119+'POAI 02 AD'!V119</f>
        <v>0</v>
      </c>
      <c r="W119" s="178">
        <f>+'POAI 01 2024'!W119+'POAI 02 AD'!W119</f>
        <v>0</v>
      </c>
      <c r="X119" s="178">
        <f>+'POAI 01 2024'!X119+'POAI 02 AD'!X119</f>
        <v>0</v>
      </c>
      <c r="Y119" s="178">
        <f>+'POAI 01 2024'!Y119+'POAI 02 AD'!Y119</f>
        <v>0</v>
      </c>
      <c r="Z119" s="178">
        <f>+'POAI 01 2024'!Z119+'POAI 02 AD'!Z119</f>
        <v>0</v>
      </c>
      <c r="AA119" s="178">
        <f>+'POAI 01 2024'!AA119+'POAI 02 AD'!AA119</f>
        <v>0</v>
      </c>
      <c r="AB119" s="178">
        <f>+'POAI 01 2024'!AB119+'POAI 02 AD'!AB119</f>
        <v>0</v>
      </c>
      <c r="AC119" s="178">
        <f>+'POAI 01 2024'!AC119+'POAI 02 AD'!AC119</f>
        <v>0</v>
      </c>
      <c r="AD119" s="178">
        <f>+'POAI 01 2024'!AD119+'POAI 02 AD'!AD119</f>
        <v>0</v>
      </c>
      <c r="AE119" s="178">
        <f>+'POAI 01 2024'!AE119+'POAI 02 AD'!AE119</f>
        <v>8000000</v>
      </c>
      <c r="AF119" s="178">
        <f t="shared" si="9"/>
        <v>8000000</v>
      </c>
      <c r="AG119" s="180">
        <f t="shared" si="10"/>
        <v>0.11428571428571428</v>
      </c>
      <c r="AH119" s="178">
        <v>70000000</v>
      </c>
      <c r="AI119" s="181">
        <f t="shared" si="11"/>
        <v>0.88571428571428568</v>
      </c>
      <c r="AJ119" s="178">
        <f t="shared" si="7"/>
        <v>62000000</v>
      </c>
    </row>
    <row r="120" spans="1:36" s="6" customFormat="1" ht="46.8" x14ac:dyDescent="0.3">
      <c r="A120" s="175" t="str">
        <f t="shared" si="8"/>
        <v>SP.PY.1</v>
      </c>
      <c r="B120" s="176" t="s">
        <v>164</v>
      </c>
      <c r="C120" s="135" t="s">
        <v>13</v>
      </c>
      <c r="D120" s="177" t="s">
        <v>165</v>
      </c>
      <c r="E120" s="136">
        <v>20</v>
      </c>
      <c r="F120" s="178">
        <f>+'POAI 01 2024'!F120+'POAI 02 AD'!F120</f>
        <v>0</v>
      </c>
      <c r="G120" s="178">
        <f>+'POAI 01 2024'!G120+'POAI 02 AD'!G120</f>
        <v>0</v>
      </c>
      <c r="H120" s="178">
        <f>+'POAI 01 2024'!H120+'POAI 02 AD'!H120</f>
        <v>0</v>
      </c>
      <c r="I120" s="178">
        <f>+'POAI 01 2024'!I120+'POAI 02 AD'!I120</f>
        <v>0</v>
      </c>
      <c r="J120" s="178">
        <f>+'POAI 01 2024'!J120+'POAI 02 AD'!J120</f>
        <v>0</v>
      </c>
      <c r="K120" s="178">
        <f>+'POAI 01 2024'!K120+'POAI 02 AD'!K120</f>
        <v>0</v>
      </c>
      <c r="L120" s="178">
        <f>+'POAI 01 2024'!L120+'POAI 02 AD'!L120</f>
        <v>0</v>
      </c>
      <c r="M120" s="178">
        <f>+'POAI 01 2024'!M120+'POAI 02 AD'!M120</f>
        <v>0</v>
      </c>
      <c r="N120" s="178">
        <f>+'POAI 01 2024'!N120+'POAI 02 AD'!N120</f>
        <v>0</v>
      </c>
      <c r="O120" s="178">
        <f>+'POAI 01 2024'!O120+'POAI 02 AD'!O120</f>
        <v>0</v>
      </c>
      <c r="P120" s="178">
        <f>+'POAI 01 2024'!P120+'POAI 02 AD'!P120</f>
        <v>0</v>
      </c>
      <c r="Q120" s="178">
        <f>+'POAI 01 2024'!Q120+'POAI 02 AD'!Q120</f>
        <v>0</v>
      </c>
      <c r="R120" s="178">
        <f>+'POAI 01 2024'!R120+'POAI 02 AD'!R120</f>
        <v>0</v>
      </c>
      <c r="S120" s="178">
        <f>+'POAI 01 2024'!S120+'POAI 02 AD'!S120</f>
        <v>0</v>
      </c>
      <c r="T120" s="178">
        <f>+'POAI 01 2024'!T120+'POAI 02 AD'!T120</f>
        <v>0</v>
      </c>
      <c r="U120" s="178">
        <f>+'POAI 01 2024'!U120+'POAI 02 AD'!U120</f>
        <v>0</v>
      </c>
      <c r="V120" s="178">
        <f>+'POAI 01 2024'!V120+'POAI 02 AD'!V120</f>
        <v>0</v>
      </c>
      <c r="W120" s="178">
        <f>+'POAI 01 2024'!W120+'POAI 02 AD'!W120</f>
        <v>0</v>
      </c>
      <c r="X120" s="178">
        <f>+'POAI 01 2024'!X120+'POAI 02 AD'!X120</f>
        <v>0</v>
      </c>
      <c r="Y120" s="178">
        <f>+'POAI 01 2024'!Y120+'POAI 02 AD'!Y120</f>
        <v>0</v>
      </c>
      <c r="Z120" s="178">
        <f>+'POAI 01 2024'!Z120+'POAI 02 AD'!Z120</f>
        <v>0</v>
      </c>
      <c r="AA120" s="178">
        <f>+'POAI 01 2024'!AA120+'POAI 02 AD'!AA120</f>
        <v>0</v>
      </c>
      <c r="AB120" s="178">
        <f>+'POAI 01 2024'!AB120+'POAI 02 AD'!AB120</f>
        <v>0</v>
      </c>
      <c r="AC120" s="178">
        <f>+'POAI 01 2024'!AC120+'POAI 02 AD'!AC120</f>
        <v>0</v>
      </c>
      <c r="AD120" s="178">
        <f>+'POAI 01 2024'!AD120+'POAI 02 AD'!AD120</f>
        <v>0</v>
      </c>
      <c r="AE120" s="178">
        <f>+'POAI 01 2024'!AE120+'POAI 02 AD'!AE120</f>
        <v>8000000</v>
      </c>
      <c r="AF120" s="178">
        <f t="shared" si="9"/>
        <v>8000000</v>
      </c>
      <c r="AG120" s="180">
        <f t="shared" si="10"/>
        <v>0.16</v>
      </c>
      <c r="AH120" s="178">
        <v>50000000</v>
      </c>
      <c r="AI120" s="181">
        <f t="shared" si="11"/>
        <v>0.84</v>
      </c>
      <c r="AJ120" s="178">
        <f t="shared" si="7"/>
        <v>42000000</v>
      </c>
    </row>
    <row r="121" spans="1:36" s="6" customFormat="1" ht="46.8" x14ac:dyDescent="0.3">
      <c r="A121" s="175" t="str">
        <f t="shared" si="8"/>
        <v>SP.PY.1</v>
      </c>
      <c r="B121" s="176" t="s">
        <v>164</v>
      </c>
      <c r="C121" s="135" t="s">
        <v>14</v>
      </c>
      <c r="D121" s="177" t="s">
        <v>165</v>
      </c>
      <c r="E121" s="136">
        <v>20</v>
      </c>
      <c r="F121" s="178">
        <f>+'POAI 01 2024'!F121+'POAI 02 AD'!F121</f>
        <v>0</v>
      </c>
      <c r="G121" s="178">
        <f>+'POAI 01 2024'!G121+'POAI 02 AD'!G121</f>
        <v>0</v>
      </c>
      <c r="H121" s="178">
        <f>+'POAI 01 2024'!H121+'POAI 02 AD'!H121</f>
        <v>0</v>
      </c>
      <c r="I121" s="178">
        <f>+'POAI 01 2024'!I121+'POAI 02 AD'!I121</f>
        <v>0</v>
      </c>
      <c r="J121" s="178">
        <f>+'POAI 01 2024'!J121+'POAI 02 AD'!J121</f>
        <v>0</v>
      </c>
      <c r="K121" s="178">
        <f>+'POAI 01 2024'!K121+'POAI 02 AD'!K121</f>
        <v>0</v>
      </c>
      <c r="L121" s="178">
        <f>+'POAI 01 2024'!L121+'POAI 02 AD'!L121</f>
        <v>0</v>
      </c>
      <c r="M121" s="178">
        <f>+'POAI 01 2024'!M121+'POAI 02 AD'!M121</f>
        <v>0</v>
      </c>
      <c r="N121" s="178">
        <f>+'POAI 01 2024'!N121+'POAI 02 AD'!N121</f>
        <v>0</v>
      </c>
      <c r="O121" s="178">
        <f>+'POAI 01 2024'!O121+'POAI 02 AD'!O121</f>
        <v>0</v>
      </c>
      <c r="P121" s="178">
        <f>+'POAI 01 2024'!P121+'POAI 02 AD'!P121</f>
        <v>0</v>
      </c>
      <c r="Q121" s="178">
        <f>+'POAI 01 2024'!Q121+'POAI 02 AD'!Q121</f>
        <v>0</v>
      </c>
      <c r="R121" s="178">
        <f>+'POAI 01 2024'!R121+'POAI 02 AD'!R121</f>
        <v>0</v>
      </c>
      <c r="S121" s="178">
        <f>+'POAI 01 2024'!S121+'POAI 02 AD'!S121</f>
        <v>0</v>
      </c>
      <c r="T121" s="178">
        <f>+'POAI 01 2024'!T121+'POAI 02 AD'!T121</f>
        <v>0</v>
      </c>
      <c r="U121" s="178">
        <f>+'POAI 01 2024'!U121+'POAI 02 AD'!U121</f>
        <v>0</v>
      </c>
      <c r="V121" s="178">
        <f>+'POAI 01 2024'!V121+'POAI 02 AD'!V121</f>
        <v>0</v>
      </c>
      <c r="W121" s="178">
        <f>+'POAI 01 2024'!W121+'POAI 02 AD'!W121</f>
        <v>0</v>
      </c>
      <c r="X121" s="178">
        <f>+'POAI 01 2024'!X121+'POAI 02 AD'!X121</f>
        <v>0</v>
      </c>
      <c r="Y121" s="178">
        <f>+'POAI 01 2024'!Y121+'POAI 02 AD'!Y121</f>
        <v>0</v>
      </c>
      <c r="Z121" s="178">
        <f>+'POAI 01 2024'!Z121+'POAI 02 AD'!Z121</f>
        <v>0</v>
      </c>
      <c r="AA121" s="178">
        <f>+'POAI 01 2024'!AA121+'POAI 02 AD'!AA121</f>
        <v>0</v>
      </c>
      <c r="AB121" s="178">
        <f>+'POAI 01 2024'!AB121+'POAI 02 AD'!AB121</f>
        <v>0</v>
      </c>
      <c r="AC121" s="178">
        <f>+'POAI 01 2024'!AC121+'POAI 02 AD'!AC121</f>
        <v>0</v>
      </c>
      <c r="AD121" s="178">
        <f>+'POAI 01 2024'!AD121+'POAI 02 AD'!AD121</f>
        <v>0</v>
      </c>
      <c r="AE121" s="178">
        <f>+'POAI 01 2024'!AE121+'POAI 02 AD'!AE121</f>
        <v>8000000</v>
      </c>
      <c r="AF121" s="178">
        <f t="shared" si="9"/>
        <v>8000000</v>
      </c>
      <c r="AG121" s="180">
        <f t="shared" si="10"/>
        <v>0.26666666666666666</v>
      </c>
      <c r="AH121" s="178">
        <v>30000000</v>
      </c>
      <c r="AI121" s="181">
        <f t="shared" si="11"/>
        <v>0.73333333333333328</v>
      </c>
      <c r="AJ121" s="178">
        <f t="shared" si="7"/>
        <v>22000000</v>
      </c>
    </row>
    <row r="122" spans="1:36" s="6" customFormat="1" ht="109.2" x14ac:dyDescent="0.3">
      <c r="A122" s="175" t="str">
        <f t="shared" si="8"/>
        <v>SP.PY.2</v>
      </c>
      <c r="B122" s="176" t="s">
        <v>166</v>
      </c>
      <c r="C122" s="135" t="s">
        <v>10</v>
      </c>
      <c r="D122" s="177" t="s">
        <v>167</v>
      </c>
      <c r="E122" s="136">
        <v>150</v>
      </c>
      <c r="F122" s="178">
        <f>+'POAI 01 2024'!F122+'POAI 02 AD'!F122</f>
        <v>0</v>
      </c>
      <c r="G122" s="178">
        <f>+'POAI 01 2024'!G122+'POAI 02 AD'!G122</f>
        <v>0</v>
      </c>
      <c r="H122" s="178">
        <f>+'POAI 01 2024'!H122+'POAI 02 AD'!H122</f>
        <v>0</v>
      </c>
      <c r="I122" s="178">
        <f>+'POAI 01 2024'!I122+'POAI 02 AD'!I122</f>
        <v>0</v>
      </c>
      <c r="J122" s="178">
        <f>+'POAI 01 2024'!J122+'POAI 02 AD'!J122</f>
        <v>0</v>
      </c>
      <c r="K122" s="178">
        <f>+'POAI 01 2024'!K122+'POAI 02 AD'!K122</f>
        <v>0</v>
      </c>
      <c r="L122" s="178">
        <f>+'POAI 01 2024'!L122+'POAI 02 AD'!L122</f>
        <v>0</v>
      </c>
      <c r="M122" s="178">
        <f>+'POAI 01 2024'!M122+'POAI 02 AD'!M122</f>
        <v>0</v>
      </c>
      <c r="N122" s="178">
        <f>+'POAI 01 2024'!N122+'POAI 02 AD'!N122</f>
        <v>0</v>
      </c>
      <c r="O122" s="178">
        <f>+'POAI 01 2024'!O122+'POAI 02 AD'!O122</f>
        <v>0</v>
      </c>
      <c r="P122" s="178">
        <f>+'POAI 01 2024'!P122+'POAI 02 AD'!P122</f>
        <v>0</v>
      </c>
      <c r="Q122" s="178">
        <f>+'POAI 01 2024'!Q122+'POAI 02 AD'!Q122</f>
        <v>0</v>
      </c>
      <c r="R122" s="178">
        <f>+'POAI 01 2024'!R122+'POAI 02 AD'!R122</f>
        <v>0</v>
      </c>
      <c r="S122" s="178">
        <f>+'POAI 01 2024'!S122+'POAI 02 AD'!S122</f>
        <v>0</v>
      </c>
      <c r="T122" s="178">
        <f>+'POAI 01 2024'!T122+'POAI 02 AD'!T122</f>
        <v>0</v>
      </c>
      <c r="U122" s="178">
        <f>+'POAI 01 2024'!U122+'POAI 02 AD'!U122</f>
        <v>0</v>
      </c>
      <c r="V122" s="178">
        <f>+'POAI 01 2024'!V122+'POAI 02 AD'!V122</f>
        <v>0</v>
      </c>
      <c r="W122" s="178">
        <f>+'POAI 01 2024'!W122+'POAI 02 AD'!W122</f>
        <v>0</v>
      </c>
      <c r="X122" s="178">
        <f>+'POAI 01 2024'!X122+'POAI 02 AD'!X122</f>
        <v>0</v>
      </c>
      <c r="Y122" s="178">
        <f>+'POAI 01 2024'!Y122+'POAI 02 AD'!Y122</f>
        <v>0</v>
      </c>
      <c r="Z122" s="178">
        <f>+'POAI 01 2024'!Z122+'POAI 02 AD'!Z122</f>
        <v>0</v>
      </c>
      <c r="AA122" s="178">
        <f>+'POAI 01 2024'!AA122+'POAI 02 AD'!AA122</f>
        <v>0</v>
      </c>
      <c r="AB122" s="178">
        <f>+'POAI 01 2024'!AB122+'POAI 02 AD'!AB122</f>
        <v>0</v>
      </c>
      <c r="AC122" s="178">
        <f>+'POAI 01 2024'!AC122+'POAI 02 AD'!AC122</f>
        <v>0</v>
      </c>
      <c r="AD122" s="178">
        <f>+'POAI 01 2024'!AD122+'POAI 02 AD'!AD122</f>
        <v>0</v>
      </c>
      <c r="AE122" s="178">
        <f>+'POAI 01 2024'!AE122+'POAI 02 AD'!AE122</f>
        <v>37600000</v>
      </c>
      <c r="AF122" s="178">
        <f t="shared" si="9"/>
        <v>37600000</v>
      </c>
      <c r="AG122" s="180">
        <f t="shared" si="10"/>
        <v>0.188</v>
      </c>
      <c r="AH122" s="178">
        <v>200000000</v>
      </c>
      <c r="AI122" s="181">
        <f t="shared" si="11"/>
        <v>0.81200000000000006</v>
      </c>
      <c r="AJ122" s="178">
        <f t="shared" si="7"/>
        <v>162400000</v>
      </c>
    </row>
    <row r="123" spans="1:36" s="6" customFormat="1" ht="62.4" x14ac:dyDescent="0.3">
      <c r="A123" s="175" t="str">
        <f t="shared" si="8"/>
        <v>SP.PY.2</v>
      </c>
      <c r="B123" s="176" t="s">
        <v>166</v>
      </c>
      <c r="C123" s="135" t="s">
        <v>10</v>
      </c>
      <c r="D123" s="177" t="s">
        <v>168</v>
      </c>
      <c r="E123" s="136">
        <v>350</v>
      </c>
      <c r="F123" s="178">
        <f>+'POAI 01 2024'!F123+'POAI 02 AD'!F123</f>
        <v>0</v>
      </c>
      <c r="G123" s="178">
        <f>+'POAI 01 2024'!G123+'POAI 02 AD'!G123</f>
        <v>0</v>
      </c>
      <c r="H123" s="178">
        <f>+'POAI 01 2024'!H123+'POAI 02 AD'!H123</f>
        <v>0</v>
      </c>
      <c r="I123" s="178">
        <f>+'POAI 01 2024'!I123+'POAI 02 AD'!I123</f>
        <v>0</v>
      </c>
      <c r="J123" s="178">
        <f>+'POAI 01 2024'!J123+'POAI 02 AD'!J123</f>
        <v>0</v>
      </c>
      <c r="K123" s="178">
        <f>+'POAI 01 2024'!K123+'POAI 02 AD'!K123</f>
        <v>0</v>
      </c>
      <c r="L123" s="178">
        <f>+'POAI 01 2024'!L123+'POAI 02 AD'!L123</f>
        <v>0</v>
      </c>
      <c r="M123" s="178">
        <f>+'POAI 01 2024'!M123+'POAI 02 AD'!M123</f>
        <v>0</v>
      </c>
      <c r="N123" s="178">
        <f>+'POAI 01 2024'!N123+'POAI 02 AD'!N123</f>
        <v>0</v>
      </c>
      <c r="O123" s="178">
        <f>+'POAI 01 2024'!O123+'POAI 02 AD'!O123</f>
        <v>0</v>
      </c>
      <c r="P123" s="178">
        <f>+'POAI 01 2024'!P123+'POAI 02 AD'!P123</f>
        <v>0</v>
      </c>
      <c r="Q123" s="178">
        <f>+'POAI 01 2024'!Q123+'POAI 02 AD'!Q123</f>
        <v>0</v>
      </c>
      <c r="R123" s="178">
        <f>+'POAI 01 2024'!R123+'POAI 02 AD'!R123</f>
        <v>0</v>
      </c>
      <c r="S123" s="178">
        <f>+'POAI 01 2024'!S123+'POAI 02 AD'!S123</f>
        <v>0</v>
      </c>
      <c r="T123" s="178">
        <f>+'POAI 01 2024'!T123+'POAI 02 AD'!T123</f>
        <v>0</v>
      </c>
      <c r="U123" s="178">
        <f>+'POAI 01 2024'!U123+'POAI 02 AD'!U123</f>
        <v>0</v>
      </c>
      <c r="V123" s="178">
        <f>+'POAI 01 2024'!V123+'POAI 02 AD'!V123</f>
        <v>0</v>
      </c>
      <c r="W123" s="178">
        <f>+'POAI 01 2024'!W123+'POAI 02 AD'!W123</f>
        <v>0</v>
      </c>
      <c r="X123" s="178">
        <f>+'POAI 01 2024'!X123+'POAI 02 AD'!X123</f>
        <v>0</v>
      </c>
      <c r="Y123" s="178">
        <f>+'POAI 01 2024'!Y123+'POAI 02 AD'!Y123</f>
        <v>0</v>
      </c>
      <c r="Z123" s="178">
        <f>+'POAI 01 2024'!Z123+'POAI 02 AD'!Z123</f>
        <v>0</v>
      </c>
      <c r="AA123" s="178">
        <f>+'POAI 01 2024'!AA123+'POAI 02 AD'!AA123</f>
        <v>0</v>
      </c>
      <c r="AB123" s="178">
        <f>+'POAI 01 2024'!AB123+'POAI 02 AD'!AB123</f>
        <v>0</v>
      </c>
      <c r="AC123" s="178">
        <f>+'POAI 01 2024'!AC123+'POAI 02 AD'!AC123</f>
        <v>0</v>
      </c>
      <c r="AD123" s="178">
        <f>+'POAI 01 2024'!AD123+'POAI 02 AD'!AD123</f>
        <v>0</v>
      </c>
      <c r="AE123" s="178">
        <f>+'POAI 01 2024'!AE123+'POAI 02 AD'!AE123</f>
        <v>0</v>
      </c>
      <c r="AF123" s="178">
        <f t="shared" si="9"/>
        <v>0</v>
      </c>
      <c r="AG123" s="180"/>
      <c r="AH123" s="178"/>
      <c r="AI123" s="181"/>
      <c r="AJ123" s="178">
        <f t="shared" si="7"/>
        <v>0</v>
      </c>
    </row>
    <row r="124" spans="1:36" s="6" customFormat="1" ht="78" x14ac:dyDescent="0.3">
      <c r="A124" s="175" t="str">
        <f t="shared" si="8"/>
        <v>SP.PY.2</v>
      </c>
      <c r="B124" s="176" t="s">
        <v>166</v>
      </c>
      <c r="C124" s="135" t="s">
        <v>10</v>
      </c>
      <c r="D124" s="177" t="s">
        <v>324</v>
      </c>
      <c r="E124" s="136">
        <v>50</v>
      </c>
      <c r="F124" s="178">
        <f>+'POAI 01 2024'!F124+'POAI 02 AD'!F124</f>
        <v>0</v>
      </c>
      <c r="G124" s="178">
        <f>+'POAI 01 2024'!G124+'POAI 02 AD'!G124</f>
        <v>0</v>
      </c>
      <c r="H124" s="178">
        <f>+'POAI 01 2024'!H124+'POAI 02 AD'!H124</f>
        <v>0</v>
      </c>
      <c r="I124" s="178">
        <f>+'POAI 01 2024'!I124+'POAI 02 AD'!I124</f>
        <v>0</v>
      </c>
      <c r="J124" s="178">
        <f>+'POAI 01 2024'!J124+'POAI 02 AD'!J124</f>
        <v>0</v>
      </c>
      <c r="K124" s="178">
        <f>+'POAI 01 2024'!K124+'POAI 02 AD'!K124</f>
        <v>0</v>
      </c>
      <c r="L124" s="178">
        <f>+'POAI 01 2024'!L124+'POAI 02 AD'!L124</f>
        <v>0</v>
      </c>
      <c r="M124" s="178">
        <f>+'POAI 01 2024'!M124+'POAI 02 AD'!M124</f>
        <v>0</v>
      </c>
      <c r="N124" s="178">
        <f>+'POAI 01 2024'!N124+'POAI 02 AD'!N124</f>
        <v>0</v>
      </c>
      <c r="O124" s="178">
        <f>+'POAI 01 2024'!O124+'POAI 02 AD'!O124</f>
        <v>0</v>
      </c>
      <c r="P124" s="178">
        <f>+'POAI 01 2024'!P124+'POAI 02 AD'!P124</f>
        <v>0</v>
      </c>
      <c r="Q124" s="178">
        <f>+'POAI 01 2024'!Q124+'POAI 02 AD'!Q124</f>
        <v>0</v>
      </c>
      <c r="R124" s="178">
        <f>+'POAI 01 2024'!R124+'POAI 02 AD'!R124</f>
        <v>0</v>
      </c>
      <c r="S124" s="178">
        <f>+'POAI 01 2024'!S124+'POAI 02 AD'!S124</f>
        <v>0</v>
      </c>
      <c r="T124" s="178">
        <f>+'POAI 01 2024'!T124+'POAI 02 AD'!T124</f>
        <v>0</v>
      </c>
      <c r="U124" s="178">
        <f>+'POAI 01 2024'!U124+'POAI 02 AD'!U124</f>
        <v>0</v>
      </c>
      <c r="V124" s="178">
        <f>+'POAI 01 2024'!V124+'POAI 02 AD'!V124</f>
        <v>0</v>
      </c>
      <c r="W124" s="178">
        <f>+'POAI 01 2024'!W124+'POAI 02 AD'!W124</f>
        <v>0</v>
      </c>
      <c r="X124" s="178">
        <f>+'POAI 01 2024'!X124+'POAI 02 AD'!X124</f>
        <v>0</v>
      </c>
      <c r="Y124" s="178">
        <f>+'POAI 01 2024'!Y124+'POAI 02 AD'!Y124</f>
        <v>0</v>
      </c>
      <c r="Z124" s="178">
        <f>+'POAI 01 2024'!Z124+'POAI 02 AD'!Z124</f>
        <v>0</v>
      </c>
      <c r="AA124" s="178">
        <f>+'POAI 01 2024'!AA124+'POAI 02 AD'!AA124</f>
        <v>0</v>
      </c>
      <c r="AB124" s="178">
        <f>+'POAI 01 2024'!AB124+'POAI 02 AD'!AB124</f>
        <v>0</v>
      </c>
      <c r="AC124" s="178">
        <f>+'POAI 01 2024'!AC124+'POAI 02 AD'!AC124</f>
        <v>0</v>
      </c>
      <c r="AD124" s="178">
        <f>+'POAI 01 2024'!AD124+'POAI 02 AD'!AD124</f>
        <v>0</v>
      </c>
      <c r="AE124" s="178">
        <f>+'POAI 01 2024'!AE124+'POAI 02 AD'!AE124</f>
        <v>0</v>
      </c>
      <c r="AF124" s="178">
        <f t="shared" si="9"/>
        <v>0</v>
      </c>
      <c r="AG124" s="180"/>
      <c r="AH124" s="178"/>
      <c r="AI124" s="181"/>
      <c r="AJ124" s="178">
        <f t="shared" si="7"/>
        <v>0</v>
      </c>
    </row>
    <row r="125" spans="1:36" s="6" customFormat="1" ht="109.2" x14ac:dyDescent="0.3">
      <c r="A125" s="175" t="str">
        <f t="shared" si="8"/>
        <v>SP.PY.2</v>
      </c>
      <c r="B125" s="176" t="s">
        <v>166</v>
      </c>
      <c r="C125" s="135" t="s">
        <v>12</v>
      </c>
      <c r="D125" s="177" t="s">
        <v>167</v>
      </c>
      <c r="E125" s="136">
        <v>30</v>
      </c>
      <c r="F125" s="178">
        <f>+'POAI 01 2024'!F125+'POAI 02 AD'!F125</f>
        <v>0</v>
      </c>
      <c r="G125" s="178">
        <f>+'POAI 01 2024'!G125+'POAI 02 AD'!G125</f>
        <v>0</v>
      </c>
      <c r="H125" s="178">
        <f>+'POAI 01 2024'!H125+'POAI 02 AD'!H125</f>
        <v>0</v>
      </c>
      <c r="I125" s="178">
        <f>+'POAI 01 2024'!I125+'POAI 02 AD'!I125</f>
        <v>0</v>
      </c>
      <c r="J125" s="178">
        <f>+'POAI 01 2024'!J125+'POAI 02 AD'!J125</f>
        <v>0</v>
      </c>
      <c r="K125" s="178">
        <f>+'POAI 01 2024'!K125+'POAI 02 AD'!K125</f>
        <v>0</v>
      </c>
      <c r="L125" s="178">
        <f>+'POAI 01 2024'!L125+'POAI 02 AD'!L125</f>
        <v>0</v>
      </c>
      <c r="M125" s="178">
        <f>+'POAI 01 2024'!M125+'POAI 02 AD'!M125</f>
        <v>0</v>
      </c>
      <c r="N125" s="178">
        <f>+'POAI 01 2024'!N125+'POAI 02 AD'!N125</f>
        <v>0</v>
      </c>
      <c r="O125" s="178">
        <f>+'POAI 01 2024'!O125+'POAI 02 AD'!O125</f>
        <v>0</v>
      </c>
      <c r="P125" s="178">
        <f>+'POAI 01 2024'!P125+'POAI 02 AD'!P125</f>
        <v>0</v>
      </c>
      <c r="Q125" s="178">
        <f>+'POAI 01 2024'!Q125+'POAI 02 AD'!Q125</f>
        <v>0</v>
      </c>
      <c r="R125" s="178">
        <f>+'POAI 01 2024'!R125+'POAI 02 AD'!R125</f>
        <v>0</v>
      </c>
      <c r="S125" s="178">
        <f>+'POAI 01 2024'!S125+'POAI 02 AD'!S125</f>
        <v>0</v>
      </c>
      <c r="T125" s="178">
        <f>+'POAI 01 2024'!T125+'POAI 02 AD'!T125</f>
        <v>0</v>
      </c>
      <c r="U125" s="178">
        <f>+'POAI 01 2024'!U125+'POAI 02 AD'!U125</f>
        <v>0</v>
      </c>
      <c r="V125" s="178">
        <f>+'POAI 01 2024'!V125+'POAI 02 AD'!V125</f>
        <v>0</v>
      </c>
      <c r="W125" s="178">
        <f>+'POAI 01 2024'!W125+'POAI 02 AD'!W125</f>
        <v>0</v>
      </c>
      <c r="X125" s="178">
        <f>+'POAI 01 2024'!X125+'POAI 02 AD'!X125</f>
        <v>0</v>
      </c>
      <c r="Y125" s="178">
        <f>+'POAI 01 2024'!Y125+'POAI 02 AD'!Y125</f>
        <v>0</v>
      </c>
      <c r="Z125" s="178">
        <f>+'POAI 01 2024'!Z125+'POAI 02 AD'!Z125</f>
        <v>0</v>
      </c>
      <c r="AA125" s="178">
        <f>+'POAI 01 2024'!AA125+'POAI 02 AD'!AA125</f>
        <v>0</v>
      </c>
      <c r="AB125" s="178">
        <f>+'POAI 01 2024'!AB125+'POAI 02 AD'!AB125</f>
        <v>0</v>
      </c>
      <c r="AC125" s="178">
        <f>+'POAI 01 2024'!AC125+'POAI 02 AD'!AC125</f>
        <v>0</v>
      </c>
      <c r="AD125" s="178">
        <f>+'POAI 01 2024'!AD125+'POAI 02 AD'!AD125</f>
        <v>0</v>
      </c>
      <c r="AE125" s="178">
        <f>+'POAI 01 2024'!AE125+'POAI 02 AD'!AE125</f>
        <v>10900000</v>
      </c>
      <c r="AF125" s="178">
        <f t="shared" si="9"/>
        <v>10900000</v>
      </c>
      <c r="AG125" s="180">
        <f t="shared" si="10"/>
        <v>0.19818181818181818</v>
      </c>
      <c r="AH125" s="178">
        <v>55000000</v>
      </c>
      <c r="AI125" s="181">
        <f t="shared" si="11"/>
        <v>0.80181818181818176</v>
      </c>
      <c r="AJ125" s="178">
        <f t="shared" si="7"/>
        <v>44100000</v>
      </c>
    </row>
    <row r="126" spans="1:36" s="6" customFormat="1" ht="62.4" x14ac:dyDescent="0.3">
      <c r="A126" s="175" t="str">
        <f t="shared" si="8"/>
        <v>SP.PY.2</v>
      </c>
      <c r="B126" s="176" t="s">
        <v>166</v>
      </c>
      <c r="C126" s="135" t="s">
        <v>12</v>
      </c>
      <c r="D126" s="177" t="s">
        <v>168</v>
      </c>
      <c r="E126" s="136">
        <v>60</v>
      </c>
      <c r="F126" s="178">
        <f>+'POAI 01 2024'!F126+'POAI 02 AD'!F126</f>
        <v>0</v>
      </c>
      <c r="G126" s="178">
        <f>+'POAI 01 2024'!G126+'POAI 02 AD'!G126</f>
        <v>0</v>
      </c>
      <c r="H126" s="178">
        <f>+'POAI 01 2024'!H126+'POAI 02 AD'!H126</f>
        <v>0</v>
      </c>
      <c r="I126" s="178">
        <f>+'POAI 01 2024'!I126+'POAI 02 AD'!I126</f>
        <v>0</v>
      </c>
      <c r="J126" s="178">
        <f>+'POAI 01 2024'!J126+'POAI 02 AD'!J126</f>
        <v>0</v>
      </c>
      <c r="K126" s="178">
        <f>+'POAI 01 2024'!K126+'POAI 02 AD'!K126</f>
        <v>0</v>
      </c>
      <c r="L126" s="178">
        <f>+'POAI 01 2024'!L126+'POAI 02 AD'!L126</f>
        <v>0</v>
      </c>
      <c r="M126" s="178">
        <f>+'POAI 01 2024'!M126+'POAI 02 AD'!M126</f>
        <v>0</v>
      </c>
      <c r="N126" s="178">
        <f>+'POAI 01 2024'!N126+'POAI 02 AD'!N126</f>
        <v>0</v>
      </c>
      <c r="O126" s="178">
        <f>+'POAI 01 2024'!O126+'POAI 02 AD'!O126</f>
        <v>0</v>
      </c>
      <c r="P126" s="178">
        <f>+'POAI 01 2024'!P126+'POAI 02 AD'!P126</f>
        <v>0</v>
      </c>
      <c r="Q126" s="178">
        <f>+'POAI 01 2024'!Q126+'POAI 02 AD'!Q126</f>
        <v>0</v>
      </c>
      <c r="R126" s="178">
        <f>+'POAI 01 2024'!R126+'POAI 02 AD'!R126</f>
        <v>0</v>
      </c>
      <c r="S126" s="178">
        <f>+'POAI 01 2024'!S126+'POAI 02 AD'!S126</f>
        <v>0</v>
      </c>
      <c r="T126" s="178">
        <f>+'POAI 01 2024'!T126+'POAI 02 AD'!T126</f>
        <v>0</v>
      </c>
      <c r="U126" s="178">
        <f>+'POAI 01 2024'!U126+'POAI 02 AD'!U126</f>
        <v>0</v>
      </c>
      <c r="V126" s="178">
        <f>+'POAI 01 2024'!V126+'POAI 02 AD'!V126</f>
        <v>0</v>
      </c>
      <c r="W126" s="178">
        <f>+'POAI 01 2024'!W126+'POAI 02 AD'!W126</f>
        <v>0</v>
      </c>
      <c r="X126" s="178">
        <f>+'POAI 01 2024'!X126+'POAI 02 AD'!X126</f>
        <v>0</v>
      </c>
      <c r="Y126" s="178">
        <f>+'POAI 01 2024'!Y126+'POAI 02 AD'!Y126</f>
        <v>0</v>
      </c>
      <c r="Z126" s="178">
        <f>+'POAI 01 2024'!Z126+'POAI 02 AD'!Z126</f>
        <v>0</v>
      </c>
      <c r="AA126" s="178">
        <f>+'POAI 01 2024'!AA126+'POAI 02 AD'!AA126</f>
        <v>0</v>
      </c>
      <c r="AB126" s="178">
        <f>+'POAI 01 2024'!AB126+'POAI 02 AD'!AB126</f>
        <v>0</v>
      </c>
      <c r="AC126" s="178">
        <f>+'POAI 01 2024'!AC126+'POAI 02 AD'!AC126</f>
        <v>0</v>
      </c>
      <c r="AD126" s="178">
        <f>+'POAI 01 2024'!AD126+'POAI 02 AD'!AD126</f>
        <v>0</v>
      </c>
      <c r="AE126" s="178">
        <f>+'POAI 01 2024'!AE126+'POAI 02 AD'!AE126</f>
        <v>0</v>
      </c>
      <c r="AF126" s="178">
        <f t="shared" si="9"/>
        <v>0</v>
      </c>
      <c r="AG126" s="180"/>
      <c r="AH126" s="178"/>
      <c r="AI126" s="181"/>
      <c r="AJ126" s="178">
        <f t="shared" si="7"/>
        <v>0</v>
      </c>
    </row>
    <row r="127" spans="1:36" s="6" customFormat="1" ht="62.4" x14ac:dyDescent="0.3">
      <c r="A127" s="175" t="str">
        <f t="shared" si="8"/>
        <v>SP.PY.2</v>
      </c>
      <c r="B127" s="176" t="s">
        <v>166</v>
      </c>
      <c r="C127" s="135" t="s">
        <v>12</v>
      </c>
      <c r="D127" s="177" t="s">
        <v>170</v>
      </c>
      <c r="E127" s="136">
        <v>4</v>
      </c>
      <c r="F127" s="178">
        <f>+'POAI 01 2024'!F127+'POAI 02 AD'!F127</f>
        <v>0</v>
      </c>
      <c r="G127" s="178">
        <f>+'POAI 01 2024'!G127+'POAI 02 AD'!G127</f>
        <v>0</v>
      </c>
      <c r="H127" s="178">
        <f>+'POAI 01 2024'!H127+'POAI 02 AD'!H127</f>
        <v>0</v>
      </c>
      <c r="I127" s="178">
        <f>+'POAI 01 2024'!I127+'POAI 02 AD'!I127</f>
        <v>0</v>
      </c>
      <c r="J127" s="178">
        <f>+'POAI 01 2024'!J127+'POAI 02 AD'!J127</f>
        <v>0</v>
      </c>
      <c r="K127" s="178">
        <f>+'POAI 01 2024'!K127+'POAI 02 AD'!K127</f>
        <v>0</v>
      </c>
      <c r="L127" s="178">
        <f>+'POAI 01 2024'!L127+'POAI 02 AD'!L127</f>
        <v>0</v>
      </c>
      <c r="M127" s="178">
        <f>+'POAI 01 2024'!M127+'POAI 02 AD'!M127</f>
        <v>0</v>
      </c>
      <c r="N127" s="178">
        <f>+'POAI 01 2024'!N127+'POAI 02 AD'!N127</f>
        <v>0</v>
      </c>
      <c r="O127" s="178">
        <f>+'POAI 01 2024'!O127+'POAI 02 AD'!O127</f>
        <v>0</v>
      </c>
      <c r="P127" s="178">
        <f>+'POAI 01 2024'!P127+'POAI 02 AD'!P127</f>
        <v>0</v>
      </c>
      <c r="Q127" s="178">
        <f>+'POAI 01 2024'!Q127+'POAI 02 AD'!Q127</f>
        <v>0</v>
      </c>
      <c r="R127" s="178">
        <f>+'POAI 01 2024'!R127+'POAI 02 AD'!R127</f>
        <v>0</v>
      </c>
      <c r="S127" s="178">
        <f>+'POAI 01 2024'!S127+'POAI 02 AD'!S127</f>
        <v>0</v>
      </c>
      <c r="T127" s="178">
        <f>+'POAI 01 2024'!T127+'POAI 02 AD'!T127</f>
        <v>0</v>
      </c>
      <c r="U127" s="178">
        <f>+'POAI 01 2024'!U127+'POAI 02 AD'!U127</f>
        <v>0</v>
      </c>
      <c r="V127" s="178">
        <f>+'POAI 01 2024'!V127+'POAI 02 AD'!V127</f>
        <v>0</v>
      </c>
      <c r="W127" s="178">
        <f>+'POAI 01 2024'!W127+'POAI 02 AD'!W127</f>
        <v>0</v>
      </c>
      <c r="X127" s="178">
        <f>+'POAI 01 2024'!X127+'POAI 02 AD'!X127</f>
        <v>0</v>
      </c>
      <c r="Y127" s="178">
        <f>+'POAI 01 2024'!Y127+'POAI 02 AD'!Y127</f>
        <v>0</v>
      </c>
      <c r="Z127" s="178">
        <f>+'POAI 01 2024'!Z127+'POAI 02 AD'!Z127</f>
        <v>0</v>
      </c>
      <c r="AA127" s="178">
        <f>+'POAI 01 2024'!AA127+'POAI 02 AD'!AA127</f>
        <v>0</v>
      </c>
      <c r="AB127" s="178">
        <f>+'POAI 01 2024'!AB127+'POAI 02 AD'!AB127</f>
        <v>0</v>
      </c>
      <c r="AC127" s="178">
        <f>+'POAI 01 2024'!AC127+'POAI 02 AD'!AC127</f>
        <v>0</v>
      </c>
      <c r="AD127" s="178">
        <f>+'POAI 01 2024'!AD127+'POAI 02 AD'!AD127</f>
        <v>0</v>
      </c>
      <c r="AE127" s="178">
        <f>+'POAI 01 2024'!AE127+'POAI 02 AD'!AE127</f>
        <v>0</v>
      </c>
      <c r="AF127" s="178">
        <f t="shared" si="9"/>
        <v>0</v>
      </c>
      <c r="AG127" s="180"/>
      <c r="AH127" s="178"/>
      <c r="AI127" s="181"/>
      <c r="AJ127" s="178">
        <f t="shared" si="7"/>
        <v>0</v>
      </c>
    </row>
    <row r="128" spans="1:36" s="6" customFormat="1" ht="109.2" x14ac:dyDescent="0.3">
      <c r="A128" s="175" t="str">
        <f t="shared" si="8"/>
        <v>SP.PY.2</v>
      </c>
      <c r="B128" s="176" t="s">
        <v>166</v>
      </c>
      <c r="C128" s="135" t="s">
        <v>13</v>
      </c>
      <c r="D128" s="177" t="s">
        <v>167</v>
      </c>
      <c r="E128" s="136">
        <v>10</v>
      </c>
      <c r="F128" s="178">
        <f>+'POAI 01 2024'!F128+'POAI 02 AD'!F128</f>
        <v>0</v>
      </c>
      <c r="G128" s="178">
        <f>+'POAI 01 2024'!G128+'POAI 02 AD'!G128</f>
        <v>0</v>
      </c>
      <c r="H128" s="178">
        <f>+'POAI 01 2024'!H128+'POAI 02 AD'!H128</f>
        <v>0</v>
      </c>
      <c r="I128" s="178">
        <f>+'POAI 01 2024'!I128+'POAI 02 AD'!I128</f>
        <v>0</v>
      </c>
      <c r="J128" s="178">
        <f>+'POAI 01 2024'!J128+'POAI 02 AD'!J128</f>
        <v>0</v>
      </c>
      <c r="K128" s="178">
        <f>+'POAI 01 2024'!K128+'POAI 02 AD'!K128</f>
        <v>0</v>
      </c>
      <c r="L128" s="178">
        <f>+'POAI 01 2024'!L128+'POAI 02 AD'!L128</f>
        <v>0</v>
      </c>
      <c r="M128" s="178">
        <f>+'POAI 01 2024'!M128+'POAI 02 AD'!M128</f>
        <v>0</v>
      </c>
      <c r="N128" s="178">
        <f>+'POAI 01 2024'!N128+'POAI 02 AD'!N128</f>
        <v>0</v>
      </c>
      <c r="O128" s="178">
        <f>+'POAI 01 2024'!O128+'POAI 02 AD'!O128</f>
        <v>0</v>
      </c>
      <c r="P128" s="178">
        <f>+'POAI 01 2024'!P128+'POAI 02 AD'!P128</f>
        <v>0</v>
      </c>
      <c r="Q128" s="178">
        <f>+'POAI 01 2024'!Q128+'POAI 02 AD'!Q128</f>
        <v>0</v>
      </c>
      <c r="R128" s="178">
        <f>+'POAI 01 2024'!R128+'POAI 02 AD'!R128</f>
        <v>0</v>
      </c>
      <c r="S128" s="178">
        <f>+'POAI 01 2024'!S128+'POAI 02 AD'!S128</f>
        <v>0</v>
      </c>
      <c r="T128" s="178">
        <f>+'POAI 01 2024'!T128+'POAI 02 AD'!T128</f>
        <v>0</v>
      </c>
      <c r="U128" s="178">
        <f>+'POAI 01 2024'!U128+'POAI 02 AD'!U128</f>
        <v>0</v>
      </c>
      <c r="V128" s="178">
        <f>+'POAI 01 2024'!V128+'POAI 02 AD'!V128</f>
        <v>0</v>
      </c>
      <c r="W128" s="178">
        <f>+'POAI 01 2024'!W128+'POAI 02 AD'!W128</f>
        <v>0</v>
      </c>
      <c r="X128" s="178">
        <f>+'POAI 01 2024'!X128+'POAI 02 AD'!X128</f>
        <v>0</v>
      </c>
      <c r="Y128" s="178">
        <f>+'POAI 01 2024'!Y128+'POAI 02 AD'!Y128</f>
        <v>0</v>
      </c>
      <c r="Z128" s="178">
        <f>+'POAI 01 2024'!Z128+'POAI 02 AD'!Z128</f>
        <v>0</v>
      </c>
      <c r="AA128" s="178">
        <f>+'POAI 01 2024'!AA128+'POAI 02 AD'!AA128</f>
        <v>0</v>
      </c>
      <c r="AB128" s="178">
        <f>+'POAI 01 2024'!AB128+'POAI 02 AD'!AB128</f>
        <v>0</v>
      </c>
      <c r="AC128" s="178">
        <f>+'POAI 01 2024'!AC128+'POAI 02 AD'!AC128</f>
        <v>0</v>
      </c>
      <c r="AD128" s="178">
        <f>+'POAI 01 2024'!AD128+'POAI 02 AD'!AD128</f>
        <v>0</v>
      </c>
      <c r="AE128" s="178">
        <f>+'POAI 01 2024'!AE128+'POAI 02 AD'!AE128</f>
        <v>10900000</v>
      </c>
      <c r="AF128" s="178">
        <f t="shared" si="9"/>
        <v>10900000</v>
      </c>
      <c r="AG128" s="180">
        <f t="shared" si="10"/>
        <v>0.23695652173913043</v>
      </c>
      <c r="AH128" s="178">
        <v>46000000</v>
      </c>
      <c r="AI128" s="181">
        <f t="shared" si="11"/>
        <v>0.7630434782608696</v>
      </c>
      <c r="AJ128" s="178">
        <f t="shared" si="7"/>
        <v>35100000</v>
      </c>
    </row>
    <row r="129" spans="1:36" s="6" customFormat="1" ht="62.4" x14ac:dyDescent="0.3">
      <c r="A129" s="175" t="str">
        <f t="shared" si="8"/>
        <v>SP.PY.2</v>
      </c>
      <c r="B129" s="176" t="s">
        <v>166</v>
      </c>
      <c r="C129" s="135" t="s">
        <v>13</v>
      </c>
      <c r="D129" s="177" t="s">
        <v>168</v>
      </c>
      <c r="E129" s="136">
        <v>10</v>
      </c>
      <c r="F129" s="178">
        <f>+'POAI 01 2024'!F129+'POAI 02 AD'!F129</f>
        <v>0</v>
      </c>
      <c r="G129" s="178">
        <f>+'POAI 01 2024'!G129+'POAI 02 AD'!G129</f>
        <v>0</v>
      </c>
      <c r="H129" s="178">
        <f>+'POAI 01 2024'!H129+'POAI 02 AD'!H129</f>
        <v>0</v>
      </c>
      <c r="I129" s="178">
        <f>+'POAI 01 2024'!I129+'POAI 02 AD'!I129</f>
        <v>0</v>
      </c>
      <c r="J129" s="178">
        <f>+'POAI 01 2024'!J129+'POAI 02 AD'!J129</f>
        <v>0</v>
      </c>
      <c r="K129" s="178">
        <f>+'POAI 01 2024'!K129+'POAI 02 AD'!K129</f>
        <v>0</v>
      </c>
      <c r="L129" s="178">
        <f>+'POAI 01 2024'!L129+'POAI 02 AD'!L129</f>
        <v>0</v>
      </c>
      <c r="M129" s="178">
        <f>+'POAI 01 2024'!M129+'POAI 02 AD'!M129</f>
        <v>0</v>
      </c>
      <c r="N129" s="178">
        <f>+'POAI 01 2024'!N129+'POAI 02 AD'!N129</f>
        <v>0</v>
      </c>
      <c r="O129" s="178">
        <f>+'POAI 01 2024'!O129+'POAI 02 AD'!O129</f>
        <v>0</v>
      </c>
      <c r="P129" s="178">
        <f>+'POAI 01 2024'!P129+'POAI 02 AD'!P129</f>
        <v>0</v>
      </c>
      <c r="Q129" s="178">
        <f>+'POAI 01 2024'!Q129+'POAI 02 AD'!Q129</f>
        <v>0</v>
      </c>
      <c r="R129" s="178">
        <f>+'POAI 01 2024'!R129+'POAI 02 AD'!R129</f>
        <v>0</v>
      </c>
      <c r="S129" s="178">
        <f>+'POAI 01 2024'!S129+'POAI 02 AD'!S129</f>
        <v>0</v>
      </c>
      <c r="T129" s="178">
        <f>+'POAI 01 2024'!T129+'POAI 02 AD'!T129</f>
        <v>0</v>
      </c>
      <c r="U129" s="178">
        <f>+'POAI 01 2024'!U129+'POAI 02 AD'!U129</f>
        <v>0</v>
      </c>
      <c r="V129" s="178">
        <f>+'POAI 01 2024'!V129+'POAI 02 AD'!V129</f>
        <v>0</v>
      </c>
      <c r="W129" s="178">
        <f>+'POAI 01 2024'!W129+'POAI 02 AD'!W129</f>
        <v>0</v>
      </c>
      <c r="X129" s="178">
        <f>+'POAI 01 2024'!X129+'POAI 02 AD'!X129</f>
        <v>0</v>
      </c>
      <c r="Y129" s="178">
        <f>+'POAI 01 2024'!Y129+'POAI 02 AD'!Y129</f>
        <v>0</v>
      </c>
      <c r="Z129" s="178">
        <f>+'POAI 01 2024'!Z129+'POAI 02 AD'!Z129</f>
        <v>0</v>
      </c>
      <c r="AA129" s="178">
        <f>+'POAI 01 2024'!AA129+'POAI 02 AD'!AA129</f>
        <v>0</v>
      </c>
      <c r="AB129" s="178">
        <f>+'POAI 01 2024'!AB129+'POAI 02 AD'!AB129</f>
        <v>0</v>
      </c>
      <c r="AC129" s="178">
        <f>+'POAI 01 2024'!AC129+'POAI 02 AD'!AC129</f>
        <v>0</v>
      </c>
      <c r="AD129" s="178">
        <f>+'POAI 01 2024'!AD129+'POAI 02 AD'!AD129</f>
        <v>0</v>
      </c>
      <c r="AE129" s="178">
        <f>+'POAI 01 2024'!AE129+'POAI 02 AD'!AE129</f>
        <v>0</v>
      </c>
      <c r="AF129" s="178">
        <f t="shared" si="9"/>
        <v>0</v>
      </c>
      <c r="AG129" s="180"/>
      <c r="AH129" s="178"/>
      <c r="AI129" s="181"/>
      <c r="AJ129" s="178">
        <f t="shared" si="7"/>
        <v>0</v>
      </c>
    </row>
    <row r="130" spans="1:36" s="6" customFormat="1" ht="62.4" x14ac:dyDescent="0.3">
      <c r="A130" s="175" t="str">
        <f t="shared" si="8"/>
        <v>SP.PY.2</v>
      </c>
      <c r="B130" s="176" t="s">
        <v>166</v>
      </c>
      <c r="C130" s="135" t="s">
        <v>13</v>
      </c>
      <c r="D130" s="177" t="s">
        <v>169</v>
      </c>
      <c r="E130" s="136">
        <v>4</v>
      </c>
      <c r="F130" s="178">
        <f>+'POAI 01 2024'!F130+'POAI 02 AD'!F130</f>
        <v>0</v>
      </c>
      <c r="G130" s="178">
        <f>+'POAI 01 2024'!G130+'POAI 02 AD'!G130</f>
        <v>0</v>
      </c>
      <c r="H130" s="178">
        <f>+'POAI 01 2024'!H130+'POAI 02 AD'!H130</f>
        <v>0</v>
      </c>
      <c r="I130" s="178">
        <f>+'POAI 01 2024'!I130+'POAI 02 AD'!I130</f>
        <v>0</v>
      </c>
      <c r="J130" s="178">
        <f>+'POAI 01 2024'!J130+'POAI 02 AD'!J130</f>
        <v>0</v>
      </c>
      <c r="K130" s="178">
        <f>+'POAI 01 2024'!K130+'POAI 02 AD'!K130</f>
        <v>0</v>
      </c>
      <c r="L130" s="178">
        <f>+'POAI 01 2024'!L130+'POAI 02 AD'!L130</f>
        <v>0</v>
      </c>
      <c r="M130" s="178">
        <f>+'POAI 01 2024'!M130+'POAI 02 AD'!M130</f>
        <v>0</v>
      </c>
      <c r="N130" s="178">
        <f>+'POAI 01 2024'!N130+'POAI 02 AD'!N130</f>
        <v>0</v>
      </c>
      <c r="O130" s="178">
        <f>+'POAI 01 2024'!O130+'POAI 02 AD'!O130</f>
        <v>0</v>
      </c>
      <c r="P130" s="178">
        <f>+'POAI 01 2024'!P130+'POAI 02 AD'!P130</f>
        <v>0</v>
      </c>
      <c r="Q130" s="178">
        <f>+'POAI 01 2024'!Q130+'POAI 02 AD'!Q130</f>
        <v>0</v>
      </c>
      <c r="R130" s="178">
        <f>+'POAI 01 2024'!R130+'POAI 02 AD'!R130</f>
        <v>0</v>
      </c>
      <c r="S130" s="178">
        <f>+'POAI 01 2024'!S130+'POAI 02 AD'!S130</f>
        <v>0</v>
      </c>
      <c r="T130" s="178">
        <f>+'POAI 01 2024'!T130+'POAI 02 AD'!T130</f>
        <v>0</v>
      </c>
      <c r="U130" s="178">
        <f>+'POAI 01 2024'!U130+'POAI 02 AD'!U130</f>
        <v>0</v>
      </c>
      <c r="V130" s="178">
        <f>+'POAI 01 2024'!V130+'POAI 02 AD'!V130</f>
        <v>0</v>
      </c>
      <c r="W130" s="178">
        <f>+'POAI 01 2024'!W130+'POAI 02 AD'!W130</f>
        <v>0</v>
      </c>
      <c r="X130" s="178">
        <f>+'POAI 01 2024'!X130+'POAI 02 AD'!X130</f>
        <v>0</v>
      </c>
      <c r="Y130" s="178">
        <f>+'POAI 01 2024'!Y130+'POAI 02 AD'!Y130</f>
        <v>0</v>
      </c>
      <c r="Z130" s="178">
        <f>+'POAI 01 2024'!Z130+'POAI 02 AD'!Z130</f>
        <v>0</v>
      </c>
      <c r="AA130" s="178">
        <f>+'POAI 01 2024'!AA130+'POAI 02 AD'!AA130</f>
        <v>0</v>
      </c>
      <c r="AB130" s="178">
        <f>+'POAI 01 2024'!AB130+'POAI 02 AD'!AB130</f>
        <v>0</v>
      </c>
      <c r="AC130" s="178">
        <f>+'POAI 01 2024'!AC130+'POAI 02 AD'!AC130</f>
        <v>0</v>
      </c>
      <c r="AD130" s="178">
        <f>+'POAI 01 2024'!AD130+'POAI 02 AD'!AD130</f>
        <v>0</v>
      </c>
      <c r="AE130" s="178">
        <f>+'POAI 01 2024'!AE130+'POAI 02 AD'!AE130</f>
        <v>0</v>
      </c>
      <c r="AF130" s="178">
        <f t="shared" si="9"/>
        <v>0</v>
      </c>
      <c r="AG130" s="180"/>
      <c r="AH130" s="178"/>
      <c r="AI130" s="181"/>
      <c r="AJ130" s="178">
        <f t="shared" ref="AJ130:AJ193" si="12">+AH130-AF130</f>
        <v>0</v>
      </c>
    </row>
    <row r="131" spans="1:36" s="6" customFormat="1" ht="109.2" x14ac:dyDescent="0.3">
      <c r="A131" s="175" t="str">
        <f t="shared" si="8"/>
        <v>SP.PY.2</v>
      </c>
      <c r="B131" s="176" t="s">
        <v>166</v>
      </c>
      <c r="C131" s="135" t="s">
        <v>14</v>
      </c>
      <c r="D131" s="177" t="s">
        <v>167</v>
      </c>
      <c r="E131" s="136">
        <v>10</v>
      </c>
      <c r="F131" s="178">
        <f>+'POAI 01 2024'!F131+'POAI 02 AD'!F131</f>
        <v>0</v>
      </c>
      <c r="G131" s="178">
        <f>+'POAI 01 2024'!G131+'POAI 02 AD'!G131</f>
        <v>0</v>
      </c>
      <c r="H131" s="178">
        <f>+'POAI 01 2024'!H131+'POAI 02 AD'!H131</f>
        <v>0</v>
      </c>
      <c r="I131" s="178">
        <f>+'POAI 01 2024'!I131+'POAI 02 AD'!I131</f>
        <v>0</v>
      </c>
      <c r="J131" s="178">
        <f>+'POAI 01 2024'!J131+'POAI 02 AD'!J131</f>
        <v>0</v>
      </c>
      <c r="K131" s="178">
        <f>+'POAI 01 2024'!K131+'POAI 02 AD'!K131</f>
        <v>0</v>
      </c>
      <c r="L131" s="178">
        <f>+'POAI 01 2024'!L131+'POAI 02 AD'!L131</f>
        <v>0</v>
      </c>
      <c r="M131" s="178">
        <f>+'POAI 01 2024'!M131+'POAI 02 AD'!M131</f>
        <v>0</v>
      </c>
      <c r="N131" s="178">
        <f>+'POAI 01 2024'!N131+'POAI 02 AD'!N131</f>
        <v>0</v>
      </c>
      <c r="O131" s="178">
        <f>+'POAI 01 2024'!O131+'POAI 02 AD'!O131</f>
        <v>0</v>
      </c>
      <c r="P131" s="178">
        <f>+'POAI 01 2024'!P131+'POAI 02 AD'!P131</f>
        <v>0</v>
      </c>
      <c r="Q131" s="178">
        <f>+'POAI 01 2024'!Q131+'POAI 02 AD'!Q131</f>
        <v>0</v>
      </c>
      <c r="R131" s="178">
        <f>+'POAI 01 2024'!R131+'POAI 02 AD'!R131</f>
        <v>0</v>
      </c>
      <c r="S131" s="178">
        <f>+'POAI 01 2024'!S131+'POAI 02 AD'!S131</f>
        <v>0</v>
      </c>
      <c r="T131" s="178">
        <f>+'POAI 01 2024'!T131+'POAI 02 AD'!T131</f>
        <v>0</v>
      </c>
      <c r="U131" s="178">
        <f>+'POAI 01 2024'!U131+'POAI 02 AD'!U131</f>
        <v>0</v>
      </c>
      <c r="V131" s="178">
        <f>+'POAI 01 2024'!V131+'POAI 02 AD'!V131</f>
        <v>0</v>
      </c>
      <c r="W131" s="178">
        <f>+'POAI 01 2024'!W131+'POAI 02 AD'!W131</f>
        <v>0</v>
      </c>
      <c r="X131" s="178">
        <f>+'POAI 01 2024'!X131+'POAI 02 AD'!X131</f>
        <v>0</v>
      </c>
      <c r="Y131" s="178">
        <f>+'POAI 01 2024'!Y131+'POAI 02 AD'!Y131</f>
        <v>0</v>
      </c>
      <c r="Z131" s="178">
        <f>+'POAI 01 2024'!Z131+'POAI 02 AD'!Z131</f>
        <v>0</v>
      </c>
      <c r="AA131" s="178">
        <f>+'POAI 01 2024'!AA131+'POAI 02 AD'!AA131</f>
        <v>0</v>
      </c>
      <c r="AB131" s="178">
        <f>+'POAI 01 2024'!AB131+'POAI 02 AD'!AB131</f>
        <v>0</v>
      </c>
      <c r="AC131" s="178">
        <f>+'POAI 01 2024'!AC131+'POAI 02 AD'!AC131</f>
        <v>0</v>
      </c>
      <c r="AD131" s="178">
        <f>+'POAI 01 2024'!AD131+'POAI 02 AD'!AD131</f>
        <v>0</v>
      </c>
      <c r="AE131" s="178">
        <f>+'POAI 01 2024'!AE131+'POAI 02 AD'!AE131</f>
        <v>10900000</v>
      </c>
      <c r="AF131" s="178">
        <f t="shared" si="9"/>
        <v>10900000</v>
      </c>
      <c r="AG131" s="180">
        <f t="shared" si="10"/>
        <v>0.218</v>
      </c>
      <c r="AH131" s="178">
        <v>50000000</v>
      </c>
      <c r="AI131" s="181">
        <f t="shared" si="11"/>
        <v>0.78200000000000003</v>
      </c>
      <c r="AJ131" s="178">
        <f t="shared" si="12"/>
        <v>39100000</v>
      </c>
    </row>
    <row r="132" spans="1:36" s="6" customFormat="1" ht="62.4" x14ac:dyDescent="0.3">
      <c r="A132" s="175" t="str">
        <f t="shared" si="8"/>
        <v>SP.PY.2</v>
      </c>
      <c r="B132" s="176" t="s">
        <v>166</v>
      </c>
      <c r="C132" s="135" t="s">
        <v>14</v>
      </c>
      <c r="D132" s="177" t="s">
        <v>168</v>
      </c>
      <c r="E132" s="136">
        <v>10</v>
      </c>
      <c r="F132" s="178">
        <f>+'POAI 01 2024'!F132+'POAI 02 AD'!F132</f>
        <v>0</v>
      </c>
      <c r="G132" s="178">
        <f>+'POAI 01 2024'!G132+'POAI 02 AD'!G132</f>
        <v>0</v>
      </c>
      <c r="H132" s="178">
        <f>+'POAI 01 2024'!H132+'POAI 02 AD'!H132</f>
        <v>0</v>
      </c>
      <c r="I132" s="178">
        <f>+'POAI 01 2024'!I132+'POAI 02 AD'!I132</f>
        <v>0</v>
      </c>
      <c r="J132" s="178">
        <f>+'POAI 01 2024'!J132+'POAI 02 AD'!J132</f>
        <v>0</v>
      </c>
      <c r="K132" s="178">
        <f>+'POAI 01 2024'!K132+'POAI 02 AD'!K132</f>
        <v>0</v>
      </c>
      <c r="L132" s="178">
        <f>+'POAI 01 2024'!L132+'POAI 02 AD'!L132</f>
        <v>0</v>
      </c>
      <c r="M132" s="178">
        <f>+'POAI 01 2024'!M132+'POAI 02 AD'!M132</f>
        <v>0</v>
      </c>
      <c r="N132" s="178">
        <f>+'POAI 01 2024'!N132+'POAI 02 AD'!N132</f>
        <v>0</v>
      </c>
      <c r="O132" s="178">
        <f>+'POAI 01 2024'!O132+'POAI 02 AD'!O132</f>
        <v>0</v>
      </c>
      <c r="P132" s="178">
        <f>+'POAI 01 2024'!P132+'POAI 02 AD'!P132</f>
        <v>0</v>
      </c>
      <c r="Q132" s="178">
        <f>+'POAI 01 2024'!Q132+'POAI 02 AD'!Q132</f>
        <v>0</v>
      </c>
      <c r="R132" s="178">
        <f>+'POAI 01 2024'!R132+'POAI 02 AD'!R132</f>
        <v>0</v>
      </c>
      <c r="S132" s="178">
        <f>+'POAI 01 2024'!S132+'POAI 02 AD'!S132</f>
        <v>0</v>
      </c>
      <c r="T132" s="178">
        <f>+'POAI 01 2024'!T132+'POAI 02 AD'!T132</f>
        <v>0</v>
      </c>
      <c r="U132" s="178">
        <f>+'POAI 01 2024'!U132+'POAI 02 AD'!U132</f>
        <v>0</v>
      </c>
      <c r="V132" s="178">
        <f>+'POAI 01 2024'!V132+'POAI 02 AD'!V132</f>
        <v>0</v>
      </c>
      <c r="W132" s="178">
        <f>+'POAI 01 2024'!W132+'POAI 02 AD'!W132</f>
        <v>0</v>
      </c>
      <c r="X132" s="178">
        <f>+'POAI 01 2024'!X132+'POAI 02 AD'!X132</f>
        <v>0</v>
      </c>
      <c r="Y132" s="178">
        <f>+'POAI 01 2024'!Y132+'POAI 02 AD'!Y132</f>
        <v>0</v>
      </c>
      <c r="Z132" s="178">
        <f>+'POAI 01 2024'!Z132+'POAI 02 AD'!Z132</f>
        <v>0</v>
      </c>
      <c r="AA132" s="178">
        <f>+'POAI 01 2024'!AA132+'POAI 02 AD'!AA132</f>
        <v>0</v>
      </c>
      <c r="AB132" s="178">
        <f>+'POAI 01 2024'!AB132+'POAI 02 AD'!AB132</f>
        <v>0</v>
      </c>
      <c r="AC132" s="178">
        <f>+'POAI 01 2024'!AC132+'POAI 02 AD'!AC132</f>
        <v>0</v>
      </c>
      <c r="AD132" s="178">
        <f>+'POAI 01 2024'!AD132+'POAI 02 AD'!AD132</f>
        <v>0</v>
      </c>
      <c r="AE132" s="178">
        <f>+'POAI 01 2024'!AE132+'POAI 02 AD'!AE132</f>
        <v>0</v>
      </c>
      <c r="AF132" s="178">
        <f t="shared" si="9"/>
        <v>0</v>
      </c>
      <c r="AG132" s="180"/>
      <c r="AH132" s="178"/>
      <c r="AI132" s="181"/>
      <c r="AJ132" s="178">
        <f t="shared" si="12"/>
        <v>0</v>
      </c>
    </row>
    <row r="133" spans="1:36" s="6" customFormat="1" ht="62.4" x14ac:dyDescent="0.3">
      <c r="A133" s="175" t="str">
        <f t="shared" ref="A133:A196" si="13">LEFT(B133,7)</f>
        <v>SP.PY.2</v>
      </c>
      <c r="B133" s="176" t="s">
        <v>166</v>
      </c>
      <c r="C133" s="135" t="s">
        <v>14</v>
      </c>
      <c r="D133" s="177" t="s">
        <v>170</v>
      </c>
      <c r="E133" s="136">
        <v>4</v>
      </c>
      <c r="F133" s="178">
        <f>+'POAI 01 2024'!F133+'POAI 02 AD'!F133</f>
        <v>0</v>
      </c>
      <c r="G133" s="178">
        <f>+'POAI 01 2024'!G133+'POAI 02 AD'!G133</f>
        <v>0</v>
      </c>
      <c r="H133" s="178">
        <f>+'POAI 01 2024'!H133+'POAI 02 AD'!H133</f>
        <v>0</v>
      </c>
      <c r="I133" s="178">
        <f>+'POAI 01 2024'!I133+'POAI 02 AD'!I133</f>
        <v>0</v>
      </c>
      <c r="J133" s="178">
        <f>+'POAI 01 2024'!J133+'POAI 02 AD'!J133</f>
        <v>0</v>
      </c>
      <c r="K133" s="178">
        <f>+'POAI 01 2024'!K133+'POAI 02 AD'!K133</f>
        <v>0</v>
      </c>
      <c r="L133" s="178">
        <f>+'POAI 01 2024'!L133+'POAI 02 AD'!L133</f>
        <v>0</v>
      </c>
      <c r="M133" s="178">
        <f>+'POAI 01 2024'!M133+'POAI 02 AD'!M133</f>
        <v>0</v>
      </c>
      <c r="N133" s="178">
        <f>+'POAI 01 2024'!N133+'POAI 02 AD'!N133</f>
        <v>0</v>
      </c>
      <c r="O133" s="178">
        <f>+'POAI 01 2024'!O133+'POAI 02 AD'!O133</f>
        <v>0</v>
      </c>
      <c r="P133" s="178">
        <f>+'POAI 01 2024'!P133+'POAI 02 AD'!P133</f>
        <v>0</v>
      </c>
      <c r="Q133" s="178">
        <f>+'POAI 01 2024'!Q133+'POAI 02 AD'!Q133</f>
        <v>0</v>
      </c>
      <c r="R133" s="178">
        <f>+'POAI 01 2024'!R133+'POAI 02 AD'!R133</f>
        <v>0</v>
      </c>
      <c r="S133" s="178">
        <f>+'POAI 01 2024'!S133+'POAI 02 AD'!S133</f>
        <v>0</v>
      </c>
      <c r="T133" s="178">
        <f>+'POAI 01 2024'!T133+'POAI 02 AD'!T133</f>
        <v>0</v>
      </c>
      <c r="U133" s="178">
        <f>+'POAI 01 2024'!U133+'POAI 02 AD'!U133</f>
        <v>0</v>
      </c>
      <c r="V133" s="178">
        <f>+'POAI 01 2024'!V133+'POAI 02 AD'!V133</f>
        <v>0</v>
      </c>
      <c r="W133" s="178">
        <f>+'POAI 01 2024'!W133+'POAI 02 AD'!W133</f>
        <v>0</v>
      </c>
      <c r="X133" s="178">
        <f>+'POAI 01 2024'!X133+'POAI 02 AD'!X133</f>
        <v>0</v>
      </c>
      <c r="Y133" s="178">
        <f>+'POAI 01 2024'!Y133+'POAI 02 AD'!Y133</f>
        <v>0</v>
      </c>
      <c r="Z133" s="178">
        <f>+'POAI 01 2024'!Z133+'POAI 02 AD'!Z133</f>
        <v>0</v>
      </c>
      <c r="AA133" s="178">
        <f>+'POAI 01 2024'!AA133+'POAI 02 AD'!AA133</f>
        <v>0</v>
      </c>
      <c r="AB133" s="178">
        <f>+'POAI 01 2024'!AB133+'POAI 02 AD'!AB133</f>
        <v>0</v>
      </c>
      <c r="AC133" s="178">
        <f>+'POAI 01 2024'!AC133+'POAI 02 AD'!AC133</f>
        <v>0</v>
      </c>
      <c r="AD133" s="178">
        <f>+'POAI 01 2024'!AD133+'POAI 02 AD'!AD133</f>
        <v>0</v>
      </c>
      <c r="AE133" s="178">
        <f>+'POAI 01 2024'!AE133+'POAI 02 AD'!AE133</f>
        <v>0</v>
      </c>
      <c r="AF133" s="178">
        <f t="shared" ref="AF133:AF196" si="14">SUM(F133:AE133)</f>
        <v>0</v>
      </c>
      <c r="AG133" s="180"/>
      <c r="AH133" s="178"/>
      <c r="AI133" s="181"/>
      <c r="AJ133" s="178">
        <f t="shared" si="12"/>
        <v>0</v>
      </c>
    </row>
    <row r="134" spans="1:36" s="6" customFormat="1" ht="93.6" x14ac:dyDescent="0.3">
      <c r="A134" s="175" t="str">
        <f t="shared" si="13"/>
        <v>SP.PY.2</v>
      </c>
      <c r="B134" s="176" t="s">
        <v>166</v>
      </c>
      <c r="C134" s="135" t="s">
        <v>40</v>
      </c>
      <c r="D134" s="177" t="s">
        <v>171</v>
      </c>
      <c r="E134" s="136">
        <v>20</v>
      </c>
      <c r="F134" s="178">
        <f>+'POAI 01 2024'!F134+'POAI 02 AD'!F134</f>
        <v>0</v>
      </c>
      <c r="G134" s="178">
        <f>+'POAI 01 2024'!G134+'POAI 02 AD'!G134</f>
        <v>0</v>
      </c>
      <c r="H134" s="178">
        <f>+'POAI 01 2024'!H134+'POAI 02 AD'!H134</f>
        <v>0</v>
      </c>
      <c r="I134" s="178">
        <f>+'POAI 01 2024'!I134+'POAI 02 AD'!I134</f>
        <v>0</v>
      </c>
      <c r="J134" s="178">
        <f>+'POAI 01 2024'!J134+'POAI 02 AD'!J134</f>
        <v>0</v>
      </c>
      <c r="K134" s="178">
        <f>+'POAI 01 2024'!K134+'POAI 02 AD'!K134</f>
        <v>0</v>
      </c>
      <c r="L134" s="178">
        <f>+'POAI 01 2024'!L134+'POAI 02 AD'!L134</f>
        <v>0</v>
      </c>
      <c r="M134" s="178">
        <f>+'POAI 01 2024'!M134+'POAI 02 AD'!M134</f>
        <v>0</v>
      </c>
      <c r="N134" s="178">
        <f>+'POAI 01 2024'!N134+'POAI 02 AD'!N134</f>
        <v>0</v>
      </c>
      <c r="O134" s="178">
        <f>+'POAI 01 2024'!O134+'POAI 02 AD'!O134</f>
        <v>0</v>
      </c>
      <c r="P134" s="178">
        <f>+'POAI 01 2024'!P134+'POAI 02 AD'!P134</f>
        <v>0</v>
      </c>
      <c r="Q134" s="178">
        <f>+'POAI 01 2024'!Q134+'POAI 02 AD'!Q134</f>
        <v>0</v>
      </c>
      <c r="R134" s="178">
        <f>+'POAI 01 2024'!R134+'POAI 02 AD'!R134</f>
        <v>0</v>
      </c>
      <c r="S134" s="178">
        <f>+'POAI 01 2024'!S134+'POAI 02 AD'!S134</f>
        <v>0</v>
      </c>
      <c r="T134" s="178">
        <f>+'POAI 01 2024'!T134+'POAI 02 AD'!T134</f>
        <v>0</v>
      </c>
      <c r="U134" s="178">
        <f>+'POAI 01 2024'!U134+'POAI 02 AD'!U134</f>
        <v>0</v>
      </c>
      <c r="V134" s="178">
        <f>+'POAI 01 2024'!V134+'POAI 02 AD'!V134</f>
        <v>0</v>
      </c>
      <c r="W134" s="178">
        <f>+'POAI 01 2024'!W134+'POAI 02 AD'!W134</f>
        <v>0</v>
      </c>
      <c r="X134" s="178">
        <f>+'POAI 01 2024'!X134+'POAI 02 AD'!X134</f>
        <v>0</v>
      </c>
      <c r="Y134" s="178">
        <f>+'POAI 01 2024'!Y134+'POAI 02 AD'!Y134</f>
        <v>0</v>
      </c>
      <c r="Z134" s="178">
        <f>+'POAI 01 2024'!Z134+'POAI 02 AD'!Z134</f>
        <v>0</v>
      </c>
      <c r="AA134" s="178">
        <f>+'POAI 01 2024'!AA134+'POAI 02 AD'!AA134</f>
        <v>0</v>
      </c>
      <c r="AB134" s="178">
        <f>+'POAI 01 2024'!AB134+'POAI 02 AD'!AB134</f>
        <v>0</v>
      </c>
      <c r="AC134" s="178">
        <f>+'POAI 01 2024'!AC134+'POAI 02 AD'!AC134</f>
        <v>0</v>
      </c>
      <c r="AD134" s="178">
        <f>+'POAI 01 2024'!AD134+'POAI 02 AD'!AD134</f>
        <v>0</v>
      </c>
      <c r="AE134" s="178">
        <f>+'POAI 01 2024'!AE134+'POAI 02 AD'!AE134</f>
        <v>10900000</v>
      </c>
      <c r="AF134" s="178">
        <f t="shared" si="14"/>
        <v>10900000</v>
      </c>
      <c r="AG134" s="180">
        <f t="shared" si="10"/>
        <v>0.19818181818181818</v>
      </c>
      <c r="AH134" s="178">
        <v>55000000</v>
      </c>
      <c r="AI134" s="181">
        <f t="shared" si="11"/>
        <v>0.80181818181818176</v>
      </c>
      <c r="AJ134" s="178">
        <f t="shared" si="12"/>
        <v>44100000</v>
      </c>
    </row>
    <row r="135" spans="1:36" s="6" customFormat="1" ht="140.4" x14ac:dyDescent="0.3">
      <c r="A135" s="175" t="str">
        <f t="shared" si="13"/>
        <v>SP.PY.2</v>
      </c>
      <c r="B135" s="176" t="s">
        <v>166</v>
      </c>
      <c r="C135" s="135" t="s">
        <v>40</v>
      </c>
      <c r="D135" s="177" t="s">
        <v>172</v>
      </c>
      <c r="E135" s="136">
        <v>15</v>
      </c>
      <c r="F135" s="178">
        <f>+'POAI 01 2024'!F135+'POAI 02 AD'!F135</f>
        <v>0</v>
      </c>
      <c r="G135" s="178">
        <f>+'POAI 01 2024'!G135+'POAI 02 AD'!G135</f>
        <v>0</v>
      </c>
      <c r="H135" s="178">
        <f>+'POAI 01 2024'!H135+'POAI 02 AD'!H135</f>
        <v>0</v>
      </c>
      <c r="I135" s="178">
        <f>+'POAI 01 2024'!I135+'POAI 02 AD'!I135</f>
        <v>0</v>
      </c>
      <c r="J135" s="178">
        <f>+'POAI 01 2024'!J135+'POAI 02 AD'!J135</f>
        <v>0</v>
      </c>
      <c r="K135" s="178">
        <f>+'POAI 01 2024'!K135+'POAI 02 AD'!K135</f>
        <v>0</v>
      </c>
      <c r="L135" s="178">
        <f>+'POAI 01 2024'!L135+'POAI 02 AD'!L135</f>
        <v>0</v>
      </c>
      <c r="M135" s="178">
        <f>+'POAI 01 2024'!M135+'POAI 02 AD'!M135</f>
        <v>0</v>
      </c>
      <c r="N135" s="178">
        <f>+'POAI 01 2024'!N135+'POAI 02 AD'!N135</f>
        <v>0</v>
      </c>
      <c r="O135" s="178">
        <f>+'POAI 01 2024'!O135+'POAI 02 AD'!O135</f>
        <v>0</v>
      </c>
      <c r="P135" s="178">
        <f>+'POAI 01 2024'!P135+'POAI 02 AD'!P135</f>
        <v>0</v>
      </c>
      <c r="Q135" s="178">
        <f>+'POAI 01 2024'!Q135+'POAI 02 AD'!Q135</f>
        <v>0</v>
      </c>
      <c r="R135" s="178">
        <f>+'POAI 01 2024'!R135+'POAI 02 AD'!R135</f>
        <v>0</v>
      </c>
      <c r="S135" s="178">
        <f>+'POAI 01 2024'!S135+'POAI 02 AD'!S135</f>
        <v>0</v>
      </c>
      <c r="T135" s="178">
        <f>+'POAI 01 2024'!T135+'POAI 02 AD'!T135</f>
        <v>0</v>
      </c>
      <c r="U135" s="178">
        <f>+'POAI 01 2024'!U135+'POAI 02 AD'!U135</f>
        <v>0</v>
      </c>
      <c r="V135" s="178">
        <f>+'POAI 01 2024'!V135+'POAI 02 AD'!V135</f>
        <v>0</v>
      </c>
      <c r="W135" s="178">
        <f>+'POAI 01 2024'!W135+'POAI 02 AD'!W135</f>
        <v>0</v>
      </c>
      <c r="X135" s="178">
        <f>+'POAI 01 2024'!X135+'POAI 02 AD'!X135</f>
        <v>0</v>
      </c>
      <c r="Y135" s="178">
        <f>+'POAI 01 2024'!Y135+'POAI 02 AD'!Y135</f>
        <v>0</v>
      </c>
      <c r="Z135" s="178">
        <f>+'POAI 01 2024'!Z135+'POAI 02 AD'!Z135</f>
        <v>0</v>
      </c>
      <c r="AA135" s="178">
        <f>+'POAI 01 2024'!AA135+'POAI 02 AD'!AA135</f>
        <v>0</v>
      </c>
      <c r="AB135" s="178">
        <f>+'POAI 01 2024'!AB135+'POAI 02 AD'!AB135</f>
        <v>0</v>
      </c>
      <c r="AC135" s="178">
        <f>+'POAI 01 2024'!AC135+'POAI 02 AD'!AC135</f>
        <v>0</v>
      </c>
      <c r="AD135" s="178">
        <f>+'POAI 01 2024'!AD135+'POAI 02 AD'!AD135</f>
        <v>0</v>
      </c>
      <c r="AE135" s="178">
        <f>+'POAI 01 2024'!AE135+'POAI 02 AD'!AE135</f>
        <v>0</v>
      </c>
      <c r="AF135" s="178">
        <f t="shared" si="14"/>
        <v>0</v>
      </c>
      <c r="AG135" s="180"/>
      <c r="AH135" s="178"/>
      <c r="AI135" s="181"/>
      <c r="AJ135" s="178">
        <f t="shared" si="12"/>
        <v>0</v>
      </c>
    </row>
    <row r="136" spans="1:36" s="6" customFormat="1" ht="31.2" x14ac:dyDescent="0.3">
      <c r="A136" s="175" t="str">
        <f t="shared" si="13"/>
        <v>SP.PY.2</v>
      </c>
      <c r="B136" s="176" t="s">
        <v>173</v>
      </c>
      <c r="C136" s="135" t="s">
        <v>10</v>
      </c>
      <c r="D136" s="177" t="s">
        <v>174</v>
      </c>
      <c r="E136" s="136">
        <v>879</v>
      </c>
      <c r="F136" s="178">
        <f>+'POAI 01 2024'!F136+'POAI 02 AD'!F136</f>
        <v>0</v>
      </c>
      <c r="G136" s="178">
        <f>+'POAI 01 2024'!G136+'POAI 02 AD'!G136</f>
        <v>0</v>
      </c>
      <c r="H136" s="178">
        <f>+'POAI 01 2024'!H136+'POAI 02 AD'!H136</f>
        <v>0</v>
      </c>
      <c r="I136" s="178">
        <f>+'POAI 01 2024'!I136+'POAI 02 AD'!I136</f>
        <v>0</v>
      </c>
      <c r="J136" s="178">
        <f>+'POAI 01 2024'!J136+'POAI 02 AD'!J136</f>
        <v>0</v>
      </c>
      <c r="K136" s="178">
        <f>+'POAI 01 2024'!K136+'POAI 02 AD'!K136</f>
        <v>0</v>
      </c>
      <c r="L136" s="178">
        <f>+'POAI 01 2024'!L136+'POAI 02 AD'!L136</f>
        <v>0</v>
      </c>
      <c r="M136" s="178">
        <f>+'POAI 01 2024'!M136+'POAI 02 AD'!M136</f>
        <v>0</v>
      </c>
      <c r="N136" s="178">
        <f>+'POAI 01 2024'!N136+'POAI 02 AD'!N136</f>
        <v>0</v>
      </c>
      <c r="O136" s="178">
        <f>+'POAI 01 2024'!O136+'POAI 02 AD'!O136</f>
        <v>0</v>
      </c>
      <c r="P136" s="178">
        <f>+'POAI 01 2024'!P136+'POAI 02 AD'!P136</f>
        <v>0</v>
      </c>
      <c r="Q136" s="178">
        <f>+'POAI 01 2024'!Q136+'POAI 02 AD'!Q136</f>
        <v>0</v>
      </c>
      <c r="R136" s="178">
        <f>+'POAI 01 2024'!R136+'POAI 02 AD'!R136</f>
        <v>0</v>
      </c>
      <c r="S136" s="178">
        <f>+'POAI 01 2024'!S136+'POAI 02 AD'!S136</f>
        <v>0</v>
      </c>
      <c r="T136" s="178">
        <f>+'POAI 01 2024'!T136+'POAI 02 AD'!T136</f>
        <v>0</v>
      </c>
      <c r="U136" s="178">
        <f>+'POAI 01 2024'!U136+'POAI 02 AD'!U136</f>
        <v>0</v>
      </c>
      <c r="V136" s="178">
        <f>+'POAI 01 2024'!V136+'POAI 02 AD'!V136</f>
        <v>0</v>
      </c>
      <c r="W136" s="178">
        <f>+'POAI 01 2024'!W136+'POAI 02 AD'!W136</f>
        <v>0</v>
      </c>
      <c r="X136" s="178">
        <f>+'POAI 01 2024'!X136+'POAI 02 AD'!X136</f>
        <v>0</v>
      </c>
      <c r="Y136" s="178">
        <f>+'POAI 01 2024'!Y136+'POAI 02 AD'!Y136</f>
        <v>0</v>
      </c>
      <c r="Z136" s="178">
        <f>+'POAI 01 2024'!Z136+'POAI 02 AD'!Z136</f>
        <v>0</v>
      </c>
      <c r="AA136" s="178">
        <f>+'POAI 01 2024'!AA136+'POAI 02 AD'!AA136</f>
        <v>0</v>
      </c>
      <c r="AB136" s="178">
        <f>+'POAI 01 2024'!AB136+'POAI 02 AD'!AB136</f>
        <v>0</v>
      </c>
      <c r="AC136" s="178">
        <f>+'POAI 01 2024'!AC136+'POAI 02 AD'!AC136</f>
        <v>0</v>
      </c>
      <c r="AD136" s="178">
        <f>+'POAI 01 2024'!AD136+'POAI 02 AD'!AD136</f>
        <v>0</v>
      </c>
      <c r="AE136" s="178">
        <f>+'POAI 01 2024'!AE136+'POAI 02 AD'!AE136</f>
        <v>27250000</v>
      </c>
      <c r="AF136" s="178">
        <f t="shared" si="14"/>
        <v>27250000</v>
      </c>
      <c r="AG136" s="180">
        <f t="shared" si="10"/>
        <v>0.36774628879892035</v>
      </c>
      <c r="AH136" s="178">
        <v>74100000</v>
      </c>
      <c r="AI136" s="181">
        <f t="shared" si="11"/>
        <v>0.63225371120107965</v>
      </c>
      <c r="AJ136" s="178">
        <f t="shared" si="12"/>
        <v>46850000</v>
      </c>
    </row>
    <row r="137" spans="1:36" s="6" customFormat="1" ht="31.2" x14ac:dyDescent="0.3">
      <c r="A137" s="175" t="str">
        <f t="shared" si="13"/>
        <v>SP.PY.2</v>
      </c>
      <c r="B137" s="176" t="s">
        <v>173</v>
      </c>
      <c r="C137" s="135" t="s">
        <v>10</v>
      </c>
      <c r="D137" s="177" t="s">
        <v>175</v>
      </c>
      <c r="E137" s="136">
        <v>38</v>
      </c>
      <c r="F137" s="178">
        <f>+'POAI 01 2024'!F137+'POAI 02 AD'!F137</f>
        <v>0</v>
      </c>
      <c r="G137" s="178">
        <f>+'POAI 01 2024'!G137+'POAI 02 AD'!G137</f>
        <v>0</v>
      </c>
      <c r="H137" s="178">
        <f>+'POAI 01 2024'!H137+'POAI 02 AD'!H137</f>
        <v>0</v>
      </c>
      <c r="I137" s="178">
        <f>+'POAI 01 2024'!I137+'POAI 02 AD'!I137</f>
        <v>0</v>
      </c>
      <c r="J137" s="178">
        <f>+'POAI 01 2024'!J137+'POAI 02 AD'!J137</f>
        <v>0</v>
      </c>
      <c r="K137" s="178">
        <f>+'POAI 01 2024'!K137+'POAI 02 AD'!K137</f>
        <v>0</v>
      </c>
      <c r="L137" s="178">
        <f>+'POAI 01 2024'!L137+'POAI 02 AD'!L137</f>
        <v>0</v>
      </c>
      <c r="M137" s="178">
        <f>+'POAI 01 2024'!M137+'POAI 02 AD'!M137</f>
        <v>0</v>
      </c>
      <c r="N137" s="178">
        <f>+'POAI 01 2024'!N137+'POAI 02 AD'!N137</f>
        <v>0</v>
      </c>
      <c r="O137" s="178">
        <f>+'POAI 01 2024'!O137+'POAI 02 AD'!O137</f>
        <v>0</v>
      </c>
      <c r="P137" s="178">
        <f>+'POAI 01 2024'!P137+'POAI 02 AD'!P137</f>
        <v>0</v>
      </c>
      <c r="Q137" s="178">
        <f>+'POAI 01 2024'!Q137+'POAI 02 AD'!Q137</f>
        <v>0</v>
      </c>
      <c r="R137" s="178">
        <f>+'POAI 01 2024'!R137+'POAI 02 AD'!R137</f>
        <v>0</v>
      </c>
      <c r="S137" s="178">
        <f>+'POAI 01 2024'!S137+'POAI 02 AD'!S137</f>
        <v>0</v>
      </c>
      <c r="T137" s="178">
        <f>+'POAI 01 2024'!T137+'POAI 02 AD'!T137</f>
        <v>0</v>
      </c>
      <c r="U137" s="178">
        <f>+'POAI 01 2024'!U137+'POAI 02 AD'!U137</f>
        <v>0</v>
      </c>
      <c r="V137" s="178">
        <f>+'POAI 01 2024'!V137+'POAI 02 AD'!V137</f>
        <v>0</v>
      </c>
      <c r="W137" s="178">
        <f>+'POAI 01 2024'!W137+'POAI 02 AD'!W137</f>
        <v>0</v>
      </c>
      <c r="X137" s="178">
        <f>+'POAI 01 2024'!X137+'POAI 02 AD'!X137</f>
        <v>0</v>
      </c>
      <c r="Y137" s="178">
        <f>+'POAI 01 2024'!Y137+'POAI 02 AD'!Y137</f>
        <v>0</v>
      </c>
      <c r="Z137" s="178">
        <f>+'POAI 01 2024'!Z137+'POAI 02 AD'!Z137</f>
        <v>0</v>
      </c>
      <c r="AA137" s="178">
        <f>+'POAI 01 2024'!AA137+'POAI 02 AD'!AA137</f>
        <v>0</v>
      </c>
      <c r="AB137" s="178">
        <f>+'POAI 01 2024'!AB137+'POAI 02 AD'!AB137</f>
        <v>0</v>
      </c>
      <c r="AC137" s="178">
        <f>+'POAI 01 2024'!AC137+'POAI 02 AD'!AC137</f>
        <v>0</v>
      </c>
      <c r="AD137" s="178">
        <f>+'POAI 01 2024'!AD137+'POAI 02 AD'!AD137</f>
        <v>0</v>
      </c>
      <c r="AE137" s="178">
        <f>+'POAI 01 2024'!AE137+'POAI 02 AD'!AE137</f>
        <v>0</v>
      </c>
      <c r="AF137" s="178">
        <f t="shared" si="14"/>
        <v>0</v>
      </c>
      <c r="AG137" s="180"/>
      <c r="AH137" s="178"/>
      <c r="AI137" s="181"/>
      <c r="AJ137" s="178">
        <f t="shared" si="12"/>
        <v>0</v>
      </c>
    </row>
    <row r="138" spans="1:36" s="6" customFormat="1" ht="46.8" x14ac:dyDescent="0.3">
      <c r="A138" s="175" t="str">
        <f t="shared" si="13"/>
        <v>SP.PY.2</v>
      </c>
      <c r="B138" s="176" t="s">
        <v>173</v>
      </c>
      <c r="C138" s="135" t="s">
        <v>10</v>
      </c>
      <c r="D138" s="177" t="s">
        <v>176</v>
      </c>
      <c r="E138" s="136">
        <v>3273</v>
      </c>
      <c r="F138" s="178">
        <f>+'POAI 01 2024'!F138+'POAI 02 AD'!F138</f>
        <v>0</v>
      </c>
      <c r="G138" s="178">
        <f>+'POAI 01 2024'!G138+'POAI 02 AD'!G138</f>
        <v>0</v>
      </c>
      <c r="H138" s="178">
        <f>+'POAI 01 2024'!H138+'POAI 02 AD'!H138</f>
        <v>0</v>
      </c>
      <c r="I138" s="178">
        <f>+'POAI 01 2024'!I138+'POAI 02 AD'!I138</f>
        <v>0</v>
      </c>
      <c r="J138" s="178">
        <f>+'POAI 01 2024'!J138+'POAI 02 AD'!J138</f>
        <v>0</v>
      </c>
      <c r="K138" s="178">
        <f>+'POAI 01 2024'!K138+'POAI 02 AD'!K138</f>
        <v>0</v>
      </c>
      <c r="L138" s="178">
        <f>+'POAI 01 2024'!L138+'POAI 02 AD'!L138</f>
        <v>0</v>
      </c>
      <c r="M138" s="178">
        <f>+'POAI 01 2024'!M138+'POAI 02 AD'!M138</f>
        <v>0</v>
      </c>
      <c r="N138" s="178">
        <f>+'POAI 01 2024'!N138+'POAI 02 AD'!N138</f>
        <v>0</v>
      </c>
      <c r="O138" s="178">
        <f>+'POAI 01 2024'!O138+'POAI 02 AD'!O138</f>
        <v>0</v>
      </c>
      <c r="P138" s="178">
        <f>+'POAI 01 2024'!P138+'POAI 02 AD'!P138</f>
        <v>0</v>
      </c>
      <c r="Q138" s="178">
        <f>+'POAI 01 2024'!Q138+'POAI 02 AD'!Q138</f>
        <v>0</v>
      </c>
      <c r="R138" s="178">
        <f>+'POAI 01 2024'!R138+'POAI 02 AD'!R138</f>
        <v>0</v>
      </c>
      <c r="S138" s="178">
        <f>+'POAI 01 2024'!S138+'POAI 02 AD'!S138</f>
        <v>0</v>
      </c>
      <c r="T138" s="178">
        <f>+'POAI 01 2024'!T138+'POAI 02 AD'!T138</f>
        <v>0</v>
      </c>
      <c r="U138" s="178">
        <f>+'POAI 01 2024'!U138+'POAI 02 AD'!U138</f>
        <v>0</v>
      </c>
      <c r="V138" s="178">
        <f>+'POAI 01 2024'!V138+'POAI 02 AD'!V138</f>
        <v>0</v>
      </c>
      <c r="W138" s="178">
        <f>+'POAI 01 2024'!W138+'POAI 02 AD'!W138</f>
        <v>0</v>
      </c>
      <c r="X138" s="178">
        <f>+'POAI 01 2024'!X138+'POAI 02 AD'!X138</f>
        <v>0</v>
      </c>
      <c r="Y138" s="178">
        <f>+'POAI 01 2024'!Y138+'POAI 02 AD'!Y138</f>
        <v>0</v>
      </c>
      <c r="Z138" s="178">
        <f>+'POAI 01 2024'!Z138+'POAI 02 AD'!Z138</f>
        <v>0</v>
      </c>
      <c r="AA138" s="178">
        <f>+'POAI 01 2024'!AA138+'POAI 02 AD'!AA138</f>
        <v>0</v>
      </c>
      <c r="AB138" s="178">
        <f>+'POAI 01 2024'!AB138+'POAI 02 AD'!AB138</f>
        <v>0</v>
      </c>
      <c r="AC138" s="178">
        <f>+'POAI 01 2024'!AC138+'POAI 02 AD'!AC138</f>
        <v>0</v>
      </c>
      <c r="AD138" s="178">
        <f>+'POAI 01 2024'!AD138+'POAI 02 AD'!AD138</f>
        <v>0</v>
      </c>
      <c r="AE138" s="178">
        <f>+'POAI 01 2024'!AE138+'POAI 02 AD'!AE138</f>
        <v>0</v>
      </c>
      <c r="AF138" s="178">
        <f t="shared" si="14"/>
        <v>0</v>
      </c>
      <c r="AG138" s="180"/>
      <c r="AH138" s="178"/>
      <c r="AI138" s="181"/>
      <c r="AJ138" s="178">
        <f t="shared" si="12"/>
        <v>0</v>
      </c>
    </row>
    <row r="139" spans="1:36" s="6" customFormat="1" ht="31.2" x14ac:dyDescent="0.3">
      <c r="A139" s="175" t="str">
        <f t="shared" si="13"/>
        <v>SP.PY.2</v>
      </c>
      <c r="B139" s="176" t="s">
        <v>173</v>
      </c>
      <c r="C139" s="135" t="s">
        <v>12</v>
      </c>
      <c r="D139" s="177" t="s">
        <v>174</v>
      </c>
      <c r="E139" s="136">
        <v>1697</v>
      </c>
      <c r="F139" s="178">
        <f>+'POAI 01 2024'!F139+'POAI 02 AD'!F139</f>
        <v>0</v>
      </c>
      <c r="G139" s="178">
        <f>+'POAI 01 2024'!G139+'POAI 02 AD'!G139</f>
        <v>0</v>
      </c>
      <c r="H139" s="178">
        <f>+'POAI 01 2024'!H139+'POAI 02 AD'!H139</f>
        <v>0</v>
      </c>
      <c r="I139" s="178">
        <f>+'POAI 01 2024'!I139+'POAI 02 AD'!I139</f>
        <v>0</v>
      </c>
      <c r="J139" s="178">
        <f>+'POAI 01 2024'!J139+'POAI 02 AD'!J139</f>
        <v>0</v>
      </c>
      <c r="K139" s="178">
        <f>+'POAI 01 2024'!K139+'POAI 02 AD'!K139</f>
        <v>0</v>
      </c>
      <c r="L139" s="178">
        <f>+'POAI 01 2024'!L139+'POAI 02 AD'!L139</f>
        <v>0</v>
      </c>
      <c r="M139" s="178">
        <f>+'POAI 01 2024'!M139+'POAI 02 AD'!M139</f>
        <v>0</v>
      </c>
      <c r="N139" s="178">
        <f>+'POAI 01 2024'!N139+'POAI 02 AD'!N139</f>
        <v>0</v>
      </c>
      <c r="O139" s="178">
        <f>+'POAI 01 2024'!O139+'POAI 02 AD'!O139</f>
        <v>0</v>
      </c>
      <c r="P139" s="178">
        <f>+'POAI 01 2024'!P139+'POAI 02 AD'!P139</f>
        <v>0</v>
      </c>
      <c r="Q139" s="178">
        <f>+'POAI 01 2024'!Q139+'POAI 02 AD'!Q139</f>
        <v>0</v>
      </c>
      <c r="R139" s="178">
        <f>+'POAI 01 2024'!R139+'POAI 02 AD'!R139</f>
        <v>0</v>
      </c>
      <c r="S139" s="178">
        <f>+'POAI 01 2024'!S139+'POAI 02 AD'!S139</f>
        <v>0</v>
      </c>
      <c r="T139" s="178">
        <f>+'POAI 01 2024'!T139+'POAI 02 AD'!T139</f>
        <v>0</v>
      </c>
      <c r="U139" s="178">
        <f>+'POAI 01 2024'!U139+'POAI 02 AD'!U139</f>
        <v>0</v>
      </c>
      <c r="V139" s="178">
        <f>+'POAI 01 2024'!V139+'POAI 02 AD'!V139</f>
        <v>0</v>
      </c>
      <c r="W139" s="178">
        <f>+'POAI 01 2024'!W139+'POAI 02 AD'!W139</f>
        <v>0</v>
      </c>
      <c r="X139" s="178">
        <f>+'POAI 01 2024'!X139+'POAI 02 AD'!X139</f>
        <v>0</v>
      </c>
      <c r="Y139" s="178">
        <f>+'POAI 01 2024'!Y139+'POAI 02 AD'!Y139</f>
        <v>0</v>
      </c>
      <c r="Z139" s="178">
        <f>+'POAI 01 2024'!Z139+'POAI 02 AD'!Z139</f>
        <v>0</v>
      </c>
      <c r="AA139" s="178">
        <f>+'POAI 01 2024'!AA139+'POAI 02 AD'!AA139</f>
        <v>0</v>
      </c>
      <c r="AB139" s="178">
        <f>+'POAI 01 2024'!AB139+'POAI 02 AD'!AB139</f>
        <v>0</v>
      </c>
      <c r="AC139" s="178">
        <f>+'POAI 01 2024'!AC139+'POAI 02 AD'!AC139</f>
        <v>0</v>
      </c>
      <c r="AD139" s="178">
        <f>+'POAI 01 2024'!AD139+'POAI 02 AD'!AD139</f>
        <v>0</v>
      </c>
      <c r="AE139" s="178">
        <f>+'POAI 01 2024'!AE139+'POAI 02 AD'!AE139</f>
        <v>10900000</v>
      </c>
      <c r="AF139" s="178">
        <f t="shared" si="14"/>
        <v>10900000</v>
      </c>
      <c r="AG139" s="180">
        <f t="shared" si="10"/>
        <v>0.19754965927214732</v>
      </c>
      <c r="AH139" s="178">
        <v>55176000</v>
      </c>
      <c r="AI139" s="181">
        <f t="shared" si="11"/>
        <v>0.80245034072785271</v>
      </c>
      <c r="AJ139" s="178">
        <f t="shared" si="12"/>
        <v>44276000</v>
      </c>
    </row>
    <row r="140" spans="1:36" s="6" customFormat="1" ht="31.2" x14ac:dyDescent="0.3">
      <c r="A140" s="175" t="str">
        <f t="shared" si="13"/>
        <v>SP.PY.2</v>
      </c>
      <c r="B140" s="176" t="s">
        <v>173</v>
      </c>
      <c r="C140" s="135" t="s">
        <v>12</v>
      </c>
      <c r="D140" s="177" t="s">
        <v>175</v>
      </c>
      <c r="E140" s="136">
        <v>31</v>
      </c>
      <c r="F140" s="178">
        <f>+'POAI 01 2024'!F140+'POAI 02 AD'!F140</f>
        <v>0</v>
      </c>
      <c r="G140" s="178">
        <f>+'POAI 01 2024'!G140+'POAI 02 AD'!G140</f>
        <v>0</v>
      </c>
      <c r="H140" s="178">
        <f>+'POAI 01 2024'!H140+'POAI 02 AD'!H140</f>
        <v>0</v>
      </c>
      <c r="I140" s="178">
        <f>+'POAI 01 2024'!I140+'POAI 02 AD'!I140</f>
        <v>0</v>
      </c>
      <c r="J140" s="178">
        <f>+'POAI 01 2024'!J140+'POAI 02 AD'!J140</f>
        <v>0</v>
      </c>
      <c r="K140" s="178">
        <f>+'POAI 01 2024'!K140+'POAI 02 AD'!K140</f>
        <v>0</v>
      </c>
      <c r="L140" s="178">
        <f>+'POAI 01 2024'!L140+'POAI 02 AD'!L140</f>
        <v>0</v>
      </c>
      <c r="M140" s="178">
        <f>+'POAI 01 2024'!M140+'POAI 02 AD'!M140</f>
        <v>0</v>
      </c>
      <c r="N140" s="178">
        <f>+'POAI 01 2024'!N140+'POAI 02 AD'!N140</f>
        <v>0</v>
      </c>
      <c r="O140" s="178">
        <f>+'POAI 01 2024'!O140+'POAI 02 AD'!O140</f>
        <v>0</v>
      </c>
      <c r="P140" s="178">
        <f>+'POAI 01 2024'!P140+'POAI 02 AD'!P140</f>
        <v>0</v>
      </c>
      <c r="Q140" s="178">
        <f>+'POAI 01 2024'!Q140+'POAI 02 AD'!Q140</f>
        <v>0</v>
      </c>
      <c r="R140" s="178">
        <f>+'POAI 01 2024'!R140+'POAI 02 AD'!R140</f>
        <v>0</v>
      </c>
      <c r="S140" s="178">
        <f>+'POAI 01 2024'!S140+'POAI 02 AD'!S140</f>
        <v>0</v>
      </c>
      <c r="T140" s="178">
        <f>+'POAI 01 2024'!T140+'POAI 02 AD'!T140</f>
        <v>0</v>
      </c>
      <c r="U140" s="178">
        <f>+'POAI 01 2024'!U140+'POAI 02 AD'!U140</f>
        <v>0</v>
      </c>
      <c r="V140" s="178">
        <f>+'POAI 01 2024'!V140+'POAI 02 AD'!V140</f>
        <v>0</v>
      </c>
      <c r="W140" s="178">
        <f>+'POAI 01 2024'!W140+'POAI 02 AD'!W140</f>
        <v>0</v>
      </c>
      <c r="X140" s="178">
        <f>+'POAI 01 2024'!X140+'POAI 02 AD'!X140</f>
        <v>0</v>
      </c>
      <c r="Y140" s="178">
        <f>+'POAI 01 2024'!Y140+'POAI 02 AD'!Y140</f>
        <v>0</v>
      </c>
      <c r="Z140" s="178">
        <f>+'POAI 01 2024'!Z140+'POAI 02 AD'!Z140</f>
        <v>0</v>
      </c>
      <c r="AA140" s="178">
        <f>+'POAI 01 2024'!AA140+'POAI 02 AD'!AA140</f>
        <v>0</v>
      </c>
      <c r="AB140" s="178">
        <f>+'POAI 01 2024'!AB140+'POAI 02 AD'!AB140</f>
        <v>0</v>
      </c>
      <c r="AC140" s="178">
        <f>+'POAI 01 2024'!AC140+'POAI 02 AD'!AC140</f>
        <v>0</v>
      </c>
      <c r="AD140" s="178">
        <f>+'POAI 01 2024'!AD140+'POAI 02 AD'!AD140</f>
        <v>0</v>
      </c>
      <c r="AE140" s="178">
        <f>+'POAI 01 2024'!AE140+'POAI 02 AD'!AE140</f>
        <v>0</v>
      </c>
      <c r="AF140" s="178">
        <f t="shared" si="14"/>
        <v>0</v>
      </c>
      <c r="AG140" s="180"/>
      <c r="AH140" s="178"/>
      <c r="AI140" s="181"/>
      <c r="AJ140" s="178">
        <f t="shared" si="12"/>
        <v>0</v>
      </c>
    </row>
    <row r="141" spans="1:36" s="6" customFormat="1" ht="46.8" x14ac:dyDescent="0.3">
      <c r="A141" s="175" t="str">
        <f t="shared" si="13"/>
        <v>SP.PY.2</v>
      </c>
      <c r="B141" s="176" t="s">
        <v>173</v>
      </c>
      <c r="C141" s="135" t="s">
        <v>12</v>
      </c>
      <c r="D141" s="177" t="s">
        <v>177</v>
      </c>
      <c r="E141" s="136">
        <v>1530</v>
      </c>
      <c r="F141" s="178">
        <f>+'POAI 01 2024'!F141+'POAI 02 AD'!F141</f>
        <v>0</v>
      </c>
      <c r="G141" s="178">
        <f>+'POAI 01 2024'!G141+'POAI 02 AD'!G141</f>
        <v>0</v>
      </c>
      <c r="H141" s="178">
        <f>+'POAI 01 2024'!H141+'POAI 02 AD'!H141</f>
        <v>0</v>
      </c>
      <c r="I141" s="178">
        <f>+'POAI 01 2024'!I141+'POAI 02 AD'!I141</f>
        <v>0</v>
      </c>
      <c r="J141" s="178">
        <f>+'POAI 01 2024'!J141+'POAI 02 AD'!J141</f>
        <v>0</v>
      </c>
      <c r="K141" s="178">
        <f>+'POAI 01 2024'!K141+'POAI 02 AD'!K141</f>
        <v>0</v>
      </c>
      <c r="L141" s="178">
        <f>+'POAI 01 2024'!L141+'POAI 02 AD'!L141</f>
        <v>0</v>
      </c>
      <c r="M141" s="178">
        <f>+'POAI 01 2024'!M141+'POAI 02 AD'!M141</f>
        <v>0</v>
      </c>
      <c r="N141" s="178">
        <f>+'POAI 01 2024'!N141+'POAI 02 AD'!N141</f>
        <v>0</v>
      </c>
      <c r="O141" s="178">
        <f>+'POAI 01 2024'!O141+'POAI 02 AD'!O141</f>
        <v>0</v>
      </c>
      <c r="P141" s="178">
        <f>+'POAI 01 2024'!P141+'POAI 02 AD'!P141</f>
        <v>0</v>
      </c>
      <c r="Q141" s="178">
        <f>+'POAI 01 2024'!Q141+'POAI 02 AD'!Q141</f>
        <v>0</v>
      </c>
      <c r="R141" s="178">
        <f>+'POAI 01 2024'!R141+'POAI 02 AD'!R141</f>
        <v>0</v>
      </c>
      <c r="S141" s="178">
        <f>+'POAI 01 2024'!S141+'POAI 02 AD'!S141</f>
        <v>0</v>
      </c>
      <c r="T141" s="178">
        <f>+'POAI 01 2024'!T141+'POAI 02 AD'!T141</f>
        <v>0</v>
      </c>
      <c r="U141" s="178">
        <f>+'POAI 01 2024'!U141+'POAI 02 AD'!U141</f>
        <v>0</v>
      </c>
      <c r="V141" s="178">
        <f>+'POAI 01 2024'!V141+'POAI 02 AD'!V141</f>
        <v>0</v>
      </c>
      <c r="W141" s="178">
        <f>+'POAI 01 2024'!W141+'POAI 02 AD'!W141</f>
        <v>0</v>
      </c>
      <c r="X141" s="178">
        <f>+'POAI 01 2024'!X141+'POAI 02 AD'!X141</f>
        <v>0</v>
      </c>
      <c r="Y141" s="178">
        <f>+'POAI 01 2024'!Y141+'POAI 02 AD'!Y141</f>
        <v>0</v>
      </c>
      <c r="Z141" s="178">
        <f>+'POAI 01 2024'!Z141+'POAI 02 AD'!Z141</f>
        <v>0</v>
      </c>
      <c r="AA141" s="178">
        <f>+'POAI 01 2024'!AA141+'POAI 02 AD'!AA141</f>
        <v>0</v>
      </c>
      <c r="AB141" s="178">
        <f>+'POAI 01 2024'!AB141+'POAI 02 AD'!AB141</f>
        <v>0</v>
      </c>
      <c r="AC141" s="178">
        <f>+'POAI 01 2024'!AC141+'POAI 02 AD'!AC141</f>
        <v>0</v>
      </c>
      <c r="AD141" s="178">
        <f>+'POAI 01 2024'!AD141+'POAI 02 AD'!AD141</f>
        <v>0</v>
      </c>
      <c r="AE141" s="178">
        <f>+'POAI 01 2024'!AE141+'POAI 02 AD'!AE141</f>
        <v>0</v>
      </c>
      <c r="AF141" s="178">
        <f t="shared" si="14"/>
        <v>0</v>
      </c>
      <c r="AG141" s="180"/>
      <c r="AH141" s="178"/>
      <c r="AI141" s="181"/>
      <c r="AJ141" s="178">
        <f t="shared" si="12"/>
        <v>0</v>
      </c>
    </row>
    <row r="142" spans="1:36" s="6" customFormat="1" ht="31.2" x14ac:dyDescent="0.3">
      <c r="A142" s="175" t="str">
        <f t="shared" si="13"/>
        <v>SP.PY.2</v>
      </c>
      <c r="B142" s="176" t="s">
        <v>173</v>
      </c>
      <c r="C142" s="135" t="s">
        <v>13</v>
      </c>
      <c r="D142" s="177" t="s">
        <v>174</v>
      </c>
      <c r="E142" s="136">
        <v>472</v>
      </c>
      <c r="F142" s="178">
        <f>+'POAI 01 2024'!F142+'POAI 02 AD'!F142</f>
        <v>0</v>
      </c>
      <c r="G142" s="178">
        <f>+'POAI 01 2024'!G142+'POAI 02 AD'!G142</f>
        <v>0</v>
      </c>
      <c r="H142" s="178">
        <f>+'POAI 01 2024'!H142+'POAI 02 AD'!H142</f>
        <v>0</v>
      </c>
      <c r="I142" s="178">
        <f>+'POAI 01 2024'!I142+'POAI 02 AD'!I142</f>
        <v>0</v>
      </c>
      <c r="J142" s="178">
        <f>+'POAI 01 2024'!J142+'POAI 02 AD'!J142</f>
        <v>0</v>
      </c>
      <c r="K142" s="178">
        <f>+'POAI 01 2024'!K142+'POAI 02 AD'!K142</f>
        <v>0</v>
      </c>
      <c r="L142" s="178">
        <f>+'POAI 01 2024'!L142+'POAI 02 AD'!L142</f>
        <v>0</v>
      </c>
      <c r="M142" s="178">
        <f>+'POAI 01 2024'!M142+'POAI 02 AD'!M142</f>
        <v>0</v>
      </c>
      <c r="N142" s="178">
        <f>+'POAI 01 2024'!N142+'POAI 02 AD'!N142</f>
        <v>0</v>
      </c>
      <c r="O142" s="178">
        <f>+'POAI 01 2024'!O142+'POAI 02 AD'!O142</f>
        <v>0</v>
      </c>
      <c r="P142" s="178">
        <f>+'POAI 01 2024'!P142+'POAI 02 AD'!P142</f>
        <v>0</v>
      </c>
      <c r="Q142" s="178">
        <f>+'POAI 01 2024'!Q142+'POAI 02 AD'!Q142</f>
        <v>0</v>
      </c>
      <c r="R142" s="178">
        <f>+'POAI 01 2024'!R142+'POAI 02 AD'!R142</f>
        <v>0</v>
      </c>
      <c r="S142" s="178">
        <f>+'POAI 01 2024'!S142+'POAI 02 AD'!S142</f>
        <v>0</v>
      </c>
      <c r="T142" s="178">
        <f>+'POAI 01 2024'!T142+'POAI 02 AD'!T142</f>
        <v>0</v>
      </c>
      <c r="U142" s="178">
        <f>+'POAI 01 2024'!U142+'POAI 02 AD'!U142</f>
        <v>0</v>
      </c>
      <c r="V142" s="178">
        <f>+'POAI 01 2024'!V142+'POAI 02 AD'!V142</f>
        <v>0</v>
      </c>
      <c r="W142" s="178">
        <f>+'POAI 01 2024'!W142+'POAI 02 AD'!W142</f>
        <v>0</v>
      </c>
      <c r="X142" s="178">
        <f>+'POAI 01 2024'!X142+'POAI 02 AD'!X142</f>
        <v>0</v>
      </c>
      <c r="Y142" s="178">
        <f>+'POAI 01 2024'!Y142+'POAI 02 AD'!Y142</f>
        <v>0</v>
      </c>
      <c r="Z142" s="178">
        <f>+'POAI 01 2024'!Z142+'POAI 02 AD'!Z142</f>
        <v>0</v>
      </c>
      <c r="AA142" s="178">
        <f>+'POAI 01 2024'!AA142+'POAI 02 AD'!AA142</f>
        <v>0</v>
      </c>
      <c r="AB142" s="178">
        <f>+'POAI 01 2024'!AB142+'POAI 02 AD'!AB142</f>
        <v>0</v>
      </c>
      <c r="AC142" s="178">
        <f>+'POAI 01 2024'!AC142+'POAI 02 AD'!AC142</f>
        <v>0</v>
      </c>
      <c r="AD142" s="178">
        <f>+'POAI 01 2024'!AD142+'POAI 02 AD'!AD142</f>
        <v>0</v>
      </c>
      <c r="AE142" s="178">
        <f>+'POAI 01 2024'!AE142+'POAI 02 AD'!AE142</f>
        <v>20900000</v>
      </c>
      <c r="AF142" s="178">
        <f t="shared" si="14"/>
        <v>20900000</v>
      </c>
      <c r="AG142" s="180">
        <f t="shared" ref="AG142:AG205" si="15">+AF142/AH142</f>
        <v>0.35667963683527887</v>
      </c>
      <c r="AH142" s="178">
        <v>58596000</v>
      </c>
      <c r="AI142" s="181">
        <f t="shared" ref="AI142:AI205" si="16">+AJ142/AH142</f>
        <v>0.64332036316472119</v>
      </c>
      <c r="AJ142" s="178">
        <f t="shared" si="12"/>
        <v>37696000</v>
      </c>
    </row>
    <row r="143" spans="1:36" s="6" customFormat="1" ht="31.2" x14ac:dyDescent="0.3">
      <c r="A143" s="175" t="str">
        <f t="shared" si="13"/>
        <v>SP.PY.2</v>
      </c>
      <c r="B143" s="176" t="s">
        <v>173</v>
      </c>
      <c r="C143" s="135" t="s">
        <v>13</v>
      </c>
      <c r="D143" s="177" t="s">
        <v>175</v>
      </c>
      <c r="E143" s="136">
        <v>12</v>
      </c>
      <c r="F143" s="178">
        <f>+'POAI 01 2024'!F143+'POAI 02 AD'!F143</f>
        <v>0</v>
      </c>
      <c r="G143" s="178">
        <f>+'POAI 01 2024'!G143+'POAI 02 AD'!G143</f>
        <v>0</v>
      </c>
      <c r="H143" s="178">
        <f>+'POAI 01 2024'!H143+'POAI 02 AD'!H143</f>
        <v>0</v>
      </c>
      <c r="I143" s="178">
        <f>+'POAI 01 2024'!I143+'POAI 02 AD'!I143</f>
        <v>0</v>
      </c>
      <c r="J143" s="178">
        <f>+'POAI 01 2024'!J143+'POAI 02 AD'!J143</f>
        <v>0</v>
      </c>
      <c r="K143" s="178">
        <f>+'POAI 01 2024'!K143+'POAI 02 AD'!K143</f>
        <v>0</v>
      </c>
      <c r="L143" s="178">
        <f>+'POAI 01 2024'!L143+'POAI 02 AD'!L143</f>
        <v>0</v>
      </c>
      <c r="M143" s="178">
        <f>+'POAI 01 2024'!M143+'POAI 02 AD'!M143</f>
        <v>0</v>
      </c>
      <c r="N143" s="178">
        <f>+'POAI 01 2024'!N143+'POAI 02 AD'!N143</f>
        <v>0</v>
      </c>
      <c r="O143" s="178">
        <f>+'POAI 01 2024'!O143+'POAI 02 AD'!O143</f>
        <v>0</v>
      </c>
      <c r="P143" s="178">
        <f>+'POAI 01 2024'!P143+'POAI 02 AD'!P143</f>
        <v>0</v>
      </c>
      <c r="Q143" s="178">
        <f>+'POAI 01 2024'!Q143+'POAI 02 AD'!Q143</f>
        <v>0</v>
      </c>
      <c r="R143" s="178">
        <f>+'POAI 01 2024'!R143+'POAI 02 AD'!R143</f>
        <v>0</v>
      </c>
      <c r="S143" s="178">
        <f>+'POAI 01 2024'!S143+'POAI 02 AD'!S143</f>
        <v>0</v>
      </c>
      <c r="T143" s="178">
        <f>+'POAI 01 2024'!T143+'POAI 02 AD'!T143</f>
        <v>0</v>
      </c>
      <c r="U143" s="178">
        <f>+'POAI 01 2024'!U143+'POAI 02 AD'!U143</f>
        <v>0</v>
      </c>
      <c r="V143" s="178">
        <f>+'POAI 01 2024'!V143+'POAI 02 AD'!V143</f>
        <v>0</v>
      </c>
      <c r="W143" s="178">
        <f>+'POAI 01 2024'!W143+'POAI 02 AD'!W143</f>
        <v>0</v>
      </c>
      <c r="X143" s="178">
        <f>+'POAI 01 2024'!X143+'POAI 02 AD'!X143</f>
        <v>0</v>
      </c>
      <c r="Y143" s="178">
        <f>+'POAI 01 2024'!Y143+'POAI 02 AD'!Y143</f>
        <v>0</v>
      </c>
      <c r="Z143" s="178">
        <f>+'POAI 01 2024'!Z143+'POAI 02 AD'!Z143</f>
        <v>0</v>
      </c>
      <c r="AA143" s="178">
        <f>+'POAI 01 2024'!AA143+'POAI 02 AD'!AA143</f>
        <v>0</v>
      </c>
      <c r="AB143" s="178">
        <f>+'POAI 01 2024'!AB143+'POAI 02 AD'!AB143</f>
        <v>0</v>
      </c>
      <c r="AC143" s="178">
        <f>+'POAI 01 2024'!AC143+'POAI 02 AD'!AC143</f>
        <v>0</v>
      </c>
      <c r="AD143" s="178">
        <f>+'POAI 01 2024'!AD143+'POAI 02 AD'!AD143</f>
        <v>0</v>
      </c>
      <c r="AE143" s="178">
        <f>+'POAI 01 2024'!AE143+'POAI 02 AD'!AE143</f>
        <v>0</v>
      </c>
      <c r="AF143" s="178">
        <f t="shared" si="14"/>
        <v>0</v>
      </c>
      <c r="AG143" s="180"/>
      <c r="AH143" s="178"/>
      <c r="AI143" s="181"/>
      <c r="AJ143" s="178">
        <f t="shared" si="12"/>
        <v>0</v>
      </c>
    </row>
    <row r="144" spans="1:36" s="6" customFormat="1" ht="62.4" x14ac:dyDescent="0.3">
      <c r="A144" s="175" t="str">
        <f t="shared" si="13"/>
        <v>SP.PY.2</v>
      </c>
      <c r="B144" s="176" t="s">
        <v>173</v>
      </c>
      <c r="C144" s="135" t="s">
        <v>13</v>
      </c>
      <c r="D144" s="177" t="s">
        <v>178</v>
      </c>
      <c r="E144" s="136">
        <v>859</v>
      </c>
      <c r="F144" s="178">
        <f>+'POAI 01 2024'!F144+'POAI 02 AD'!F144</f>
        <v>0</v>
      </c>
      <c r="G144" s="178">
        <f>+'POAI 01 2024'!G144+'POAI 02 AD'!G144</f>
        <v>0</v>
      </c>
      <c r="H144" s="178">
        <f>+'POAI 01 2024'!H144+'POAI 02 AD'!H144</f>
        <v>0</v>
      </c>
      <c r="I144" s="178">
        <f>+'POAI 01 2024'!I144+'POAI 02 AD'!I144</f>
        <v>0</v>
      </c>
      <c r="J144" s="178">
        <f>+'POAI 01 2024'!J144+'POAI 02 AD'!J144</f>
        <v>0</v>
      </c>
      <c r="K144" s="178">
        <f>+'POAI 01 2024'!K144+'POAI 02 AD'!K144</f>
        <v>0</v>
      </c>
      <c r="L144" s="178">
        <f>+'POAI 01 2024'!L144+'POAI 02 AD'!L144</f>
        <v>0</v>
      </c>
      <c r="M144" s="178">
        <f>+'POAI 01 2024'!M144+'POAI 02 AD'!M144</f>
        <v>0</v>
      </c>
      <c r="N144" s="178">
        <f>+'POAI 01 2024'!N144+'POAI 02 AD'!N144</f>
        <v>0</v>
      </c>
      <c r="O144" s="178">
        <f>+'POAI 01 2024'!O144+'POAI 02 AD'!O144</f>
        <v>0</v>
      </c>
      <c r="P144" s="178">
        <f>+'POAI 01 2024'!P144+'POAI 02 AD'!P144</f>
        <v>0</v>
      </c>
      <c r="Q144" s="178">
        <f>+'POAI 01 2024'!Q144+'POAI 02 AD'!Q144</f>
        <v>0</v>
      </c>
      <c r="R144" s="178">
        <f>+'POAI 01 2024'!R144+'POAI 02 AD'!R144</f>
        <v>0</v>
      </c>
      <c r="S144" s="178">
        <f>+'POAI 01 2024'!S144+'POAI 02 AD'!S144</f>
        <v>0</v>
      </c>
      <c r="T144" s="178">
        <f>+'POAI 01 2024'!T144+'POAI 02 AD'!T144</f>
        <v>0</v>
      </c>
      <c r="U144" s="178">
        <f>+'POAI 01 2024'!U144+'POAI 02 AD'!U144</f>
        <v>0</v>
      </c>
      <c r="V144" s="178">
        <f>+'POAI 01 2024'!V144+'POAI 02 AD'!V144</f>
        <v>0</v>
      </c>
      <c r="W144" s="178">
        <f>+'POAI 01 2024'!W144+'POAI 02 AD'!W144</f>
        <v>0</v>
      </c>
      <c r="X144" s="178">
        <f>+'POAI 01 2024'!X144+'POAI 02 AD'!X144</f>
        <v>0</v>
      </c>
      <c r="Y144" s="178">
        <f>+'POAI 01 2024'!Y144+'POAI 02 AD'!Y144</f>
        <v>0</v>
      </c>
      <c r="Z144" s="178">
        <f>+'POAI 01 2024'!Z144+'POAI 02 AD'!Z144</f>
        <v>0</v>
      </c>
      <c r="AA144" s="178">
        <f>+'POAI 01 2024'!AA144+'POAI 02 AD'!AA144</f>
        <v>0</v>
      </c>
      <c r="AB144" s="178">
        <f>+'POAI 01 2024'!AB144+'POAI 02 AD'!AB144</f>
        <v>0</v>
      </c>
      <c r="AC144" s="178">
        <f>+'POAI 01 2024'!AC144+'POAI 02 AD'!AC144</f>
        <v>0</v>
      </c>
      <c r="AD144" s="178">
        <f>+'POAI 01 2024'!AD144+'POAI 02 AD'!AD144</f>
        <v>0</v>
      </c>
      <c r="AE144" s="178">
        <f>+'POAI 01 2024'!AE144+'POAI 02 AD'!AE144</f>
        <v>0</v>
      </c>
      <c r="AF144" s="178">
        <f t="shared" si="14"/>
        <v>0</v>
      </c>
      <c r="AG144" s="180"/>
      <c r="AH144" s="178"/>
      <c r="AI144" s="181"/>
      <c r="AJ144" s="178">
        <f t="shared" si="12"/>
        <v>0</v>
      </c>
    </row>
    <row r="145" spans="1:36" s="6" customFormat="1" ht="31.2" x14ac:dyDescent="0.3">
      <c r="A145" s="175" t="str">
        <f t="shared" si="13"/>
        <v>SP.PY.2</v>
      </c>
      <c r="B145" s="176" t="s">
        <v>173</v>
      </c>
      <c r="C145" s="135" t="s">
        <v>14</v>
      </c>
      <c r="D145" s="177" t="s">
        <v>174</v>
      </c>
      <c r="E145" s="136">
        <v>2665</v>
      </c>
      <c r="F145" s="178">
        <f>+'POAI 01 2024'!F145+'POAI 02 AD'!F145</f>
        <v>0</v>
      </c>
      <c r="G145" s="178">
        <f>+'POAI 01 2024'!G145+'POAI 02 AD'!G145</f>
        <v>0</v>
      </c>
      <c r="H145" s="178">
        <f>+'POAI 01 2024'!H145+'POAI 02 AD'!H145</f>
        <v>0</v>
      </c>
      <c r="I145" s="178">
        <f>+'POAI 01 2024'!I145+'POAI 02 AD'!I145</f>
        <v>0</v>
      </c>
      <c r="J145" s="178">
        <f>+'POAI 01 2024'!J145+'POAI 02 AD'!J145</f>
        <v>0</v>
      </c>
      <c r="K145" s="178">
        <f>+'POAI 01 2024'!K145+'POAI 02 AD'!K145</f>
        <v>0</v>
      </c>
      <c r="L145" s="178">
        <f>+'POAI 01 2024'!L145+'POAI 02 AD'!L145</f>
        <v>0</v>
      </c>
      <c r="M145" s="178">
        <f>+'POAI 01 2024'!M145+'POAI 02 AD'!M145</f>
        <v>0</v>
      </c>
      <c r="N145" s="178">
        <f>+'POAI 01 2024'!N145+'POAI 02 AD'!N145</f>
        <v>0</v>
      </c>
      <c r="O145" s="178">
        <f>+'POAI 01 2024'!O145+'POAI 02 AD'!O145</f>
        <v>0</v>
      </c>
      <c r="P145" s="178">
        <f>+'POAI 01 2024'!P145+'POAI 02 AD'!P145</f>
        <v>0</v>
      </c>
      <c r="Q145" s="178">
        <f>+'POAI 01 2024'!Q145+'POAI 02 AD'!Q145</f>
        <v>0</v>
      </c>
      <c r="R145" s="178">
        <f>+'POAI 01 2024'!R145+'POAI 02 AD'!R145</f>
        <v>0</v>
      </c>
      <c r="S145" s="178">
        <f>+'POAI 01 2024'!S145+'POAI 02 AD'!S145</f>
        <v>0</v>
      </c>
      <c r="T145" s="178">
        <f>+'POAI 01 2024'!T145+'POAI 02 AD'!T145</f>
        <v>0</v>
      </c>
      <c r="U145" s="178">
        <f>+'POAI 01 2024'!U145+'POAI 02 AD'!U145</f>
        <v>0</v>
      </c>
      <c r="V145" s="178">
        <f>+'POAI 01 2024'!V145+'POAI 02 AD'!V145</f>
        <v>0</v>
      </c>
      <c r="W145" s="178">
        <f>+'POAI 01 2024'!W145+'POAI 02 AD'!W145</f>
        <v>0</v>
      </c>
      <c r="X145" s="178">
        <f>+'POAI 01 2024'!X145+'POAI 02 AD'!X145</f>
        <v>0</v>
      </c>
      <c r="Y145" s="178">
        <f>+'POAI 01 2024'!Y145+'POAI 02 AD'!Y145</f>
        <v>0</v>
      </c>
      <c r="Z145" s="178">
        <f>+'POAI 01 2024'!Z145+'POAI 02 AD'!Z145</f>
        <v>0</v>
      </c>
      <c r="AA145" s="178">
        <f>+'POAI 01 2024'!AA145+'POAI 02 AD'!AA145</f>
        <v>0</v>
      </c>
      <c r="AB145" s="178">
        <f>+'POAI 01 2024'!AB145+'POAI 02 AD'!AB145</f>
        <v>0</v>
      </c>
      <c r="AC145" s="178">
        <f>+'POAI 01 2024'!AC145+'POAI 02 AD'!AC145</f>
        <v>0</v>
      </c>
      <c r="AD145" s="178">
        <f>+'POAI 01 2024'!AD145+'POAI 02 AD'!AD145</f>
        <v>0</v>
      </c>
      <c r="AE145" s="178">
        <f>+'POAI 01 2024'!AE145+'POAI 02 AD'!AE145</f>
        <v>10900000</v>
      </c>
      <c r="AF145" s="178">
        <f t="shared" si="14"/>
        <v>10900000</v>
      </c>
      <c r="AG145" s="180">
        <f t="shared" si="15"/>
        <v>0.18246953261015134</v>
      </c>
      <c r="AH145" s="178">
        <v>59736000</v>
      </c>
      <c r="AI145" s="181">
        <f t="shared" si="16"/>
        <v>0.81753046738984869</v>
      </c>
      <c r="AJ145" s="178">
        <f t="shared" si="12"/>
        <v>48836000</v>
      </c>
    </row>
    <row r="146" spans="1:36" s="6" customFormat="1" ht="31.2" x14ac:dyDescent="0.3">
      <c r="A146" s="175" t="str">
        <f t="shared" si="13"/>
        <v>SP.PY.2</v>
      </c>
      <c r="B146" s="176" t="s">
        <v>173</v>
      </c>
      <c r="C146" s="135" t="s">
        <v>14</v>
      </c>
      <c r="D146" s="177" t="s">
        <v>175</v>
      </c>
      <c r="E146" s="136">
        <v>38</v>
      </c>
      <c r="F146" s="178">
        <f>+'POAI 01 2024'!F146+'POAI 02 AD'!F146</f>
        <v>0</v>
      </c>
      <c r="G146" s="178">
        <f>+'POAI 01 2024'!G146+'POAI 02 AD'!G146</f>
        <v>0</v>
      </c>
      <c r="H146" s="178">
        <f>+'POAI 01 2024'!H146+'POAI 02 AD'!H146</f>
        <v>0</v>
      </c>
      <c r="I146" s="178">
        <f>+'POAI 01 2024'!I146+'POAI 02 AD'!I146</f>
        <v>0</v>
      </c>
      <c r="J146" s="178">
        <f>+'POAI 01 2024'!J146+'POAI 02 AD'!J146</f>
        <v>0</v>
      </c>
      <c r="K146" s="178">
        <f>+'POAI 01 2024'!K146+'POAI 02 AD'!K146</f>
        <v>0</v>
      </c>
      <c r="L146" s="178">
        <f>+'POAI 01 2024'!L146+'POAI 02 AD'!L146</f>
        <v>0</v>
      </c>
      <c r="M146" s="178">
        <f>+'POAI 01 2024'!M146+'POAI 02 AD'!M146</f>
        <v>0</v>
      </c>
      <c r="N146" s="178">
        <f>+'POAI 01 2024'!N146+'POAI 02 AD'!N146</f>
        <v>0</v>
      </c>
      <c r="O146" s="178">
        <f>+'POAI 01 2024'!O146+'POAI 02 AD'!O146</f>
        <v>0</v>
      </c>
      <c r="P146" s="178">
        <f>+'POAI 01 2024'!P146+'POAI 02 AD'!P146</f>
        <v>0</v>
      </c>
      <c r="Q146" s="178">
        <f>+'POAI 01 2024'!Q146+'POAI 02 AD'!Q146</f>
        <v>0</v>
      </c>
      <c r="R146" s="178">
        <f>+'POAI 01 2024'!R146+'POAI 02 AD'!R146</f>
        <v>0</v>
      </c>
      <c r="S146" s="178">
        <f>+'POAI 01 2024'!S146+'POAI 02 AD'!S146</f>
        <v>0</v>
      </c>
      <c r="T146" s="178">
        <f>+'POAI 01 2024'!T146+'POAI 02 AD'!T146</f>
        <v>0</v>
      </c>
      <c r="U146" s="178">
        <f>+'POAI 01 2024'!U146+'POAI 02 AD'!U146</f>
        <v>0</v>
      </c>
      <c r="V146" s="178">
        <f>+'POAI 01 2024'!V146+'POAI 02 AD'!V146</f>
        <v>0</v>
      </c>
      <c r="W146" s="178">
        <f>+'POAI 01 2024'!W146+'POAI 02 AD'!W146</f>
        <v>0</v>
      </c>
      <c r="X146" s="178">
        <f>+'POAI 01 2024'!X146+'POAI 02 AD'!X146</f>
        <v>0</v>
      </c>
      <c r="Y146" s="178">
        <f>+'POAI 01 2024'!Y146+'POAI 02 AD'!Y146</f>
        <v>0</v>
      </c>
      <c r="Z146" s="178">
        <f>+'POAI 01 2024'!Z146+'POAI 02 AD'!Z146</f>
        <v>0</v>
      </c>
      <c r="AA146" s="178">
        <f>+'POAI 01 2024'!AA146+'POAI 02 AD'!AA146</f>
        <v>0</v>
      </c>
      <c r="AB146" s="178">
        <f>+'POAI 01 2024'!AB146+'POAI 02 AD'!AB146</f>
        <v>0</v>
      </c>
      <c r="AC146" s="178">
        <f>+'POAI 01 2024'!AC146+'POAI 02 AD'!AC146</f>
        <v>0</v>
      </c>
      <c r="AD146" s="178">
        <f>+'POAI 01 2024'!AD146+'POAI 02 AD'!AD146</f>
        <v>0</v>
      </c>
      <c r="AE146" s="178">
        <f>+'POAI 01 2024'!AE146+'POAI 02 AD'!AE146</f>
        <v>0</v>
      </c>
      <c r="AF146" s="178">
        <f t="shared" si="14"/>
        <v>0</v>
      </c>
      <c r="AG146" s="180"/>
      <c r="AH146" s="178"/>
      <c r="AI146" s="181"/>
      <c r="AJ146" s="178">
        <f t="shared" si="12"/>
        <v>0</v>
      </c>
    </row>
    <row r="147" spans="1:36" s="6" customFormat="1" ht="46.8" x14ac:dyDescent="0.3">
      <c r="A147" s="175" t="str">
        <f t="shared" si="13"/>
        <v>SP.PY.2</v>
      </c>
      <c r="B147" s="176" t="s">
        <v>173</v>
      </c>
      <c r="C147" s="135" t="s">
        <v>14</v>
      </c>
      <c r="D147" s="177" t="s">
        <v>176</v>
      </c>
      <c r="E147" s="136">
        <v>2481</v>
      </c>
      <c r="F147" s="178">
        <f>+'POAI 01 2024'!F147+'POAI 02 AD'!F147</f>
        <v>0</v>
      </c>
      <c r="G147" s="178">
        <f>+'POAI 01 2024'!G147+'POAI 02 AD'!G147</f>
        <v>0</v>
      </c>
      <c r="H147" s="178">
        <f>+'POAI 01 2024'!H147+'POAI 02 AD'!H147</f>
        <v>0</v>
      </c>
      <c r="I147" s="178">
        <f>+'POAI 01 2024'!I147+'POAI 02 AD'!I147</f>
        <v>0</v>
      </c>
      <c r="J147" s="178">
        <f>+'POAI 01 2024'!J147+'POAI 02 AD'!J147</f>
        <v>0</v>
      </c>
      <c r="K147" s="178">
        <f>+'POAI 01 2024'!K147+'POAI 02 AD'!K147</f>
        <v>0</v>
      </c>
      <c r="L147" s="178">
        <f>+'POAI 01 2024'!L147+'POAI 02 AD'!L147</f>
        <v>0</v>
      </c>
      <c r="M147" s="178">
        <f>+'POAI 01 2024'!M147+'POAI 02 AD'!M147</f>
        <v>0</v>
      </c>
      <c r="N147" s="178">
        <f>+'POAI 01 2024'!N147+'POAI 02 AD'!N147</f>
        <v>0</v>
      </c>
      <c r="O147" s="178">
        <f>+'POAI 01 2024'!O147+'POAI 02 AD'!O147</f>
        <v>0</v>
      </c>
      <c r="P147" s="178">
        <f>+'POAI 01 2024'!P147+'POAI 02 AD'!P147</f>
        <v>0</v>
      </c>
      <c r="Q147" s="178">
        <f>+'POAI 01 2024'!Q147+'POAI 02 AD'!Q147</f>
        <v>0</v>
      </c>
      <c r="R147" s="178">
        <f>+'POAI 01 2024'!R147+'POAI 02 AD'!R147</f>
        <v>0</v>
      </c>
      <c r="S147" s="178">
        <f>+'POAI 01 2024'!S147+'POAI 02 AD'!S147</f>
        <v>0</v>
      </c>
      <c r="T147" s="178">
        <f>+'POAI 01 2024'!T147+'POAI 02 AD'!T147</f>
        <v>0</v>
      </c>
      <c r="U147" s="178">
        <f>+'POAI 01 2024'!U147+'POAI 02 AD'!U147</f>
        <v>0</v>
      </c>
      <c r="V147" s="178">
        <f>+'POAI 01 2024'!V147+'POAI 02 AD'!V147</f>
        <v>0</v>
      </c>
      <c r="W147" s="178">
        <f>+'POAI 01 2024'!W147+'POAI 02 AD'!W147</f>
        <v>0</v>
      </c>
      <c r="X147" s="178">
        <f>+'POAI 01 2024'!X147+'POAI 02 AD'!X147</f>
        <v>0</v>
      </c>
      <c r="Y147" s="178">
        <f>+'POAI 01 2024'!Y147+'POAI 02 AD'!Y147</f>
        <v>0</v>
      </c>
      <c r="Z147" s="178">
        <f>+'POAI 01 2024'!Z147+'POAI 02 AD'!Z147</f>
        <v>0</v>
      </c>
      <c r="AA147" s="178">
        <f>+'POAI 01 2024'!AA147+'POAI 02 AD'!AA147</f>
        <v>0</v>
      </c>
      <c r="AB147" s="178">
        <f>+'POAI 01 2024'!AB147+'POAI 02 AD'!AB147</f>
        <v>0</v>
      </c>
      <c r="AC147" s="178">
        <f>+'POAI 01 2024'!AC147+'POAI 02 AD'!AC147</f>
        <v>0</v>
      </c>
      <c r="AD147" s="178">
        <f>+'POAI 01 2024'!AD147+'POAI 02 AD'!AD147</f>
        <v>0</v>
      </c>
      <c r="AE147" s="178">
        <f>+'POAI 01 2024'!AE147+'POAI 02 AD'!AE147</f>
        <v>0</v>
      </c>
      <c r="AF147" s="178">
        <f t="shared" si="14"/>
        <v>0</v>
      </c>
      <c r="AG147" s="180"/>
      <c r="AH147" s="178"/>
      <c r="AI147" s="181"/>
      <c r="AJ147" s="178">
        <f t="shared" si="12"/>
        <v>0</v>
      </c>
    </row>
    <row r="148" spans="1:36" s="6" customFormat="1" ht="62.4" x14ac:dyDescent="0.3">
      <c r="A148" s="175" t="str">
        <f t="shared" si="13"/>
        <v>SP.PY.2</v>
      </c>
      <c r="B148" s="176" t="s">
        <v>179</v>
      </c>
      <c r="C148" s="135" t="s">
        <v>10</v>
      </c>
      <c r="D148" s="177" t="s">
        <v>180</v>
      </c>
      <c r="E148" s="136">
        <v>52</v>
      </c>
      <c r="F148" s="178">
        <f>+'POAI 01 2024'!F148+'POAI 02 AD'!F148</f>
        <v>0</v>
      </c>
      <c r="G148" s="178">
        <f>+'POAI 01 2024'!G148+'POAI 02 AD'!G148</f>
        <v>0</v>
      </c>
      <c r="H148" s="178">
        <f>+'POAI 01 2024'!H148+'POAI 02 AD'!H148</f>
        <v>0</v>
      </c>
      <c r="I148" s="178">
        <f>+'POAI 01 2024'!I148+'POAI 02 AD'!I148</f>
        <v>0</v>
      </c>
      <c r="J148" s="178">
        <f>+'POAI 01 2024'!J148+'POAI 02 AD'!J148</f>
        <v>0</v>
      </c>
      <c r="K148" s="178">
        <f>+'POAI 01 2024'!K148+'POAI 02 AD'!K148</f>
        <v>0</v>
      </c>
      <c r="L148" s="178">
        <f>+'POAI 01 2024'!L148+'POAI 02 AD'!L148</f>
        <v>0</v>
      </c>
      <c r="M148" s="178">
        <f>+'POAI 01 2024'!M148+'POAI 02 AD'!M148</f>
        <v>0</v>
      </c>
      <c r="N148" s="178">
        <f>+'POAI 01 2024'!N148+'POAI 02 AD'!N148</f>
        <v>0</v>
      </c>
      <c r="O148" s="178">
        <f>+'POAI 01 2024'!O148+'POAI 02 AD'!O148</f>
        <v>0</v>
      </c>
      <c r="P148" s="178">
        <f>+'POAI 01 2024'!P148+'POAI 02 AD'!P148</f>
        <v>0</v>
      </c>
      <c r="Q148" s="178">
        <f>+'POAI 01 2024'!Q148+'POAI 02 AD'!Q148</f>
        <v>0</v>
      </c>
      <c r="R148" s="178">
        <f>+'POAI 01 2024'!R148+'POAI 02 AD'!R148</f>
        <v>0</v>
      </c>
      <c r="S148" s="178">
        <f>+'POAI 01 2024'!S148+'POAI 02 AD'!S148</f>
        <v>0</v>
      </c>
      <c r="T148" s="178">
        <f>+'POAI 01 2024'!T148+'POAI 02 AD'!T148</f>
        <v>0</v>
      </c>
      <c r="U148" s="178">
        <f>+'POAI 01 2024'!U148+'POAI 02 AD'!U148</f>
        <v>0</v>
      </c>
      <c r="V148" s="178">
        <f>+'POAI 01 2024'!V148+'POAI 02 AD'!V148</f>
        <v>0</v>
      </c>
      <c r="W148" s="178">
        <f>+'POAI 01 2024'!W148+'POAI 02 AD'!W148</f>
        <v>0</v>
      </c>
      <c r="X148" s="178">
        <f>+'POAI 01 2024'!X148+'POAI 02 AD'!X148</f>
        <v>0</v>
      </c>
      <c r="Y148" s="178">
        <f>+'POAI 01 2024'!Y148+'POAI 02 AD'!Y148</f>
        <v>0</v>
      </c>
      <c r="Z148" s="178">
        <f>+'POAI 01 2024'!Z148+'POAI 02 AD'!Z148</f>
        <v>0</v>
      </c>
      <c r="AA148" s="178">
        <f>+'POAI 01 2024'!AA148+'POAI 02 AD'!AA148</f>
        <v>0</v>
      </c>
      <c r="AB148" s="178">
        <f>+'POAI 01 2024'!AB148+'POAI 02 AD'!AB148</f>
        <v>0</v>
      </c>
      <c r="AC148" s="178">
        <f>+'POAI 01 2024'!AC148+'POAI 02 AD'!AC148</f>
        <v>0</v>
      </c>
      <c r="AD148" s="178">
        <f>+'POAI 01 2024'!AD148+'POAI 02 AD'!AD148</f>
        <v>0</v>
      </c>
      <c r="AE148" s="178">
        <f>+'POAI 01 2024'!AE148+'POAI 02 AD'!AE148</f>
        <v>40500000</v>
      </c>
      <c r="AF148" s="178">
        <f t="shared" si="14"/>
        <v>40500000</v>
      </c>
      <c r="AG148" s="180">
        <f t="shared" si="15"/>
        <v>0.15576923076923077</v>
      </c>
      <c r="AH148" s="178">
        <v>260000000</v>
      </c>
      <c r="AI148" s="181">
        <f t="shared" si="16"/>
        <v>0.84423076923076923</v>
      </c>
      <c r="AJ148" s="178">
        <f t="shared" si="12"/>
        <v>219500000</v>
      </c>
    </row>
    <row r="149" spans="1:36" s="6" customFormat="1" ht="62.4" x14ac:dyDescent="0.3">
      <c r="A149" s="175" t="str">
        <f t="shared" si="13"/>
        <v>SP.PY.2</v>
      </c>
      <c r="B149" s="176" t="s">
        <v>181</v>
      </c>
      <c r="C149" s="135" t="s">
        <v>10</v>
      </c>
      <c r="D149" s="177" t="s">
        <v>180</v>
      </c>
      <c r="E149" s="136">
        <v>4200</v>
      </c>
      <c r="F149" s="178">
        <f>+'POAI 01 2024'!F149+'POAI 02 AD'!F149</f>
        <v>0</v>
      </c>
      <c r="G149" s="178">
        <f>+'POAI 01 2024'!G149+'POAI 02 AD'!G149</f>
        <v>0</v>
      </c>
      <c r="H149" s="178">
        <f>+'POAI 01 2024'!H149+'POAI 02 AD'!H149</f>
        <v>0</v>
      </c>
      <c r="I149" s="178">
        <f>+'POAI 01 2024'!I149+'POAI 02 AD'!I149</f>
        <v>0</v>
      </c>
      <c r="J149" s="178">
        <f>+'POAI 01 2024'!J149+'POAI 02 AD'!J149</f>
        <v>0</v>
      </c>
      <c r="K149" s="178">
        <f>+'POAI 01 2024'!K149+'POAI 02 AD'!K149</f>
        <v>0</v>
      </c>
      <c r="L149" s="178">
        <f>+'POAI 01 2024'!L149+'POAI 02 AD'!L149</f>
        <v>0</v>
      </c>
      <c r="M149" s="178">
        <f>+'POAI 01 2024'!M149+'POAI 02 AD'!M149</f>
        <v>0</v>
      </c>
      <c r="N149" s="178">
        <f>+'POAI 01 2024'!N149+'POAI 02 AD'!N149</f>
        <v>0</v>
      </c>
      <c r="O149" s="178">
        <f>+'POAI 01 2024'!O149+'POAI 02 AD'!O149</f>
        <v>0</v>
      </c>
      <c r="P149" s="178">
        <f>+'POAI 01 2024'!P149+'POAI 02 AD'!P149</f>
        <v>0</v>
      </c>
      <c r="Q149" s="178">
        <f>+'POAI 01 2024'!Q149+'POAI 02 AD'!Q149</f>
        <v>0</v>
      </c>
      <c r="R149" s="178">
        <f>+'POAI 01 2024'!R149+'POAI 02 AD'!R149</f>
        <v>0</v>
      </c>
      <c r="S149" s="178">
        <f>+'POAI 01 2024'!S149+'POAI 02 AD'!S149</f>
        <v>0</v>
      </c>
      <c r="T149" s="178">
        <f>+'POAI 01 2024'!T149+'POAI 02 AD'!T149</f>
        <v>0</v>
      </c>
      <c r="U149" s="178">
        <f>+'POAI 01 2024'!U149+'POAI 02 AD'!U149</f>
        <v>0</v>
      </c>
      <c r="V149" s="178">
        <f>+'POAI 01 2024'!V149+'POAI 02 AD'!V149</f>
        <v>0</v>
      </c>
      <c r="W149" s="178">
        <f>+'POAI 01 2024'!W149+'POAI 02 AD'!W149</f>
        <v>0</v>
      </c>
      <c r="X149" s="178">
        <f>+'POAI 01 2024'!X149+'POAI 02 AD'!X149</f>
        <v>0</v>
      </c>
      <c r="Y149" s="178">
        <f>+'POAI 01 2024'!Y149+'POAI 02 AD'!Y149</f>
        <v>0</v>
      </c>
      <c r="Z149" s="178">
        <f>+'POAI 01 2024'!Z149+'POAI 02 AD'!Z149</f>
        <v>0</v>
      </c>
      <c r="AA149" s="178">
        <f>+'POAI 01 2024'!AA149+'POAI 02 AD'!AA149</f>
        <v>0</v>
      </c>
      <c r="AB149" s="178">
        <f>+'POAI 01 2024'!AB149+'POAI 02 AD'!AB149</f>
        <v>0</v>
      </c>
      <c r="AC149" s="178">
        <f>+'POAI 01 2024'!AC149+'POAI 02 AD'!AC149</f>
        <v>0</v>
      </c>
      <c r="AD149" s="178">
        <f>+'POAI 01 2024'!AD149+'POAI 02 AD'!AD149</f>
        <v>0</v>
      </c>
      <c r="AE149" s="178">
        <f>+'POAI 01 2024'!AE149+'POAI 02 AD'!AE149</f>
        <v>0</v>
      </c>
      <c r="AF149" s="178">
        <f t="shared" si="14"/>
        <v>0</v>
      </c>
      <c r="AG149" s="180"/>
      <c r="AH149" s="178"/>
      <c r="AI149" s="181"/>
      <c r="AJ149" s="178">
        <f t="shared" si="12"/>
        <v>0</v>
      </c>
    </row>
    <row r="150" spans="1:36" s="6" customFormat="1" ht="62.4" x14ac:dyDescent="0.3">
      <c r="A150" s="175" t="str">
        <f t="shared" si="13"/>
        <v>SP.PY.2</v>
      </c>
      <c r="B150" s="176" t="s">
        <v>182</v>
      </c>
      <c r="C150" s="135" t="s">
        <v>14</v>
      </c>
      <c r="D150" s="177" t="s">
        <v>180</v>
      </c>
      <c r="E150" s="136">
        <v>705</v>
      </c>
      <c r="F150" s="178">
        <f>+'POAI 01 2024'!F150+'POAI 02 AD'!F150</f>
        <v>0</v>
      </c>
      <c r="G150" s="178">
        <f>+'POAI 01 2024'!G150+'POAI 02 AD'!G150</f>
        <v>0</v>
      </c>
      <c r="H150" s="178">
        <f>+'POAI 01 2024'!H150+'POAI 02 AD'!H150</f>
        <v>0</v>
      </c>
      <c r="I150" s="178">
        <f>+'POAI 01 2024'!I150+'POAI 02 AD'!I150</f>
        <v>0</v>
      </c>
      <c r="J150" s="178">
        <f>+'POAI 01 2024'!J150+'POAI 02 AD'!J150</f>
        <v>0</v>
      </c>
      <c r="K150" s="178">
        <f>+'POAI 01 2024'!K150+'POAI 02 AD'!K150</f>
        <v>0</v>
      </c>
      <c r="L150" s="178">
        <f>+'POAI 01 2024'!L150+'POAI 02 AD'!L150</f>
        <v>0</v>
      </c>
      <c r="M150" s="178">
        <f>+'POAI 01 2024'!M150+'POAI 02 AD'!M150</f>
        <v>0</v>
      </c>
      <c r="N150" s="178">
        <f>+'POAI 01 2024'!N150+'POAI 02 AD'!N150</f>
        <v>0</v>
      </c>
      <c r="O150" s="178">
        <f>+'POAI 01 2024'!O150+'POAI 02 AD'!O150</f>
        <v>0</v>
      </c>
      <c r="P150" s="178">
        <f>+'POAI 01 2024'!P150+'POAI 02 AD'!P150</f>
        <v>0</v>
      </c>
      <c r="Q150" s="178">
        <f>+'POAI 01 2024'!Q150+'POAI 02 AD'!Q150</f>
        <v>0</v>
      </c>
      <c r="R150" s="178">
        <f>+'POAI 01 2024'!R150+'POAI 02 AD'!R150</f>
        <v>0</v>
      </c>
      <c r="S150" s="178">
        <f>+'POAI 01 2024'!S150+'POAI 02 AD'!S150</f>
        <v>0</v>
      </c>
      <c r="T150" s="178">
        <f>+'POAI 01 2024'!T150+'POAI 02 AD'!T150</f>
        <v>0</v>
      </c>
      <c r="U150" s="178">
        <f>+'POAI 01 2024'!U150+'POAI 02 AD'!U150</f>
        <v>0</v>
      </c>
      <c r="V150" s="178">
        <f>+'POAI 01 2024'!V150+'POAI 02 AD'!V150</f>
        <v>0</v>
      </c>
      <c r="W150" s="178">
        <f>+'POAI 01 2024'!W150+'POAI 02 AD'!W150</f>
        <v>0</v>
      </c>
      <c r="X150" s="178">
        <f>+'POAI 01 2024'!X150+'POAI 02 AD'!X150</f>
        <v>0</v>
      </c>
      <c r="Y150" s="178">
        <f>+'POAI 01 2024'!Y150+'POAI 02 AD'!Y150</f>
        <v>0</v>
      </c>
      <c r="Z150" s="178">
        <f>+'POAI 01 2024'!Z150+'POAI 02 AD'!Z150</f>
        <v>0</v>
      </c>
      <c r="AA150" s="178">
        <f>+'POAI 01 2024'!AA150+'POAI 02 AD'!AA150</f>
        <v>0</v>
      </c>
      <c r="AB150" s="178">
        <f>+'POAI 01 2024'!AB150+'POAI 02 AD'!AB150</f>
        <v>0</v>
      </c>
      <c r="AC150" s="178">
        <f>+'POAI 01 2024'!AC150+'POAI 02 AD'!AC150</f>
        <v>0</v>
      </c>
      <c r="AD150" s="178">
        <f>+'POAI 01 2024'!AD150+'POAI 02 AD'!AD150</f>
        <v>0</v>
      </c>
      <c r="AE150" s="178">
        <f>+'POAI 01 2024'!AE150+'POAI 02 AD'!AE150</f>
        <v>21800000</v>
      </c>
      <c r="AF150" s="178">
        <f t="shared" si="14"/>
        <v>21800000</v>
      </c>
      <c r="AG150" s="180">
        <f t="shared" si="15"/>
        <v>9.0833333333333335E-2</v>
      </c>
      <c r="AH150" s="178">
        <v>240000000</v>
      </c>
      <c r="AI150" s="181">
        <f t="shared" si="16"/>
        <v>0.90916666666666668</v>
      </c>
      <c r="AJ150" s="178">
        <f t="shared" si="12"/>
        <v>218200000</v>
      </c>
    </row>
    <row r="151" spans="1:36" s="6" customFormat="1" ht="93.6" x14ac:dyDescent="0.3">
      <c r="A151" s="175" t="str">
        <f t="shared" si="13"/>
        <v>SP.PY.2</v>
      </c>
      <c r="B151" s="176" t="s">
        <v>183</v>
      </c>
      <c r="C151" s="135" t="s">
        <v>10</v>
      </c>
      <c r="D151" s="177" t="s">
        <v>325</v>
      </c>
      <c r="E151" s="136">
        <v>1756</v>
      </c>
      <c r="F151" s="178">
        <f>+'POAI 01 2024'!F151+'POAI 02 AD'!F151</f>
        <v>0</v>
      </c>
      <c r="G151" s="178">
        <f>+'POAI 01 2024'!G151+'POAI 02 AD'!G151</f>
        <v>0</v>
      </c>
      <c r="H151" s="178">
        <f>+'POAI 01 2024'!H151+'POAI 02 AD'!H151</f>
        <v>0</v>
      </c>
      <c r="I151" s="178">
        <f>+'POAI 01 2024'!I151+'POAI 02 AD'!I151</f>
        <v>0</v>
      </c>
      <c r="J151" s="178">
        <f>+'POAI 01 2024'!J151+'POAI 02 AD'!J151</f>
        <v>0</v>
      </c>
      <c r="K151" s="178">
        <f>+'POAI 01 2024'!K151+'POAI 02 AD'!K151</f>
        <v>0</v>
      </c>
      <c r="L151" s="178">
        <f>+'POAI 01 2024'!L151+'POAI 02 AD'!L151</f>
        <v>0</v>
      </c>
      <c r="M151" s="178">
        <f>+'POAI 01 2024'!M151+'POAI 02 AD'!M151</f>
        <v>0</v>
      </c>
      <c r="N151" s="178">
        <f>+'POAI 01 2024'!N151+'POAI 02 AD'!N151</f>
        <v>0</v>
      </c>
      <c r="O151" s="178">
        <f>+'POAI 01 2024'!O151+'POAI 02 AD'!O151</f>
        <v>0</v>
      </c>
      <c r="P151" s="178">
        <f>+'POAI 01 2024'!P151+'POAI 02 AD'!P151</f>
        <v>0</v>
      </c>
      <c r="Q151" s="178">
        <f>+'POAI 01 2024'!Q151+'POAI 02 AD'!Q151</f>
        <v>0</v>
      </c>
      <c r="R151" s="178">
        <f>+'POAI 01 2024'!R151+'POAI 02 AD'!R151</f>
        <v>0</v>
      </c>
      <c r="S151" s="178">
        <f>+'POAI 01 2024'!S151+'POAI 02 AD'!S151</f>
        <v>0</v>
      </c>
      <c r="T151" s="178">
        <f>+'POAI 01 2024'!T151+'POAI 02 AD'!T151</f>
        <v>0</v>
      </c>
      <c r="U151" s="178">
        <f>+'POAI 01 2024'!U151+'POAI 02 AD'!U151</f>
        <v>0</v>
      </c>
      <c r="V151" s="178">
        <f>+'POAI 01 2024'!V151+'POAI 02 AD'!V151</f>
        <v>0</v>
      </c>
      <c r="W151" s="178">
        <f>+'POAI 01 2024'!W151+'POAI 02 AD'!W151</f>
        <v>0</v>
      </c>
      <c r="X151" s="178">
        <f>+'POAI 01 2024'!X151+'POAI 02 AD'!X151</f>
        <v>0</v>
      </c>
      <c r="Y151" s="178">
        <f>+'POAI 01 2024'!Y151+'POAI 02 AD'!Y151</f>
        <v>0</v>
      </c>
      <c r="Z151" s="178">
        <f>+'POAI 01 2024'!Z151+'POAI 02 AD'!Z151</f>
        <v>0</v>
      </c>
      <c r="AA151" s="178">
        <f>+'POAI 01 2024'!AA151+'POAI 02 AD'!AA151</f>
        <v>0</v>
      </c>
      <c r="AB151" s="178">
        <f>+'POAI 01 2024'!AB151+'POAI 02 AD'!AB151</f>
        <v>0</v>
      </c>
      <c r="AC151" s="178">
        <f>+'POAI 01 2024'!AC151+'POAI 02 AD'!AC151</f>
        <v>0</v>
      </c>
      <c r="AD151" s="178">
        <f>+'POAI 01 2024'!AD151+'POAI 02 AD'!AD151</f>
        <v>0</v>
      </c>
      <c r="AE151" s="178">
        <f>+'POAI 01 2024'!AE151+'POAI 02 AD'!AE151</f>
        <v>41930000</v>
      </c>
      <c r="AF151" s="178">
        <f t="shared" si="14"/>
        <v>41930000</v>
      </c>
      <c r="AG151" s="180">
        <f t="shared" si="15"/>
        <v>0.26206249999999998</v>
      </c>
      <c r="AH151" s="178">
        <v>160000000</v>
      </c>
      <c r="AI151" s="181">
        <f t="shared" si="16"/>
        <v>0.73793750000000002</v>
      </c>
      <c r="AJ151" s="178">
        <f t="shared" si="12"/>
        <v>118070000</v>
      </c>
    </row>
    <row r="152" spans="1:36" s="6" customFormat="1" ht="109.2" x14ac:dyDescent="0.3">
      <c r="A152" s="175" t="str">
        <f t="shared" si="13"/>
        <v>SP.PY.2</v>
      </c>
      <c r="B152" s="176" t="s">
        <v>183</v>
      </c>
      <c r="C152" s="135" t="s">
        <v>10</v>
      </c>
      <c r="D152" s="177" t="s">
        <v>326</v>
      </c>
      <c r="E152" s="136">
        <v>2204</v>
      </c>
      <c r="F152" s="178">
        <f>+'POAI 01 2024'!F152+'POAI 02 AD'!F152</f>
        <v>0</v>
      </c>
      <c r="G152" s="178">
        <f>+'POAI 01 2024'!G152+'POAI 02 AD'!G152</f>
        <v>0</v>
      </c>
      <c r="H152" s="178">
        <f>+'POAI 01 2024'!H152+'POAI 02 AD'!H152</f>
        <v>0</v>
      </c>
      <c r="I152" s="178">
        <f>+'POAI 01 2024'!I152+'POAI 02 AD'!I152</f>
        <v>0</v>
      </c>
      <c r="J152" s="178">
        <f>+'POAI 01 2024'!J152+'POAI 02 AD'!J152</f>
        <v>0</v>
      </c>
      <c r="K152" s="178">
        <f>+'POAI 01 2024'!K152+'POAI 02 AD'!K152</f>
        <v>0</v>
      </c>
      <c r="L152" s="178">
        <f>+'POAI 01 2024'!L152+'POAI 02 AD'!L152</f>
        <v>0</v>
      </c>
      <c r="M152" s="178">
        <f>+'POAI 01 2024'!M152+'POAI 02 AD'!M152</f>
        <v>0</v>
      </c>
      <c r="N152" s="178">
        <f>+'POAI 01 2024'!N152+'POAI 02 AD'!N152</f>
        <v>0</v>
      </c>
      <c r="O152" s="178">
        <f>+'POAI 01 2024'!O152+'POAI 02 AD'!O152</f>
        <v>0</v>
      </c>
      <c r="P152" s="178">
        <f>+'POAI 01 2024'!P152+'POAI 02 AD'!P152</f>
        <v>0</v>
      </c>
      <c r="Q152" s="178">
        <f>+'POAI 01 2024'!Q152+'POAI 02 AD'!Q152</f>
        <v>0</v>
      </c>
      <c r="R152" s="178">
        <f>+'POAI 01 2024'!R152+'POAI 02 AD'!R152</f>
        <v>0</v>
      </c>
      <c r="S152" s="178">
        <f>+'POAI 01 2024'!S152+'POAI 02 AD'!S152</f>
        <v>0</v>
      </c>
      <c r="T152" s="178">
        <f>+'POAI 01 2024'!T152+'POAI 02 AD'!T152</f>
        <v>0</v>
      </c>
      <c r="U152" s="178">
        <f>+'POAI 01 2024'!U152+'POAI 02 AD'!U152</f>
        <v>0</v>
      </c>
      <c r="V152" s="178">
        <f>+'POAI 01 2024'!V152+'POAI 02 AD'!V152</f>
        <v>0</v>
      </c>
      <c r="W152" s="178">
        <f>+'POAI 01 2024'!W152+'POAI 02 AD'!W152</f>
        <v>0</v>
      </c>
      <c r="X152" s="178">
        <f>+'POAI 01 2024'!X152+'POAI 02 AD'!X152</f>
        <v>0</v>
      </c>
      <c r="Y152" s="178">
        <f>+'POAI 01 2024'!Y152+'POAI 02 AD'!Y152</f>
        <v>0</v>
      </c>
      <c r="Z152" s="178">
        <f>+'POAI 01 2024'!Z152+'POAI 02 AD'!Z152</f>
        <v>0</v>
      </c>
      <c r="AA152" s="178">
        <f>+'POAI 01 2024'!AA152+'POAI 02 AD'!AA152</f>
        <v>0</v>
      </c>
      <c r="AB152" s="178">
        <f>+'POAI 01 2024'!AB152+'POAI 02 AD'!AB152</f>
        <v>0</v>
      </c>
      <c r="AC152" s="178">
        <f>+'POAI 01 2024'!AC152+'POAI 02 AD'!AC152</f>
        <v>0</v>
      </c>
      <c r="AD152" s="178">
        <f>+'POAI 01 2024'!AD152+'POAI 02 AD'!AD152</f>
        <v>0</v>
      </c>
      <c r="AE152" s="178">
        <f>+'POAI 01 2024'!AE152+'POAI 02 AD'!AE152</f>
        <v>0</v>
      </c>
      <c r="AF152" s="178">
        <f t="shared" si="14"/>
        <v>0</v>
      </c>
      <c r="AG152" s="180"/>
      <c r="AH152" s="178"/>
      <c r="AI152" s="181"/>
      <c r="AJ152" s="178">
        <f t="shared" si="12"/>
        <v>0</v>
      </c>
    </row>
    <row r="153" spans="1:36" s="6" customFormat="1" ht="78" x14ac:dyDescent="0.3">
      <c r="A153" s="175" t="str">
        <f t="shared" si="13"/>
        <v>SP.PY.2</v>
      </c>
      <c r="B153" s="176" t="s">
        <v>183</v>
      </c>
      <c r="C153" s="135" t="s">
        <v>10</v>
      </c>
      <c r="D153" s="177" t="s">
        <v>327</v>
      </c>
      <c r="E153" s="136">
        <v>1818</v>
      </c>
      <c r="F153" s="178">
        <f>+'POAI 01 2024'!F153+'POAI 02 AD'!F153</f>
        <v>0</v>
      </c>
      <c r="G153" s="178">
        <f>+'POAI 01 2024'!G153+'POAI 02 AD'!G153</f>
        <v>0</v>
      </c>
      <c r="H153" s="178">
        <f>+'POAI 01 2024'!H153+'POAI 02 AD'!H153</f>
        <v>0</v>
      </c>
      <c r="I153" s="178">
        <f>+'POAI 01 2024'!I153+'POAI 02 AD'!I153</f>
        <v>0</v>
      </c>
      <c r="J153" s="178">
        <f>+'POAI 01 2024'!J153+'POAI 02 AD'!J153</f>
        <v>0</v>
      </c>
      <c r="K153" s="178">
        <f>+'POAI 01 2024'!K153+'POAI 02 AD'!K153</f>
        <v>0</v>
      </c>
      <c r="L153" s="178">
        <f>+'POAI 01 2024'!L153+'POAI 02 AD'!L153</f>
        <v>0</v>
      </c>
      <c r="M153" s="178">
        <f>+'POAI 01 2024'!M153+'POAI 02 AD'!M153</f>
        <v>0</v>
      </c>
      <c r="N153" s="178">
        <f>+'POAI 01 2024'!N153+'POAI 02 AD'!N153</f>
        <v>0</v>
      </c>
      <c r="O153" s="178">
        <f>+'POAI 01 2024'!O153+'POAI 02 AD'!O153</f>
        <v>0</v>
      </c>
      <c r="P153" s="178">
        <f>+'POAI 01 2024'!P153+'POAI 02 AD'!P153</f>
        <v>0</v>
      </c>
      <c r="Q153" s="178">
        <f>+'POAI 01 2024'!Q153+'POAI 02 AD'!Q153</f>
        <v>0</v>
      </c>
      <c r="R153" s="178">
        <f>+'POAI 01 2024'!R153+'POAI 02 AD'!R153</f>
        <v>0</v>
      </c>
      <c r="S153" s="178">
        <f>+'POAI 01 2024'!S153+'POAI 02 AD'!S153</f>
        <v>0</v>
      </c>
      <c r="T153" s="178">
        <f>+'POAI 01 2024'!T153+'POAI 02 AD'!T153</f>
        <v>0</v>
      </c>
      <c r="U153" s="178">
        <f>+'POAI 01 2024'!U153+'POAI 02 AD'!U153</f>
        <v>0</v>
      </c>
      <c r="V153" s="178">
        <f>+'POAI 01 2024'!V153+'POAI 02 AD'!V153</f>
        <v>0</v>
      </c>
      <c r="W153" s="178">
        <f>+'POAI 01 2024'!W153+'POAI 02 AD'!W153</f>
        <v>0</v>
      </c>
      <c r="X153" s="178">
        <f>+'POAI 01 2024'!X153+'POAI 02 AD'!X153</f>
        <v>0</v>
      </c>
      <c r="Y153" s="178">
        <f>+'POAI 01 2024'!Y153+'POAI 02 AD'!Y153</f>
        <v>0</v>
      </c>
      <c r="Z153" s="178">
        <f>+'POAI 01 2024'!Z153+'POAI 02 AD'!Z153</f>
        <v>0</v>
      </c>
      <c r="AA153" s="178">
        <f>+'POAI 01 2024'!AA153+'POAI 02 AD'!AA153</f>
        <v>0</v>
      </c>
      <c r="AB153" s="178">
        <f>+'POAI 01 2024'!AB153+'POAI 02 AD'!AB153</f>
        <v>0</v>
      </c>
      <c r="AC153" s="178">
        <f>+'POAI 01 2024'!AC153+'POAI 02 AD'!AC153</f>
        <v>0</v>
      </c>
      <c r="AD153" s="178">
        <f>+'POAI 01 2024'!AD153+'POAI 02 AD'!AD153</f>
        <v>0</v>
      </c>
      <c r="AE153" s="178">
        <f>+'POAI 01 2024'!AE153+'POAI 02 AD'!AE153</f>
        <v>0</v>
      </c>
      <c r="AF153" s="178">
        <f t="shared" si="14"/>
        <v>0</v>
      </c>
      <c r="AG153" s="180"/>
      <c r="AH153" s="178"/>
      <c r="AI153" s="181"/>
      <c r="AJ153" s="178">
        <f t="shared" si="12"/>
        <v>0</v>
      </c>
    </row>
    <row r="154" spans="1:36" s="6" customFormat="1" ht="62.4" x14ac:dyDescent="0.3">
      <c r="A154" s="175" t="str">
        <f t="shared" si="13"/>
        <v>SP.PY.2</v>
      </c>
      <c r="B154" s="176" t="s">
        <v>183</v>
      </c>
      <c r="C154" s="135" t="s">
        <v>10</v>
      </c>
      <c r="D154" s="177" t="s">
        <v>328</v>
      </c>
      <c r="E154" s="136">
        <v>1250</v>
      </c>
      <c r="F154" s="178">
        <f>+'POAI 01 2024'!F154+'POAI 02 AD'!F154</f>
        <v>0</v>
      </c>
      <c r="G154" s="178">
        <f>+'POAI 01 2024'!G154+'POAI 02 AD'!G154</f>
        <v>0</v>
      </c>
      <c r="H154" s="178">
        <f>+'POAI 01 2024'!H154+'POAI 02 AD'!H154</f>
        <v>0</v>
      </c>
      <c r="I154" s="178">
        <f>+'POAI 01 2024'!I154+'POAI 02 AD'!I154</f>
        <v>0</v>
      </c>
      <c r="J154" s="178">
        <f>+'POAI 01 2024'!J154+'POAI 02 AD'!J154</f>
        <v>0</v>
      </c>
      <c r="K154" s="178">
        <f>+'POAI 01 2024'!K154+'POAI 02 AD'!K154</f>
        <v>0</v>
      </c>
      <c r="L154" s="178">
        <f>+'POAI 01 2024'!L154+'POAI 02 AD'!L154</f>
        <v>0</v>
      </c>
      <c r="M154" s="178">
        <f>+'POAI 01 2024'!M154+'POAI 02 AD'!M154</f>
        <v>0</v>
      </c>
      <c r="N154" s="178">
        <f>+'POAI 01 2024'!N154+'POAI 02 AD'!N154</f>
        <v>0</v>
      </c>
      <c r="O154" s="178">
        <f>+'POAI 01 2024'!O154+'POAI 02 AD'!O154</f>
        <v>0</v>
      </c>
      <c r="P154" s="178">
        <f>+'POAI 01 2024'!P154+'POAI 02 AD'!P154</f>
        <v>0</v>
      </c>
      <c r="Q154" s="178">
        <f>+'POAI 01 2024'!Q154+'POAI 02 AD'!Q154</f>
        <v>0</v>
      </c>
      <c r="R154" s="178">
        <f>+'POAI 01 2024'!R154+'POAI 02 AD'!R154</f>
        <v>0</v>
      </c>
      <c r="S154" s="178">
        <f>+'POAI 01 2024'!S154+'POAI 02 AD'!S154</f>
        <v>0</v>
      </c>
      <c r="T154" s="178">
        <f>+'POAI 01 2024'!T154+'POAI 02 AD'!T154</f>
        <v>0</v>
      </c>
      <c r="U154" s="178">
        <f>+'POAI 01 2024'!U154+'POAI 02 AD'!U154</f>
        <v>0</v>
      </c>
      <c r="V154" s="178">
        <f>+'POAI 01 2024'!V154+'POAI 02 AD'!V154</f>
        <v>0</v>
      </c>
      <c r="W154" s="178">
        <f>+'POAI 01 2024'!W154+'POAI 02 AD'!W154</f>
        <v>0</v>
      </c>
      <c r="X154" s="178">
        <f>+'POAI 01 2024'!X154+'POAI 02 AD'!X154</f>
        <v>0</v>
      </c>
      <c r="Y154" s="178">
        <f>+'POAI 01 2024'!Y154+'POAI 02 AD'!Y154</f>
        <v>0</v>
      </c>
      <c r="Z154" s="178">
        <f>+'POAI 01 2024'!Z154+'POAI 02 AD'!Z154</f>
        <v>0</v>
      </c>
      <c r="AA154" s="178">
        <f>+'POAI 01 2024'!AA154+'POAI 02 AD'!AA154</f>
        <v>0</v>
      </c>
      <c r="AB154" s="178">
        <f>+'POAI 01 2024'!AB154+'POAI 02 AD'!AB154</f>
        <v>0</v>
      </c>
      <c r="AC154" s="178">
        <f>+'POAI 01 2024'!AC154+'POAI 02 AD'!AC154</f>
        <v>0</v>
      </c>
      <c r="AD154" s="178">
        <f>+'POAI 01 2024'!AD154+'POAI 02 AD'!AD154</f>
        <v>0</v>
      </c>
      <c r="AE154" s="178">
        <f>+'POAI 01 2024'!AE154+'POAI 02 AD'!AE154</f>
        <v>0</v>
      </c>
      <c r="AF154" s="178">
        <f t="shared" si="14"/>
        <v>0</v>
      </c>
      <c r="AG154" s="180"/>
      <c r="AH154" s="178"/>
      <c r="AI154" s="181"/>
      <c r="AJ154" s="178">
        <f t="shared" si="12"/>
        <v>0</v>
      </c>
    </row>
    <row r="155" spans="1:36" s="6" customFormat="1" ht="31.2" x14ac:dyDescent="0.3">
      <c r="A155" s="175" t="str">
        <f t="shared" si="13"/>
        <v>SP.PY.2</v>
      </c>
      <c r="B155" s="176" t="s">
        <v>183</v>
      </c>
      <c r="C155" s="135" t="s">
        <v>10</v>
      </c>
      <c r="D155" s="177" t="s">
        <v>184</v>
      </c>
      <c r="E155" s="136">
        <v>1025</v>
      </c>
      <c r="F155" s="178">
        <f>+'POAI 01 2024'!F155+'POAI 02 AD'!F155</f>
        <v>0</v>
      </c>
      <c r="G155" s="178">
        <f>+'POAI 01 2024'!G155+'POAI 02 AD'!G155</f>
        <v>0</v>
      </c>
      <c r="H155" s="178">
        <f>+'POAI 01 2024'!H155+'POAI 02 AD'!H155</f>
        <v>0</v>
      </c>
      <c r="I155" s="178">
        <f>+'POAI 01 2024'!I155+'POAI 02 AD'!I155</f>
        <v>0</v>
      </c>
      <c r="J155" s="178">
        <f>+'POAI 01 2024'!J155+'POAI 02 AD'!J155</f>
        <v>0</v>
      </c>
      <c r="K155" s="178">
        <f>+'POAI 01 2024'!K155+'POAI 02 AD'!K155</f>
        <v>0</v>
      </c>
      <c r="L155" s="178">
        <f>+'POAI 01 2024'!L155+'POAI 02 AD'!L155</f>
        <v>0</v>
      </c>
      <c r="M155" s="178">
        <f>+'POAI 01 2024'!M155+'POAI 02 AD'!M155</f>
        <v>0</v>
      </c>
      <c r="N155" s="178">
        <f>+'POAI 01 2024'!N155+'POAI 02 AD'!N155</f>
        <v>0</v>
      </c>
      <c r="O155" s="178">
        <f>+'POAI 01 2024'!O155+'POAI 02 AD'!O155</f>
        <v>0</v>
      </c>
      <c r="P155" s="178">
        <f>+'POAI 01 2024'!P155+'POAI 02 AD'!P155</f>
        <v>0</v>
      </c>
      <c r="Q155" s="178">
        <f>+'POAI 01 2024'!Q155+'POAI 02 AD'!Q155</f>
        <v>0</v>
      </c>
      <c r="R155" s="178">
        <f>+'POAI 01 2024'!R155+'POAI 02 AD'!R155</f>
        <v>0</v>
      </c>
      <c r="S155" s="178">
        <f>+'POAI 01 2024'!S155+'POAI 02 AD'!S155</f>
        <v>0</v>
      </c>
      <c r="T155" s="178">
        <f>+'POAI 01 2024'!T155+'POAI 02 AD'!T155</f>
        <v>0</v>
      </c>
      <c r="U155" s="178">
        <f>+'POAI 01 2024'!U155+'POAI 02 AD'!U155</f>
        <v>0</v>
      </c>
      <c r="V155" s="178">
        <f>+'POAI 01 2024'!V155+'POAI 02 AD'!V155</f>
        <v>0</v>
      </c>
      <c r="W155" s="178">
        <f>+'POAI 01 2024'!W155+'POAI 02 AD'!W155</f>
        <v>0</v>
      </c>
      <c r="X155" s="178">
        <f>+'POAI 01 2024'!X155+'POAI 02 AD'!X155</f>
        <v>0</v>
      </c>
      <c r="Y155" s="178">
        <f>+'POAI 01 2024'!Y155+'POAI 02 AD'!Y155</f>
        <v>0</v>
      </c>
      <c r="Z155" s="178">
        <f>+'POAI 01 2024'!Z155+'POAI 02 AD'!Z155</f>
        <v>0</v>
      </c>
      <c r="AA155" s="178">
        <f>+'POAI 01 2024'!AA155+'POAI 02 AD'!AA155</f>
        <v>0</v>
      </c>
      <c r="AB155" s="178">
        <f>+'POAI 01 2024'!AB155+'POAI 02 AD'!AB155</f>
        <v>0</v>
      </c>
      <c r="AC155" s="178">
        <f>+'POAI 01 2024'!AC155+'POAI 02 AD'!AC155</f>
        <v>0</v>
      </c>
      <c r="AD155" s="178">
        <f>+'POAI 01 2024'!AD155+'POAI 02 AD'!AD155</f>
        <v>0</v>
      </c>
      <c r="AE155" s="178">
        <f>+'POAI 01 2024'!AE155+'POAI 02 AD'!AE155</f>
        <v>0</v>
      </c>
      <c r="AF155" s="178">
        <f t="shared" si="14"/>
        <v>0</v>
      </c>
      <c r="AG155" s="180"/>
      <c r="AH155" s="178"/>
      <c r="AI155" s="181"/>
      <c r="AJ155" s="178">
        <f t="shared" si="12"/>
        <v>0</v>
      </c>
    </row>
    <row r="156" spans="1:36" s="6" customFormat="1" ht="93.6" x14ac:dyDescent="0.3">
      <c r="A156" s="175" t="str">
        <f t="shared" si="13"/>
        <v>SP.PY.2</v>
      </c>
      <c r="B156" s="176" t="s">
        <v>183</v>
      </c>
      <c r="C156" s="135" t="s">
        <v>12</v>
      </c>
      <c r="D156" s="177" t="s">
        <v>185</v>
      </c>
      <c r="E156" s="136">
        <v>1042</v>
      </c>
      <c r="F156" s="178">
        <f>+'POAI 01 2024'!F156+'POAI 02 AD'!F156</f>
        <v>0</v>
      </c>
      <c r="G156" s="178">
        <f>+'POAI 01 2024'!G156+'POAI 02 AD'!G156</f>
        <v>0</v>
      </c>
      <c r="H156" s="178">
        <f>+'POAI 01 2024'!H156+'POAI 02 AD'!H156</f>
        <v>0</v>
      </c>
      <c r="I156" s="178">
        <f>+'POAI 01 2024'!I156+'POAI 02 AD'!I156</f>
        <v>0</v>
      </c>
      <c r="J156" s="178">
        <f>+'POAI 01 2024'!J156+'POAI 02 AD'!J156</f>
        <v>0</v>
      </c>
      <c r="K156" s="178">
        <f>+'POAI 01 2024'!K156+'POAI 02 AD'!K156</f>
        <v>0</v>
      </c>
      <c r="L156" s="178">
        <f>+'POAI 01 2024'!L156+'POAI 02 AD'!L156</f>
        <v>0</v>
      </c>
      <c r="M156" s="178">
        <f>+'POAI 01 2024'!M156+'POAI 02 AD'!M156</f>
        <v>0</v>
      </c>
      <c r="N156" s="178">
        <f>+'POAI 01 2024'!N156+'POAI 02 AD'!N156</f>
        <v>0</v>
      </c>
      <c r="O156" s="178">
        <f>+'POAI 01 2024'!O156+'POAI 02 AD'!O156</f>
        <v>0</v>
      </c>
      <c r="P156" s="178">
        <f>+'POAI 01 2024'!P156+'POAI 02 AD'!P156</f>
        <v>0</v>
      </c>
      <c r="Q156" s="178">
        <f>+'POAI 01 2024'!Q156+'POAI 02 AD'!Q156</f>
        <v>0</v>
      </c>
      <c r="R156" s="178">
        <f>+'POAI 01 2024'!R156+'POAI 02 AD'!R156</f>
        <v>0</v>
      </c>
      <c r="S156" s="178">
        <f>+'POAI 01 2024'!S156+'POAI 02 AD'!S156</f>
        <v>0</v>
      </c>
      <c r="T156" s="178">
        <f>+'POAI 01 2024'!T156+'POAI 02 AD'!T156</f>
        <v>0</v>
      </c>
      <c r="U156" s="178">
        <f>+'POAI 01 2024'!U156+'POAI 02 AD'!U156</f>
        <v>0</v>
      </c>
      <c r="V156" s="178">
        <f>+'POAI 01 2024'!V156+'POAI 02 AD'!V156</f>
        <v>0</v>
      </c>
      <c r="W156" s="178">
        <f>+'POAI 01 2024'!W156+'POAI 02 AD'!W156</f>
        <v>0</v>
      </c>
      <c r="X156" s="178">
        <f>+'POAI 01 2024'!X156+'POAI 02 AD'!X156</f>
        <v>0</v>
      </c>
      <c r="Y156" s="178">
        <f>+'POAI 01 2024'!Y156+'POAI 02 AD'!Y156</f>
        <v>0</v>
      </c>
      <c r="Z156" s="178">
        <f>+'POAI 01 2024'!Z156+'POAI 02 AD'!Z156</f>
        <v>0</v>
      </c>
      <c r="AA156" s="178">
        <f>+'POAI 01 2024'!AA156+'POAI 02 AD'!AA156</f>
        <v>0</v>
      </c>
      <c r="AB156" s="178">
        <f>+'POAI 01 2024'!AB156+'POAI 02 AD'!AB156</f>
        <v>0</v>
      </c>
      <c r="AC156" s="178">
        <f>+'POAI 01 2024'!AC156+'POAI 02 AD'!AC156</f>
        <v>0</v>
      </c>
      <c r="AD156" s="178">
        <f>+'POAI 01 2024'!AD156+'POAI 02 AD'!AD156</f>
        <v>0</v>
      </c>
      <c r="AE156" s="178">
        <f>+'POAI 01 2024'!AE156+'POAI 02 AD'!AE156</f>
        <v>25070000</v>
      </c>
      <c r="AF156" s="178">
        <f t="shared" si="14"/>
        <v>25070000</v>
      </c>
      <c r="AG156" s="180">
        <f t="shared" si="15"/>
        <v>0.23212962962962963</v>
      </c>
      <c r="AH156" s="178">
        <v>108000000</v>
      </c>
      <c r="AI156" s="181">
        <f t="shared" si="16"/>
        <v>0.76787037037037043</v>
      </c>
      <c r="AJ156" s="178">
        <f t="shared" si="12"/>
        <v>82930000</v>
      </c>
    </row>
    <row r="157" spans="1:36" s="6" customFormat="1" ht="109.2" x14ac:dyDescent="0.3">
      <c r="A157" s="175" t="str">
        <f t="shared" si="13"/>
        <v>SP.PY.2</v>
      </c>
      <c r="B157" s="176" t="s">
        <v>183</v>
      </c>
      <c r="C157" s="135" t="s">
        <v>12</v>
      </c>
      <c r="D157" s="177" t="s">
        <v>186</v>
      </c>
      <c r="E157" s="136">
        <v>710</v>
      </c>
      <c r="F157" s="178">
        <f>+'POAI 01 2024'!F157+'POAI 02 AD'!F157</f>
        <v>0</v>
      </c>
      <c r="G157" s="178">
        <f>+'POAI 01 2024'!G157+'POAI 02 AD'!G157</f>
        <v>0</v>
      </c>
      <c r="H157" s="178">
        <f>+'POAI 01 2024'!H157+'POAI 02 AD'!H157</f>
        <v>0</v>
      </c>
      <c r="I157" s="178">
        <f>+'POAI 01 2024'!I157+'POAI 02 AD'!I157</f>
        <v>0</v>
      </c>
      <c r="J157" s="178">
        <f>+'POAI 01 2024'!J157+'POAI 02 AD'!J157</f>
        <v>0</v>
      </c>
      <c r="K157" s="178">
        <f>+'POAI 01 2024'!K157+'POAI 02 AD'!K157</f>
        <v>0</v>
      </c>
      <c r="L157" s="178">
        <f>+'POAI 01 2024'!L157+'POAI 02 AD'!L157</f>
        <v>0</v>
      </c>
      <c r="M157" s="178">
        <f>+'POAI 01 2024'!M157+'POAI 02 AD'!M157</f>
        <v>0</v>
      </c>
      <c r="N157" s="178">
        <f>+'POAI 01 2024'!N157+'POAI 02 AD'!N157</f>
        <v>0</v>
      </c>
      <c r="O157" s="178">
        <f>+'POAI 01 2024'!O157+'POAI 02 AD'!O157</f>
        <v>0</v>
      </c>
      <c r="P157" s="178">
        <f>+'POAI 01 2024'!P157+'POAI 02 AD'!P157</f>
        <v>0</v>
      </c>
      <c r="Q157" s="178">
        <f>+'POAI 01 2024'!Q157+'POAI 02 AD'!Q157</f>
        <v>0</v>
      </c>
      <c r="R157" s="178">
        <f>+'POAI 01 2024'!R157+'POAI 02 AD'!R157</f>
        <v>0</v>
      </c>
      <c r="S157" s="178">
        <f>+'POAI 01 2024'!S157+'POAI 02 AD'!S157</f>
        <v>0</v>
      </c>
      <c r="T157" s="178">
        <f>+'POAI 01 2024'!T157+'POAI 02 AD'!T157</f>
        <v>0</v>
      </c>
      <c r="U157" s="178">
        <f>+'POAI 01 2024'!U157+'POAI 02 AD'!U157</f>
        <v>0</v>
      </c>
      <c r="V157" s="178">
        <f>+'POAI 01 2024'!V157+'POAI 02 AD'!V157</f>
        <v>0</v>
      </c>
      <c r="W157" s="178">
        <f>+'POAI 01 2024'!W157+'POAI 02 AD'!W157</f>
        <v>0</v>
      </c>
      <c r="X157" s="178">
        <f>+'POAI 01 2024'!X157+'POAI 02 AD'!X157</f>
        <v>0</v>
      </c>
      <c r="Y157" s="178">
        <f>+'POAI 01 2024'!Y157+'POAI 02 AD'!Y157</f>
        <v>0</v>
      </c>
      <c r="Z157" s="178">
        <f>+'POAI 01 2024'!Z157+'POAI 02 AD'!Z157</f>
        <v>0</v>
      </c>
      <c r="AA157" s="178">
        <f>+'POAI 01 2024'!AA157+'POAI 02 AD'!AA157</f>
        <v>0</v>
      </c>
      <c r="AB157" s="178">
        <f>+'POAI 01 2024'!AB157+'POAI 02 AD'!AB157</f>
        <v>0</v>
      </c>
      <c r="AC157" s="178">
        <f>+'POAI 01 2024'!AC157+'POAI 02 AD'!AC157</f>
        <v>0</v>
      </c>
      <c r="AD157" s="178">
        <f>+'POAI 01 2024'!AD157+'POAI 02 AD'!AD157</f>
        <v>0</v>
      </c>
      <c r="AE157" s="178">
        <f>+'POAI 01 2024'!AE157+'POAI 02 AD'!AE157</f>
        <v>0</v>
      </c>
      <c r="AF157" s="178">
        <f t="shared" si="14"/>
        <v>0</v>
      </c>
      <c r="AG157" s="180"/>
      <c r="AH157" s="178"/>
      <c r="AI157" s="181"/>
      <c r="AJ157" s="178">
        <f t="shared" si="12"/>
        <v>0</v>
      </c>
    </row>
    <row r="158" spans="1:36" s="6" customFormat="1" ht="78" x14ac:dyDescent="0.3">
      <c r="A158" s="175" t="str">
        <f t="shared" si="13"/>
        <v>SP.PY.2</v>
      </c>
      <c r="B158" s="176" t="s">
        <v>183</v>
      </c>
      <c r="C158" s="135" t="s">
        <v>12</v>
      </c>
      <c r="D158" s="177" t="s">
        <v>187</v>
      </c>
      <c r="E158" s="136">
        <v>850</v>
      </c>
      <c r="F158" s="178">
        <f>+'POAI 01 2024'!F158+'POAI 02 AD'!F158</f>
        <v>0</v>
      </c>
      <c r="G158" s="178">
        <f>+'POAI 01 2024'!G158+'POAI 02 AD'!G158</f>
        <v>0</v>
      </c>
      <c r="H158" s="178">
        <f>+'POAI 01 2024'!H158+'POAI 02 AD'!H158</f>
        <v>0</v>
      </c>
      <c r="I158" s="178">
        <f>+'POAI 01 2024'!I158+'POAI 02 AD'!I158</f>
        <v>0</v>
      </c>
      <c r="J158" s="178">
        <f>+'POAI 01 2024'!J158+'POAI 02 AD'!J158</f>
        <v>0</v>
      </c>
      <c r="K158" s="178">
        <f>+'POAI 01 2024'!K158+'POAI 02 AD'!K158</f>
        <v>0</v>
      </c>
      <c r="L158" s="178">
        <f>+'POAI 01 2024'!L158+'POAI 02 AD'!L158</f>
        <v>0</v>
      </c>
      <c r="M158" s="178">
        <f>+'POAI 01 2024'!M158+'POAI 02 AD'!M158</f>
        <v>0</v>
      </c>
      <c r="N158" s="178">
        <f>+'POAI 01 2024'!N158+'POAI 02 AD'!N158</f>
        <v>0</v>
      </c>
      <c r="O158" s="178">
        <f>+'POAI 01 2024'!O158+'POAI 02 AD'!O158</f>
        <v>0</v>
      </c>
      <c r="P158" s="178">
        <f>+'POAI 01 2024'!P158+'POAI 02 AD'!P158</f>
        <v>0</v>
      </c>
      <c r="Q158" s="178">
        <f>+'POAI 01 2024'!Q158+'POAI 02 AD'!Q158</f>
        <v>0</v>
      </c>
      <c r="R158" s="178">
        <f>+'POAI 01 2024'!R158+'POAI 02 AD'!R158</f>
        <v>0</v>
      </c>
      <c r="S158" s="178">
        <f>+'POAI 01 2024'!S158+'POAI 02 AD'!S158</f>
        <v>0</v>
      </c>
      <c r="T158" s="178">
        <f>+'POAI 01 2024'!T158+'POAI 02 AD'!T158</f>
        <v>0</v>
      </c>
      <c r="U158" s="178">
        <f>+'POAI 01 2024'!U158+'POAI 02 AD'!U158</f>
        <v>0</v>
      </c>
      <c r="V158" s="178">
        <f>+'POAI 01 2024'!V158+'POAI 02 AD'!V158</f>
        <v>0</v>
      </c>
      <c r="W158" s="178">
        <f>+'POAI 01 2024'!W158+'POAI 02 AD'!W158</f>
        <v>0</v>
      </c>
      <c r="X158" s="178">
        <f>+'POAI 01 2024'!X158+'POAI 02 AD'!X158</f>
        <v>0</v>
      </c>
      <c r="Y158" s="178">
        <f>+'POAI 01 2024'!Y158+'POAI 02 AD'!Y158</f>
        <v>0</v>
      </c>
      <c r="Z158" s="178">
        <f>+'POAI 01 2024'!Z158+'POAI 02 AD'!Z158</f>
        <v>0</v>
      </c>
      <c r="AA158" s="178">
        <f>+'POAI 01 2024'!AA158+'POAI 02 AD'!AA158</f>
        <v>0</v>
      </c>
      <c r="AB158" s="178">
        <f>+'POAI 01 2024'!AB158+'POAI 02 AD'!AB158</f>
        <v>0</v>
      </c>
      <c r="AC158" s="178">
        <f>+'POAI 01 2024'!AC158+'POAI 02 AD'!AC158</f>
        <v>0</v>
      </c>
      <c r="AD158" s="178">
        <f>+'POAI 01 2024'!AD158+'POAI 02 AD'!AD158</f>
        <v>0</v>
      </c>
      <c r="AE158" s="178">
        <f>+'POAI 01 2024'!AE158+'POAI 02 AD'!AE158</f>
        <v>0</v>
      </c>
      <c r="AF158" s="178">
        <f t="shared" si="14"/>
        <v>0</v>
      </c>
      <c r="AG158" s="180"/>
      <c r="AH158" s="178"/>
      <c r="AI158" s="181"/>
      <c r="AJ158" s="178">
        <f t="shared" si="12"/>
        <v>0</v>
      </c>
    </row>
    <row r="159" spans="1:36" s="6" customFormat="1" ht="62.4" x14ac:dyDescent="0.3">
      <c r="A159" s="175" t="str">
        <f t="shared" si="13"/>
        <v>SP.PY.2</v>
      </c>
      <c r="B159" s="176" t="s">
        <v>183</v>
      </c>
      <c r="C159" s="135" t="s">
        <v>12</v>
      </c>
      <c r="D159" s="177" t="s">
        <v>188</v>
      </c>
      <c r="E159" s="136">
        <v>600</v>
      </c>
      <c r="F159" s="178">
        <f>+'POAI 01 2024'!F159+'POAI 02 AD'!F159</f>
        <v>0</v>
      </c>
      <c r="G159" s="178">
        <f>+'POAI 01 2024'!G159+'POAI 02 AD'!G159</f>
        <v>0</v>
      </c>
      <c r="H159" s="178">
        <f>+'POAI 01 2024'!H159+'POAI 02 AD'!H159</f>
        <v>0</v>
      </c>
      <c r="I159" s="178">
        <f>+'POAI 01 2024'!I159+'POAI 02 AD'!I159</f>
        <v>0</v>
      </c>
      <c r="J159" s="178">
        <f>+'POAI 01 2024'!J159+'POAI 02 AD'!J159</f>
        <v>0</v>
      </c>
      <c r="K159" s="178">
        <f>+'POAI 01 2024'!K159+'POAI 02 AD'!K159</f>
        <v>0</v>
      </c>
      <c r="L159" s="178">
        <f>+'POAI 01 2024'!L159+'POAI 02 AD'!L159</f>
        <v>0</v>
      </c>
      <c r="M159" s="178">
        <f>+'POAI 01 2024'!M159+'POAI 02 AD'!M159</f>
        <v>0</v>
      </c>
      <c r="N159" s="178">
        <f>+'POAI 01 2024'!N159+'POAI 02 AD'!N159</f>
        <v>0</v>
      </c>
      <c r="O159" s="178">
        <f>+'POAI 01 2024'!O159+'POAI 02 AD'!O159</f>
        <v>0</v>
      </c>
      <c r="P159" s="178">
        <f>+'POAI 01 2024'!P159+'POAI 02 AD'!P159</f>
        <v>0</v>
      </c>
      <c r="Q159" s="178">
        <f>+'POAI 01 2024'!Q159+'POAI 02 AD'!Q159</f>
        <v>0</v>
      </c>
      <c r="R159" s="178">
        <f>+'POAI 01 2024'!R159+'POAI 02 AD'!R159</f>
        <v>0</v>
      </c>
      <c r="S159" s="178">
        <f>+'POAI 01 2024'!S159+'POAI 02 AD'!S159</f>
        <v>0</v>
      </c>
      <c r="T159" s="178">
        <f>+'POAI 01 2024'!T159+'POAI 02 AD'!T159</f>
        <v>0</v>
      </c>
      <c r="U159" s="178">
        <f>+'POAI 01 2024'!U159+'POAI 02 AD'!U159</f>
        <v>0</v>
      </c>
      <c r="V159" s="178">
        <f>+'POAI 01 2024'!V159+'POAI 02 AD'!V159</f>
        <v>0</v>
      </c>
      <c r="W159" s="178">
        <f>+'POAI 01 2024'!W159+'POAI 02 AD'!W159</f>
        <v>0</v>
      </c>
      <c r="X159" s="178">
        <f>+'POAI 01 2024'!X159+'POAI 02 AD'!X159</f>
        <v>0</v>
      </c>
      <c r="Y159" s="178">
        <f>+'POAI 01 2024'!Y159+'POAI 02 AD'!Y159</f>
        <v>0</v>
      </c>
      <c r="Z159" s="178">
        <f>+'POAI 01 2024'!Z159+'POAI 02 AD'!Z159</f>
        <v>0</v>
      </c>
      <c r="AA159" s="178">
        <f>+'POAI 01 2024'!AA159+'POAI 02 AD'!AA159</f>
        <v>0</v>
      </c>
      <c r="AB159" s="178">
        <f>+'POAI 01 2024'!AB159+'POAI 02 AD'!AB159</f>
        <v>0</v>
      </c>
      <c r="AC159" s="178">
        <f>+'POAI 01 2024'!AC159+'POAI 02 AD'!AC159</f>
        <v>0</v>
      </c>
      <c r="AD159" s="178">
        <f>+'POAI 01 2024'!AD159+'POAI 02 AD'!AD159</f>
        <v>0</v>
      </c>
      <c r="AE159" s="178">
        <f>+'POAI 01 2024'!AE159+'POAI 02 AD'!AE159</f>
        <v>0</v>
      </c>
      <c r="AF159" s="178">
        <f t="shared" si="14"/>
        <v>0</v>
      </c>
      <c r="AG159" s="180"/>
      <c r="AH159" s="178"/>
      <c r="AI159" s="181"/>
      <c r="AJ159" s="178">
        <f t="shared" si="12"/>
        <v>0</v>
      </c>
    </row>
    <row r="160" spans="1:36" s="6" customFormat="1" ht="31.2" x14ac:dyDescent="0.3">
      <c r="A160" s="175" t="str">
        <f t="shared" si="13"/>
        <v>SP.PY.2</v>
      </c>
      <c r="B160" s="176" t="s">
        <v>183</v>
      </c>
      <c r="C160" s="135" t="s">
        <v>12</v>
      </c>
      <c r="D160" s="177" t="s">
        <v>184</v>
      </c>
      <c r="E160" s="136">
        <v>290</v>
      </c>
      <c r="F160" s="178">
        <f>+'POAI 01 2024'!F160+'POAI 02 AD'!F160</f>
        <v>0</v>
      </c>
      <c r="G160" s="178">
        <f>+'POAI 01 2024'!G160+'POAI 02 AD'!G160</f>
        <v>0</v>
      </c>
      <c r="H160" s="178">
        <f>+'POAI 01 2024'!H160+'POAI 02 AD'!H160</f>
        <v>0</v>
      </c>
      <c r="I160" s="178">
        <f>+'POAI 01 2024'!I160+'POAI 02 AD'!I160</f>
        <v>0</v>
      </c>
      <c r="J160" s="178">
        <f>+'POAI 01 2024'!J160+'POAI 02 AD'!J160</f>
        <v>0</v>
      </c>
      <c r="K160" s="178">
        <f>+'POAI 01 2024'!K160+'POAI 02 AD'!K160</f>
        <v>0</v>
      </c>
      <c r="L160" s="178">
        <f>+'POAI 01 2024'!L160+'POAI 02 AD'!L160</f>
        <v>0</v>
      </c>
      <c r="M160" s="178">
        <f>+'POAI 01 2024'!M160+'POAI 02 AD'!M160</f>
        <v>0</v>
      </c>
      <c r="N160" s="178">
        <f>+'POAI 01 2024'!N160+'POAI 02 AD'!N160</f>
        <v>0</v>
      </c>
      <c r="O160" s="178">
        <f>+'POAI 01 2024'!O160+'POAI 02 AD'!O160</f>
        <v>0</v>
      </c>
      <c r="P160" s="178">
        <f>+'POAI 01 2024'!P160+'POAI 02 AD'!P160</f>
        <v>0</v>
      </c>
      <c r="Q160" s="178">
        <f>+'POAI 01 2024'!Q160+'POAI 02 AD'!Q160</f>
        <v>0</v>
      </c>
      <c r="R160" s="178">
        <f>+'POAI 01 2024'!R160+'POAI 02 AD'!R160</f>
        <v>0</v>
      </c>
      <c r="S160" s="178">
        <f>+'POAI 01 2024'!S160+'POAI 02 AD'!S160</f>
        <v>0</v>
      </c>
      <c r="T160" s="178">
        <f>+'POAI 01 2024'!T160+'POAI 02 AD'!T160</f>
        <v>0</v>
      </c>
      <c r="U160" s="178">
        <f>+'POAI 01 2024'!U160+'POAI 02 AD'!U160</f>
        <v>0</v>
      </c>
      <c r="V160" s="178">
        <f>+'POAI 01 2024'!V160+'POAI 02 AD'!V160</f>
        <v>0</v>
      </c>
      <c r="W160" s="178">
        <f>+'POAI 01 2024'!W160+'POAI 02 AD'!W160</f>
        <v>0</v>
      </c>
      <c r="X160" s="178">
        <f>+'POAI 01 2024'!X160+'POAI 02 AD'!X160</f>
        <v>0</v>
      </c>
      <c r="Y160" s="178">
        <f>+'POAI 01 2024'!Y160+'POAI 02 AD'!Y160</f>
        <v>0</v>
      </c>
      <c r="Z160" s="178">
        <f>+'POAI 01 2024'!Z160+'POAI 02 AD'!Z160</f>
        <v>0</v>
      </c>
      <c r="AA160" s="178">
        <f>+'POAI 01 2024'!AA160+'POAI 02 AD'!AA160</f>
        <v>0</v>
      </c>
      <c r="AB160" s="178">
        <f>+'POAI 01 2024'!AB160+'POAI 02 AD'!AB160</f>
        <v>0</v>
      </c>
      <c r="AC160" s="178">
        <f>+'POAI 01 2024'!AC160+'POAI 02 AD'!AC160</f>
        <v>0</v>
      </c>
      <c r="AD160" s="178">
        <f>+'POAI 01 2024'!AD160+'POAI 02 AD'!AD160</f>
        <v>0</v>
      </c>
      <c r="AE160" s="178">
        <f>+'POAI 01 2024'!AE160+'POAI 02 AD'!AE160</f>
        <v>0</v>
      </c>
      <c r="AF160" s="178">
        <f t="shared" si="14"/>
        <v>0</v>
      </c>
      <c r="AG160" s="180"/>
      <c r="AH160" s="178"/>
      <c r="AI160" s="181"/>
      <c r="AJ160" s="178">
        <f t="shared" si="12"/>
        <v>0</v>
      </c>
    </row>
    <row r="161" spans="1:36" s="6" customFormat="1" ht="31.2" x14ac:dyDescent="0.3">
      <c r="A161" s="175" t="str">
        <f t="shared" si="13"/>
        <v>SP.PY.2</v>
      </c>
      <c r="B161" s="176" t="s">
        <v>189</v>
      </c>
      <c r="C161" s="135" t="s">
        <v>10</v>
      </c>
      <c r="D161" s="177" t="s">
        <v>174</v>
      </c>
      <c r="E161" s="136">
        <v>4800</v>
      </c>
      <c r="F161" s="178">
        <f>+'POAI 01 2024'!F161+'POAI 02 AD'!F161</f>
        <v>0</v>
      </c>
      <c r="G161" s="178">
        <f>+'POAI 01 2024'!G161+'POAI 02 AD'!G161</f>
        <v>0</v>
      </c>
      <c r="H161" s="178">
        <f>+'POAI 01 2024'!H161+'POAI 02 AD'!H161</f>
        <v>0</v>
      </c>
      <c r="I161" s="178">
        <f>+'POAI 01 2024'!I161+'POAI 02 AD'!I161</f>
        <v>0</v>
      </c>
      <c r="J161" s="178">
        <f>+'POAI 01 2024'!J161+'POAI 02 AD'!J161</f>
        <v>0</v>
      </c>
      <c r="K161" s="178">
        <f>+'POAI 01 2024'!K161+'POAI 02 AD'!K161</f>
        <v>0</v>
      </c>
      <c r="L161" s="178">
        <f>+'POAI 01 2024'!L161+'POAI 02 AD'!L161</f>
        <v>0</v>
      </c>
      <c r="M161" s="178">
        <f>+'POAI 01 2024'!M161+'POAI 02 AD'!M161</f>
        <v>0</v>
      </c>
      <c r="N161" s="178">
        <f>+'POAI 01 2024'!N161+'POAI 02 AD'!N161</f>
        <v>0</v>
      </c>
      <c r="O161" s="178">
        <f>+'POAI 01 2024'!O161+'POAI 02 AD'!O161</f>
        <v>0</v>
      </c>
      <c r="P161" s="178">
        <f>+'POAI 01 2024'!P161+'POAI 02 AD'!P161</f>
        <v>0</v>
      </c>
      <c r="Q161" s="178">
        <f>+'POAI 01 2024'!Q161+'POAI 02 AD'!Q161</f>
        <v>0</v>
      </c>
      <c r="R161" s="178">
        <f>+'POAI 01 2024'!R161+'POAI 02 AD'!R161</f>
        <v>0</v>
      </c>
      <c r="S161" s="178">
        <f>+'POAI 01 2024'!S161+'POAI 02 AD'!S161</f>
        <v>0</v>
      </c>
      <c r="T161" s="178">
        <f>+'POAI 01 2024'!T161+'POAI 02 AD'!T161</f>
        <v>0</v>
      </c>
      <c r="U161" s="178">
        <f>+'POAI 01 2024'!U161+'POAI 02 AD'!U161</f>
        <v>0</v>
      </c>
      <c r="V161" s="178">
        <f>+'POAI 01 2024'!V161+'POAI 02 AD'!V161</f>
        <v>0</v>
      </c>
      <c r="W161" s="178">
        <f>+'POAI 01 2024'!W161+'POAI 02 AD'!W161</f>
        <v>0</v>
      </c>
      <c r="X161" s="178">
        <f>+'POAI 01 2024'!X161+'POAI 02 AD'!X161</f>
        <v>0</v>
      </c>
      <c r="Y161" s="178">
        <f>+'POAI 01 2024'!Y161+'POAI 02 AD'!Y161</f>
        <v>0</v>
      </c>
      <c r="Z161" s="178">
        <f>+'POAI 01 2024'!Z161+'POAI 02 AD'!Z161</f>
        <v>0</v>
      </c>
      <c r="AA161" s="178">
        <f>+'POAI 01 2024'!AA161+'POAI 02 AD'!AA161</f>
        <v>0</v>
      </c>
      <c r="AB161" s="178">
        <f>+'POAI 01 2024'!AB161+'POAI 02 AD'!AB161</f>
        <v>0</v>
      </c>
      <c r="AC161" s="178">
        <f>+'POAI 01 2024'!AC161+'POAI 02 AD'!AC161</f>
        <v>0</v>
      </c>
      <c r="AD161" s="178">
        <f>+'POAI 01 2024'!AD161+'POAI 02 AD'!AD161</f>
        <v>0</v>
      </c>
      <c r="AE161" s="178">
        <f>+'POAI 01 2024'!AE161+'POAI 02 AD'!AE161</f>
        <v>37000000</v>
      </c>
      <c r="AF161" s="178">
        <f t="shared" si="14"/>
        <v>37000000</v>
      </c>
      <c r="AG161" s="180">
        <f t="shared" si="15"/>
        <v>0.1423076923076923</v>
      </c>
      <c r="AH161" s="178">
        <v>260000000</v>
      </c>
      <c r="AI161" s="181">
        <f t="shared" si="16"/>
        <v>0.85769230769230764</v>
      </c>
      <c r="AJ161" s="178">
        <f t="shared" si="12"/>
        <v>223000000</v>
      </c>
    </row>
    <row r="162" spans="1:36" s="6" customFormat="1" ht="46.8" x14ac:dyDescent="0.3">
      <c r="A162" s="175" t="str">
        <f t="shared" si="13"/>
        <v>SP.PY.2</v>
      </c>
      <c r="B162" s="176" t="s">
        <v>189</v>
      </c>
      <c r="C162" s="135" t="s">
        <v>10</v>
      </c>
      <c r="D162" s="177" t="s">
        <v>190</v>
      </c>
      <c r="E162" s="136">
        <v>3000</v>
      </c>
      <c r="F162" s="178">
        <f>+'POAI 01 2024'!F162+'POAI 02 AD'!F162</f>
        <v>0</v>
      </c>
      <c r="G162" s="178">
        <f>+'POAI 01 2024'!G162+'POAI 02 AD'!G162</f>
        <v>0</v>
      </c>
      <c r="H162" s="178">
        <f>+'POAI 01 2024'!H162+'POAI 02 AD'!H162</f>
        <v>0</v>
      </c>
      <c r="I162" s="178">
        <f>+'POAI 01 2024'!I162+'POAI 02 AD'!I162</f>
        <v>0</v>
      </c>
      <c r="J162" s="178">
        <f>+'POAI 01 2024'!J162+'POAI 02 AD'!J162</f>
        <v>0</v>
      </c>
      <c r="K162" s="178">
        <f>+'POAI 01 2024'!K162+'POAI 02 AD'!K162</f>
        <v>0</v>
      </c>
      <c r="L162" s="178">
        <f>+'POAI 01 2024'!L162+'POAI 02 AD'!L162</f>
        <v>0</v>
      </c>
      <c r="M162" s="178">
        <f>+'POAI 01 2024'!M162+'POAI 02 AD'!M162</f>
        <v>0</v>
      </c>
      <c r="N162" s="178">
        <f>+'POAI 01 2024'!N162+'POAI 02 AD'!N162</f>
        <v>0</v>
      </c>
      <c r="O162" s="178">
        <f>+'POAI 01 2024'!O162+'POAI 02 AD'!O162</f>
        <v>0</v>
      </c>
      <c r="P162" s="178">
        <f>+'POAI 01 2024'!P162+'POAI 02 AD'!P162</f>
        <v>0</v>
      </c>
      <c r="Q162" s="178">
        <f>+'POAI 01 2024'!Q162+'POAI 02 AD'!Q162</f>
        <v>0</v>
      </c>
      <c r="R162" s="178">
        <f>+'POAI 01 2024'!R162+'POAI 02 AD'!R162</f>
        <v>0</v>
      </c>
      <c r="S162" s="178">
        <f>+'POAI 01 2024'!S162+'POAI 02 AD'!S162</f>
        <v>0</v>
      </c>
      <c r="T162" s="178">
        <f>+'POAI 01 2024'!T162+'POAI 02 AD'!T162</f>
        <v>0</v>
      </c>
      <c r="U162" s="178">
        <f>+'POAI 01 2024'!U162+'POAI 02 AD'!U162</f>
        <v>0</v>
      </c>
      <c r="V162" s="178">
        <f>+'POAI 01 2024'!V162+'POAI 02 AD'!V162</f>
        <v>0</v>
      </c>
      <c r="W162" s="178">
        <f>+'POAI 01 2024'!W162+'POAI 02 AD'!W162</f>
        <v>0</v>
      </c>
      <c r="X162" s="178">
        <f>+'POAI 01 2024'!X162+'POAI 02 AD'!X162</f>
        <v>0</v>
      </c>
      <c r="Y162" s="178">
        <f>+'POAI 01 2024'!Y162+'POAI 02 AD'!Y162</f>
        <v>0</v>
      </c>
      <c r="Z162" s="178">
        <f>+'POAI 01 2024'!Z162+'POAI 02 AD'!Z162</f>
        <v>0</v>
      </c>
      <c r="AA162" s="178">
        <f>+'POAI 01 2024'!AA162+'POAI 02 AD'!AA162</f>
        <v>0</v>
      </c>
      <c r="AB162" s="178">
        <f>+'POAI 01 2024'!AB162+'POAI 02 AD'!AB162</f>
        <v>0</v>
      </c>
      <c r="AC162" s="178">
        <f>+'POAI 01 2024'!AC162+'POAI 02 AD'!AC162</f>
        <v>0</v>
      </c>
      <c r="AD162" s="178">
        <f>+'POAI 01 2024'!AD162+'POAI 02 AD'!AD162</f>
        <v>0</v>
      </c>
      <c r="AE162" s="178">
        <f>+'POAI 01 2024'!AE162+'POAI 02 AD'!AE162</f>
        <v>0</v>
      </c>
      <c r="AF162" s="178">
        <f t="shared" si="14"/>
        <v>0</v>
      </c>
      <c r="AG162" s="180"/>
      <c r="AH162" s="178"/>
      <c r="AI162" s="181"/>
      <c r="AJ162" s="178">
        <f t="shared" si="12"/>
        <v>0</v>
      </c>
    </row>
    <row r="163" spans="1:36" s="6" customFormat="1" ht="31.2" x14ac:dyDescent="0.3">
      <c r="A163" s="175" t="str">
        <f t="shared" si="13"/>
        <v>SP.PY.2</v>
      </c>
      <c r="B163" s="176" t="s">
        <v>189</v>
      </c>
      <c r="C163" s="135" t="s">
        <v>12</v>
      </c>
      <c r="D163" s="177" t="s">
        <v>174</v>
      </c>
      <c r="E163" s="136">
        <v>2400</v>
      </c>
      <c r="F163" s="178">
        <f>+'POAI 01 2024'!F163+'POAI 02 AD'!F163</f>
        <v>0</v>
      </c>
      <c r="G163" s="178">
        <f>+'POAI 01 2024'!G163+'POAI 02 AD'!G163</f>
        <v>0</v>
      </c>
      <c r="H163" s="178">
        <f>+'POAI 01 2024'!H163+'POAI 02 AD'!H163</f>
        <v>0</v>
      </c>
      <c r="I163" s="178">
        <f>+'POAI 01 2024'!I163+'POAI 02 AD'!I163</f>
        <v>0</v>
      </c>
      <c r="J163" s="178">
        <f>+'POAI 01 2024'!J163+'POAI 02 AD'!J163</f>
        <v>0</v>
      </c>
      <c r="K163" s="178">
        <f>+'POAI 01 2024'!K163+'POAI 02 AD'!K163</f>
        <v>0</v>
      </c>
      <c r="L163" s="178">
        <f>+'POAI 01 2024'!L163+'POAI 02 AD'!L163</f>
        <v>0</v>
      </c>
      <c r="M163" s="178">
        <f>+'POAI 01 2024'!M163+'POAI 02 AD'!M163</f>
        <v>0</v>
      </c>
      <c r="N163" s="178">
        <f>+'POAI 01 2024'!N163+'POAI 02 AD'!N163</f>
        <v>0</v>
      </c>
      <c r="O163" s="178">
        <f>+'POAI 01 2024'!O163+'POAI 02 AD'!O163</f>
        <v>0</v>
      </c>
      <c r="P163" s="178">
        <f>+'POAI 01 2024'!P163+'POAI 02 AD'!P163</f>
        <v>0</v>
      </c>
      <c r="Q163" s="178">
        <f>+'POAI 01 2024'!Q163+'POAI 02 AD'!Q163</f>
        <v>0</v>
      </c>
      <c r="R163" s="178">
        <f>+'POAI 01 2024'!R163+'POAI 02 AD'!R163</f>
        <v>0</v>
      </c>
      <c r="S163" s="178">
        <f>+'POAI 01 2024'!S163+'POAI 02 AD'!S163</f>
        <v>0</v>
      </c>
      <c r="T163" s="178">
        <f>+'POAI 01 2024'!T163+'POAI 02 AD'!T163</f>
        <v>0</v>
      </c>
      <c r="U163" s="178">
        <f>+'POAI 01 2024'!U163+'POAI 02 AD'!U163</f>
        <v>0</v>
      </c>
      <c r="V163" s="178">
        <f>+'POAI 01 2024'!V163+'POAI 02 AD'!V163</f>
        <v>0</v>
      </c>
      <c r="W163" s="178">
        <f>+'POAI 01 2024'!W163+'POAI 02 AD'!W163</f>
        <v>0</v>
      </c>
      <c r="X163" s="178">
        <f>+'POAI 01 2024'!X163+'POAI 02 AD'!X163</f>
        <v>0</v>
      </c>
      <c r="Y163" s="178">
        <f>+'POAI 01 2024'!Y163+'POAI 02 AD'!Y163</f>
        <v>0</v>
      </c>
      <c r="Z163" s="178">
        <f>+'POAI 01 2024'!Z163+'POAI 02 AD'!Z163</f>
        <v>0</v>
      </c>
      <c r="AA163" s="178">
        <f>+'POAI 01 2024'!AA163+'POAI 02 AD'!AA163</f>
        <v>0</v>
      </c>
      <c r="AB163" s="178">
        <f>+'POAI 01 2024'!AB163+'POAI 02 AD'!AB163</f>
        <v>0</v>
      </c>
      <c r="AC163" s="178">
        <f>+'POAI 01 2024'!AC163+'POAI 02 AD'!AC163</f>
        <v>0</v>
      </c>
      <c r="AD163" s="178">
        <f>+'POAI 01 2024'!AD163+'POAI 02 AD'!AD163</f>
        <v>0</v>
      </c>
      <c r="AE163" s="178">
        <f>+'POAI 01 2024'!AE163+'POAI 02 AD'!AE163</f>
        <v>15000000</v>
      </c>
      <c r="AF163" s="178">
        <f t="shared" si="14"/>
        <v>15000000</v>
      </c>
      <c r="AG163" s="180">
        <f t="shared" si="15"/>
        <v>7.2639225181598058E-2</v>
      </c>
      <c r="AH163" s="178">
        <v>206500000</v>
      </c>
      <c r="AI163" s="181">
        <f t="shared" si="16"/>
        <v>0.92736077481840196</v>
      </c>
      <c r="AJ163" s="178">
        <f t="shared" si="12"/>
        <v>191500000</v>
      </c>
    </row>
    <row r="164" spans="1:36" s="6" customFormat="1" ht="46.8" x14ac:dyDescent="0.3">
      <c r="A164" s="175" t="str">
        <f t="shared" si="13"/>
        <v>SP.PY.2</v>
      </c>
      <c r="B164" s="176" t="s">
        <v>189</v>
      </c>
      <c r="C164" s="135" t="s">
        <v>12</v>
      </c>
      <c r="D164" s="177" t="s">
        <v>190</v>
      </c>
      <c r="E164" s="136">
        <v>2400</v>
      </c>
      <c r="F164" s="178">
        <f>+'POAI 01 2024'!F164+'POAI 02 AD'!F164</f>
        <v>0</v>
      </c>
      <c r="G164" s="178">
        <f>+'POAI 01 2024'!G164+'POAI 02 AD'!G164</f>
        <v>0</v>
      </c>
      <c r="H164" s="178">
        <f>+'POAI 01 2024'!H164+'POAI 02 AD'!H164</f>
        <v>0</v>
      </c>
      <c r="I164" s="178">
        <f>+'POAI 01 2024'!I164+'POAI 02 AD'!I164</f>
        <v>0</v>
      </c>
      <c r="J164" s="178">
        <f>+'POAI 01 2024'!J164+'POAI 02 AD'!J164</f>
        <v>0</v>
      </c>
      <c r="K164" s="178">
        <f>+'POAI 01 2024'!K164+'POAI 02 AD'!K164</f>
        <v>0</v>
      </c>
      <c r="L164" s="178">
        <f>+'POAI 01 2024'!L164+'POAI 02 AD'!L164</f>
        <v>0</v>
      </c>
      <c r="M164" s="178">
        <f>+'POAI 01 2024'!M164+'POAI 02 AD'!M164</f>
        <v>0</v>
      </c>
      <c r="N164" s="178">
        <f>+'POAI 01 2024'!N164+'POAI 02 AD'!N164</f>
        <v>0</v>
      </c>
      <c r="O164" s="178">
        <f>+'POAI 01 2024'!O164+'POAI 02 AD'!O164</f>
        <v>0</v>
      </c>
      <c r="P164" s="178">
        <f>+'POAI 01 2024'!P164+'POAI 02 AD'!P164</f>
        <v>0</v>
      </c>
      <c r="Q164" s="178">
        <f>+'POAI 01 2024'!Q164+'POAI 02 AD'!Q164</f>
        <v>0</v>
      </c>
      <c r="R164" s="178">
        <f>+'POAI 01 2024'!R164+'POAI 02 AD'!R164</f>
        <v>0</v>
      </c>
      <c r="S164" s="178">
        <f>+'POAI 01 2024'!S164+'POAI 02 AD'!S164</f>
        <v>0</v>
      </c>
      <c r="T164" s="178">
        <f>+'POAI 01 2024'!T164+'POAI 02 AD'!T164</f>
        <v>0</v>
      </c>
      <c r="U164" s="178">
        <f>+'POAI 01 2024'!U164+'POAI 02 AD'!U164</f>
        <v>0</v>
      </c>
      <c r="V164" s="178">
        <f>+'POAI 01 2024'!V164+'POAI 02 AD'!V164</f>
        <v>0</v>
      </c>
      <c r="W164" s="178">
        <f>+'POAI 01 2024'!W164+'POAI 02 AD'!W164</f>
        <v>0</v>
      </c>
      <c r="X164" s="178">
        <f>+'POAI 01 2024'!X164+'POAI 02 AD'!X164</f>
        <v>0</v>
      </c>
      <c r="Y164" s="178">
        <f>+'POAI 01 2024'!Y164+'POAI 02 AD'!Y164</f>
        <v>0</v>
      </c>
      <c r="Z164" s="178">
        <f>+'POAI 01 2024'!Z164+'POAI 02 AD'!Z164</f>
        <v>0</v>
      </c>
      <c r="AA164" s="178">
        <f>+'POAI 01 2024'!AA164+'POAI 02 AD'!AA164</f>
        <v>0</v>
      </c>
      <c r="AB164" s="178">
        <f>+'POAI 01 2024'!AB164+'POAI 02 AD'!AB164</f>
        <v>0</v>
      </c>
      <c r="AC164" s="178">
        <f>+'POAI 01 2024'!AC164+'POAI 02 AD'!AC164</f>
        <v>0</v>
      </c>
      <c r="AD164" s="178">
        <f>+'POAI 01 2024'!AD164+'POAI 02 AD'!AD164</f>
        <v>0</v>
      </c>
      <c r="AE164" s="178">
        <f>+'POAI 01 2024'!AE164+'POAI 02 AD'!AE164</f>
        <v>0</v>
      </c>
      <c r="AF164" s="178">
        <f t="shared" si="14"/>
        <v>0</v>
      </c>
      <c r="AG164" s="180"/>
      <c r="AH164" s="178"/>
      <c r="AI164" s="181"/>
      <c r="AJ164" s="178">
        <f t="shared" si="12"/>
        <v>0</v>
      </c>
    </row>
    <row r="165" spans="1:36" s="6" customFormat="1" ht="46.8" x14ac:dyDescent="0.3">
      <c r="A165" s="175" t="str">
        <f t="shared" si="13"/>
        <v>SP.PY.2</v>
      </c>
      <c r="B165" s="176" t="s">
        <v>189</v>
      </c>
      <c r="C165" s="135" t="s">
        <v>13</v>
      </c>
      <c r="D165" s="177" t="s">
        <v>191</v>
      </c>
      <c r="E165" s="136">
        <v>350</v>
      </c>
      <c r="F165" s="178">
        <f>+'POAI 01 2024'!F165+'POAI 02 AD'!F165</f>
        <v>0</v>
      </c>
      <c r="G165" s="178">
        <f>+'POAI 01 2024'!G165+'POAI 02 AD'!G165</f>
        <v>0</v>
      </c>
      <c r="H165" s="178">
        <f>+'POAI 01 2024'!H165+'POAI 02 AD'!H165</f>
        <v>0</v>
      </c>
      <c r="I165" s="178">
        <f>+'POAI 01 2024'!I165+'POAI 02 AD'!I165</f>
        <v>0</v>
      </c>
      <c r="J165" s="178">
        <f>+'POAI 01 2024'!J165+'POAI 02 AD'!J165</f>
        <v>0</v>
      </c>
      <c r="K165" s="178">
        <f>+'POAI 01 2024'!K165+'POAI 02 AD'!K165</f>
        <v>0</v>
      </c>
      <c r="L165" s="178">
        <f>+'POAI 01 2024'!L165+'POAI 02 AD'!L165</f>
        <v>0</v>
      </c>
      <c r="M165" s="178">
        <f>+'POAI 01 2024'!M165+'POAI 02 AD'!M165</f>
        <v>0</v>
      </c>
      <c r="N165" s="178">
        <f>+'POAI 01 2024'!N165+'POAI 02 AD'!N165</f>
        <v>0</v>
      </c>
      <c r="O165" s="178">
        <f>+'POAI 01 2024'!O165+'POAI 02 AD'!O165</f>
        <v>0</v>
      </c>
      <c r="P165" s="178">
        <f>+'POAI 01 2024'!P165+'POAI 02 AD'!P165</f>
        <v>0</v>
      </c>
      <c r="Q165" s="178">
        <f>+'POAI 01 2024'!Q165+'POAI 02 AD'!Q165</f>
        <v>0</v>
      </c>
      <c r="R165" s="178">
        <f>+'POAI 01 2024'!R165+'POAI 02 AD'!R165</f>
        <v>0</v>
      </c>
      <c r="S165" s="178">
        <f>+'POAI 01 2024'!S165+'POAI 02 AD'!S165</f>
        <v>0</v>
      </c>
      <c r="T165" s="178">
        <f>+'POAI 01 2024'!T165+'POAI 02 AD'!T165</f>
        <v>0</v>
      </c>
      <c r="U165" s="178">
        <f>+'POAI 01 2024'!U165+'POAI 02 AD'!U165</f>
        <v>0</v>
      </c>
      <c r="V165" s="178">
        <f>+'POAI 01 2024'!V165+'POAI 02 AD'!V165</f>
        <v>0</v>
      </c>
      <c r="W165" s="178">
        <f>+'POAI 01 2024'!W165+'POAI 02 AD'!W165</f>
        <v>0</v>
      </c>
      <c r="X165" s="178">
        <f>+'POAI 01 2024'!X165+'POAI 02 AD'!X165</f>
        <v>0</v>
      </c>
      <c r="Y165" s="178">
        <f>+'POAI 01 2024'!Y165+'POAI 02 AD'!Y165</f>
        <v>0</v>
      </c>
      <c r="Z165" s="178">
        <f>+'POAI 01 2024'!Z165+'POAI 02 AD'!Z165</f>
        <v>0</v>
      </c>
      <c r="AA165" s="178">
        <f>+'POAI 01 2024'!AA165+'POAI 02 AD'!AA165</f>
        <v>0</v>
      </c>
      <c r="AB165" s="178">
        <f>+'POAI 01 2024'!AB165+'POAI 02 AD'!AB165</f>
        <v>0</v>
      </c>
      <c r="AC165" s="178">
        <f>+'POAI 01 2024'!AC165+'POAI 02 AD'!AC165</f>
        <v>0</v>
      </c>
      <c r="AD165" s="178">
        <f>+'POAI 01 2024'!AD165+'POAI 02 AD'!AD165</f>
        <v>0</v>
      </c>
      <c r="AE165" s="178">
        <f>+'POAI 01 2024'!AE165+'POAI 02 AD'!AE165</f>
        <v>15000000</v>
      </c>
      <c r="AF165" s="178">
        <f t="shared" si="14"/>
        <v>15000000</v>
      </c>
      <c r="AG165" s="180">
        <f t="shared" si="15"/>
        <v>7.2639225181598058E-2</v>
      </c>
      <c r="AH165" s="178">
        <v>206500000</v>
      </c>
      <c r="AI165" s="181">
        <f t="shared" si="16"/>
        <v>0.92736077481840196</v>
      </c>
      <c r="AJ165" s="178">
        <f t="shared" si="12"/>
        <v>191500000</v>
      </c>
    </row>
    <row r="166" spans="1:36" s="6" customFormat="1" ht="62.4" x14ac:dyDescent="0.3">
      <c r="A166" s="175" t="str">
        <f t="shared" si="13"/>
        <v>SP.PY.2</v>
      </c>
      <c r="B166" s="176" t="s">
        <v>189</v>
      </c>
      <c r="C166" s="135" t="s">
        <v>13</v>
      </c>
      <c r="D166" s="177" t="s">
        <v>192</v>
      </c>
      <c r="E166" s="136">
        <v>120</v>
      </c>
      <c r="F166" s="178">
        <f>+'POAI 01 2024'!F166+'POAI 02 AD'!F166</f>
        <v>0</v>
      </c>
      <c r="G166" s="178">
        <f>+'POAI 01 2024'!G166+'POAI 02 AD'!G166</f>
        <v>0</v>
      </c>
      <c r="H166" s="178">
        <f>+'POAI 01 2024'!H166+'POAI 02 AD'!H166</f>
        <v>0</v>
      </c>
      <c r="I166" s="178">
        <f>+'POAI 01 2024'!I166+'POAI 02 AD'!I166</f>
        <v>0</v>
      </c>
      <c r="J166" s="178">
        <f>+'POAI 01 2024'!J166+'POAI 02 AD'!J166</f>
        <v>0</v>
      </c>
      <c r="K166" s="178">
        <f>+'POAI 01 2024'!K166+'POAI 02 AD'!K166</f>
        <v>0</v>
      </c>
      <c r="L166" s="178">
        <f>+'POAI 01 2024'!L166+'POAI 02 AD'!L166</f>
        <v>0</v>
      </c>
      <c r="M166" s="178">
        <f>+'POAI 01 2024'!M166+'POAI 02 AD'!M166</f>
        <v>0</v>
      </c>
      <c r="N166" s="178">
        <f>+'POAI 01 2024'!N166+'POAI 02 AD'!N166</f>
        <v>0</v>
      </c>
      <c r="O166" s="178">
        <f>+'POAI 01 2024'!O166+'POAI 02 AD'!O166</f>
        <v>0</v>
      </c>
      <c r="P166" s="178">
        <f>+'POAI 01 2024'!P166+'POAI 02 AD'!P166</f>
        <v>0</v>
      </c>
      <c r="Q166" s="178">
        <f>+'POAI 01 2024'!Q166+'POAI 02 AD'!Q166</f>
        <v>0</v>
      </c>
      <c r="R166" s="178">
        <f>+'POAI 01 2024'!R166+'POAI 02 AD'!R166</f>
        <v>0</v>
      </c>
      <c r="S166" s="178">
        <f>+'POAI 01 2024'!S166+'POAI 02 AD'!S166</f>
        <v>0</v>
      </c>
      <c r="T166" s="178">
        <f>+'POAI 01 2024'!T166+'POAI 02 AD'!T166</f>
        <v>0</v>
      </c>
      <c r="U166" s="178">
        <f>+'POAI 01 2024'!U166+'POAI 02 AD'!U166</f>
        <v>0</v>
      </c>
      <c r="V166" s="178">
        <f>+'POAI 01 2024'!V166+'POAI 02 AD'!V166</f>
        <v>0</v>
      </c>
      <c r="W166" s="178">
        <f>+'POAI 01 2024'!W166+'POAI 02 AD'!W166</f>
        <v>0</v>
      </c>
      <c r="X166" s="178">
        <f>+'POAI 01 2024'!X166+'POAI 02 AD'!X166</f>
        <v>0</v>
      </c>
      <c r="Y166" s="178">
        <f>+'POAI 01 2024'!Y166+'POAI 02 AD'!Y166</f>
        <v>0</v>
      </c>
      <c r="Z166" s="178">
        <f>+'POAI 01 2024'!Z166+'POAI 02 AD'!Z166</f>
        <v>0</v>
      </c>
      <c r="AA166" s="178">
        <f>+'POAI 01 2024'!AA166+'POAI 02 AD'!AA166</f>
        <v>0</v>
      </c>
      <c r="AB166" s="178">
        <f>+'POAI 01 2024'!AB166+'POAI 02 AD'!AB166</f>
        <v>0</v>
      </c>
      <c r="AC166" s="178">
        <f>+'POAI 01 2024'!AC166+'POAI 02 AD'!AC166</f>
        <v>0</v>
      </c>
      <c r="AD166" s="178">
        <f>+'POAI 01 2024'!AD166+'POAI 02 AD'!AD166</f>
        <v>0</v>
      </c>
      <c r="AE166" s="178">
        <f>+'POAI 01 2024'!AE166+'POAI 02 AD'!AE166</f>
        <v>0</v>
      </c>
      <c r="AF166" s="178">
        <f t="shared" si="14"/>
        <v>0</v>
      </c>
      <c r="AG166" s="180"/>
      <c r="AH166" s="178"/>
      <c r="AI166" s="181"/>
      <c r="AJ166" s="178">
        <f t="shared" si="12"/>
        <v>0</v>
      </c>
    </row>
    <row r="167" spans="1:36" s="6" customFormat="1" ht="93.6" x14ac:dyDescent="0.3">
      <c r="A167" s="175" t="str">
        <f t="shared" si="13"/>
        <v>SP.PY.2</v>
      </c>
      <c r="B167" s="176" t="s">
        <v>193</v>
      </c>
      <c r="C167" s="135" t="s">
        <v>40</v>
      </c>
      <c r="D167" s="177" t="s">
        <v>194</v>
      </c>
      <c r="E167" s="136">
        <v>3</v>
      </c>
      <c r="F167" s="178">
        <f>+'POAI 01 2024'!F167+'POAI 02 AD'!F167</f>
        <v>0</v>
      </c>
      <c r="G167" s="178">
        <f>+'POAI 01 2024'!G167+'POAI 02 AD'!G167</f>
        <v>0</v>
      </c>
      <c r="H167" s="178">
        <f>+'POAI 01 2024'!H167+'POAI 02 AD'!H167</f>
        <v>0</v>
      </c>
      <c r="I167" s="178">
        <f>+'POAI 01 2024'!I167+'POAI 02 AD'!I167</f>
        <v>0</v>
      </c>
      <c r="J167" s="178">
        <f>+'POAI 01 2024'!J167+'POAI 02 AD'!J167</f>
        <v>0</v>
      </c>
      <c r="K167" s="178">
        <f>+'POAI 01 2024'!K167+'POAI 02 AD'!K167</f>
        <v>0</v>
      </c>
      <c r="L167" s="178">
        <f>+'POAI 01 2024'!L167+'POAI 02 AD'!L167</f>
        <v>0</v>
      </c>
      <c r="M167" s="178">
        <f>+'POAI 01 2024'!M167+'POAI 02 AD'!M167</f>
        <v>0</v>
      </c>
      <c r="N167" s="178">
        <f>+'POAI 01 2024'!N167+'POAI 02 AD'!N167</f>
        <v>0</v>
      </c>
      <c r="O167" s="178">
        <f>+'POAI 01 2024'!O167+'POAI 02 AD'!O167</f>
        <v>0</v>
      </c>
      <c r="P167" s="178">
        <f>+'POAI 01 2024'!P167+'POAI 02 AD'!P167</f>
        <v>0</v>
      </c>
      <c r="Q167" s="178">
        <f>+'POAI 01 2024'!Q167+'POAI 02 AD'!Q167</f>
        <v>0</v>
      </c>
      <c r="R167" s="178">
        <f>+'POAI 01 2024'!R167+'POAI 02 AD'!R167</f>
        <v>0</v>
      </c>
      <c r="S167" s="178">
        <f>+'POAI 01 2024'!S167+'POAI 02 AD'!S167</f>
        <v>0</v>
      </c>
      <c r="T167" s="178">
        <f>+'POAI 01 2024'!T167+'POAI 02 AD'!T167</f>
        <v>0</v>
      </c>
      <c r="U167" s="178">
        <f>+'POAI 01 2024'!U167+'POAI 02 AD'!U167</f>
        <v>0</v>
      </c>
      <c r="V167" s="178">
        <f>+'POAI 01 2024'!V167+'POAI 02 AD'!V167</f>
        <v>0</v>
      </c>
      <c r="W167" s="178">
        <f>+'POAI 01 2024'!W167+'POAI 02 AD'!W167</f>
        <v>0</v>
      </c>
      <c r="X167" s="178">
        <f>+'POAI 01 2024'!X167+'POAI 02 AD'!X167</f>
        <v>0</v>
      </c>
      <c r="Y167" s="178">
        <f>+'POAI 01 2024'!Y167+'POAI 02 AD'!Y167</f>
        <v>0</v>
      </c>
      <c r="Z167" s="178">
        <f>+'POAI 01 2024'!Z167+'POAI 02 AD'!Z167</f>
        <v>0</v>
      </c>
      <c r="AA167" s="178">
        <f>+'POAI 01 2024'!AA167+'POAI 02 AD'!AA167</f>
        <v>0</v>
      </c>
      <c r="AB167" s="178">
        <f>+'POAI 01 2024'!AB167+'POAI 02 AD'!AB167</f>
        <v>0</v>
      </c>
      <c r="AC167" s="178">
        <f>+'POAI 01 2024'!AC167+'POAI 02 AD'!AC167</f>
        <v>0</v>
      </c>
      <c r="AD167" s="178">
        <f>+'POAI 01 2024'!AD167+'POAI 02 AD'!AD167</f>
        <v>0</v>
      </c>
      <c r="AE167" s="178">
        <f>+'POAI 01 2024'!AE167+'POAI 02 AD'!AE167</f>
        <v>14030000</v>
      </c>
      <c r="AF167" s="178">
        <f t="shared" si="14"/>
        <v>14030000</v>
      </c>
      <c r="AG167" s="180">
        <f t="shared" si="15"/>
        <v>1.1691666666666667</v>
      </c>
      <c r="AH167" s="178">
        <v>12000000</v>
      </c>
      <c r="AI167" s="181">
        <f t="shared" si="16"/>
        <v>-0.16916666666666666</v>
      </c>
      <c r="AJ167" s="178">
        <f t="shared" si="12"/>
        <v>-2030000</v>
      </c>
    </row>
    <row r="168" spans="1:36" s="6" customFormat="1" ht="140.4" x14ac:dyDescent="0.3">
      <c r="A168" s="175" t="str">
        <f t="shared" si="13"/>
        <v>SP.PY.2</v>
      </c>
      <c r="B168" s="176" t="s">
        <v>193</v>
      </c>
      <c r="C168" s="135" t="s">
        <v>40</v>
      </c>
      <c r="D168" s="177" t="s">
        <v>195</v>
      </c>
      <c r="E168" s="136">
        <v>3</v>
      </c>
      <c r="F168" s="178">
        <f>+'POAI 01 2024'!F168+'POAI 02 AD'!F168</f>
        <v>0</v>
      </c>
      <c r="G168" s="178">
        <f>+'POAI 01 2024'!G168+'POAI 02 AD'!G168</f>
        <v>0</v>
      </c>
      <c r="H168" s="178">
        <f>+'POAI 01 2024'!H168+'POAI 02 AD'!H168</f>
        <v>0</v>
      </c>
      <c r="I168" s="178">
        <f>+'POAI 01 2024'!I168+'POAI 02 AD'!I168</f>
        <v>0</v>
      </c>
      <c r="J168" s="178">
        <f>+'POAI 01 2024'!J168+'POAI 02 AD'!J168</f>
        <v>0</v>
      </c>
      <c r="K168" s="178">
        <f>+'POAI 01 2024'!K168+'POAI 02 AD'!K168</f>
        <v>0</v>
      </c>
      <c r="L168" s="178">
        <f>+'POAI 01 2024'!L168+'POAI 02 AD'!L168</f>
        <v>0</v>
      </c>
      <c r="M168" s="178">
        <f>+'POAI 01 2024'!M168+'POAI 02 AD'!M168</f>
        <v>0</v>
      </c>
      <c r="N168" s="178">
        <f>+'POAI 01 2024'!N168+'POAI 02 AD'!N168</f>
        <v>0</v>
      </c>
      <c r="O168" s="178">
        <f>+'POAI 01 2024'!O168+'POAI 02 AD'!O168</f>
        <v>0</v>
      </c>
      <c r="P168" s="178">
        <f>+'POAI 01 2024'!P168+'POAI 02 AD'!P168</f>
        <v>0</v>
      </c>
      <c r="Q168" s="178">
        <f>+'POAI 01 2024'!Q168+'POAI 02 AD'!Q168</f>
        <v>0</v>
      </c>
      <c r="R168" s="178">
        <f>+'POAI 01 2024'!R168+'POAI 02 AD'!R168</f>
        <v>0</v>
      </c>
      <c r="S168" s="178">
        <f>+'POAI 01 2024'!S168+'POAI 02 AD'!S168</f>
        <v>0</v>
      </c>
      <c r="T168" s="178">
        <f>+'POAI 01 2024'!T168+'POAI 02 AD'!T168</f>
        <v>0</v>
      </c>
      <c r="U168" s="178">
        <f>+'POAI 01 2024'!U168+'POAI 02 AD'!U168</f>
        <v>0</v>
      </c>
      <c r="V168" s="178">
        <f>+'POAI 01 2024'!V168+'POAI 02 AD'!V168</f>
        <v>0</v>
      </c>
      <c r="W168" s="178">
        <f>+'POAI 01 2024'!W168+'POAI 02 AD'!W168</f>
        <v>0</v>
      </c>
      <c r="X168" s="178">
        <f>+'POAI 01 2024'!X168+'POAI 02 AD'!X168</f>
        <v>0</v>
      </c>
      <c r="Y168" s="178">
        <f>+'POAI 01 2024'!Y168+'POAI 02 AD'!Y168</f>
        <v>0</v>
      </c>
      <c r="Z168" s="178">
        <f>+'POAI 01 2024'!Z168+'POAI 02 AD'!Z168</f>
        <v>0</v>
      </c>
      <c r="AA168" s="178">
        <f>+'POAI 01 2024'!AA168+'POAI 02 AD'!AA168</f>
        <v>0</v>
      </c>
      <c r="AB168" s="178">
        <f>+'POAI 01 2024'!AB168+'POAI 02 AD'!AB168</f>
        <v>0</v>
      </c>
      <c r="AC168" s="178">
        <f>+'POAI 01 2024'!AC168+'POAI 02 AD'!AC168</f>
        <v>0</v>
      </c>
      <c r="AD168" s="178">
        <f>+'POAI 01 2024'!AD168+'POAI 02 AD'!AD168</f>
        <v>0</v>
      </c>
      <c r="AE168" s="178">
        <f>+'POAI 01 2024'!AE168+'POAI 02 AD'!AE168</f>
        <v>28000000</v>
      </c>
      <c r="AF168" s="178">
        <f t="shared" si="14"/>
        <v>28000000</v>
      </c>
      <c r="AG168" s="180">
        <f t="shared" si="15"/>
        <v>0.27722772277227725</v>
      </c>
      <c r="AH168" s="178">
        <v>101000000</v>
      </c>
      <c r="AI168" s="181">
        <f t="shared" si="16"/>
        <v>0.72277227722772275</v>
      </c>
      <c r="AJ168" s="178">
        <f t="shared" si="12"/>
        <v>73000000</v>
      </c>
    </row>
    <row r="169" spans="1:36" s="6" customFormat="1" ht="78" x14ac:dyDescent="0.3">
      <c r="A169" s="175" t="str">
        <f t="shared" si="13"/>
        <v>SP.PY.2</v>
      </c>
      <c r="B169" s="176" t="s">
        <v>193</v>
      </c>
      <c r="C169" s="135" t="s">
        <v>10</v>
      </c>
      <c r="D169" s="177" t="s">
        <v>196</v>
      </c>
      <c r="E169" s="136">
        <v>107</v>
      </c>
      <c r="F169" s="178">
        <f>+'POAI 01 2024'!F169+'POAI 02 AD'!F169</f>
        <v>0</v>
      </c>
      <c r="G169" s="178">
        <f>+'POAI 01 2024'!G169+'POAI 02 AD'!G169</f>
        <v>0</v>
      </c>
      <c r="H169" s="178">
        <f>+'POAI 01 2024'!H169+'POAI 02 AD'!H169</f>
        <v>0</v>
      </c>
      <c r="I169" s="178">
        <f>+'POAI 01 2024'!I169+'POAI 02 AD'!I169</f>
        <v>0</v>
      </c>
      <c r="J169" s="178">
        <f>+'POAI 01 2024'!J169+'POAI 02 AD'!J169</f>
        <v>0</v>
      </c>
      <c r="K169" s="178">
        <f>+'POAI 01 2024'!K169+'POAI 02 AD'!K169</f>
        <v>0</v>
      </c>
      <c r="L169" s="178">
        <f>+'POAI 01 2024'!L169+'POAI 02 AD'!L169</f>
        <v>0</v>
      </c>
      <c r="M169" s="178">
        <f>+'POAI 01 2024'!M169+'POAI 02 AD'!M169</f>
        <v>0</v>
      </c>
      <c r="N169" s="178">
        <f>+'POAI 01 2024'!N169+'POAI 02 AD'!N169</f>
        <v>0</v>
      </c>
      <c r="O169" s="178">
        <f>+'POAI 01 2024'!O169+'POAI 02 AD'!O169</f>
        <v>0</v>
      </c>
      <c r="P169" s="178">
        <f>+'POAI 01 2024'!P169+'POAI 02 AD'!P169</f>
        <v>0</v>
      </c>
      <c r="Q169" s="178">
        <f>+'POAI 01 2024'!Q169+'POAI 02 AD'!Q169</f>
        <v>0</v>
      </c>
      <c r="R169" s="178">
        <f>+'POAI 01 2024'!R169+'POAI 02 AD'!R169</f>
        <v>0</v>
      </c>
      <c r="S169" s="178">
        <f>+'POAI 01 2024'!S169+'POAI 02 AD'!S169</f>
        <v>0</v>
      </c>
      <c r="T169" s="178">
        <f>+'POAI 01 2024'!T169+'POAI 02 AD'!T169</f>
        <v>0</v>
      </c>
      <c r="U169" s="178">
        <f>+'POAI 01 2024'!U169+'POAI 02 AD'!U169</f>
        <v>0</v>
      </c>
      <c r="V169" s="178">
        <f>+'POAI 01 2024'!V169+'POAI 02 AD'!V169</f>
        <v>0</v>
      </c>
      <c r="W169" s="178">
        <f>+'POAI 01 2024'!W169+'POAI 02 AD'!W169</f>
        <v>0</v>
      </c>
      <c r="X169" s="178">
        <f>+'POAI 01 2024'!X169+'POAI 02 AD'!X169</f>
        <v>0</v>
      </c>
      <c r="Y169" s="178">
        <f>+'POAI 01 2024'!Y169+'POAI 02 AD'!Y169</f>
        <v>0</v>
      </c>
      <c r="Z169" s="178">
        <f>+'POAI 01 2024'!Z169+'POAI 02 AD'!Z169</f>
        <v>0</v>
      </c>
      <c r="AA169" s="178">
        <f>+'POAI 01 2024'!AA169+'POAI 02 AD'!AA169</f>
        <v>0</v>
      </c>
      <c r="AB169" s="178">
        <f>+'POAI 01 2024'!AB169+'POAI 02 AD'!AB169</f>
        <v>0</v>
      </c>
      <c r="AC169" s="178">
        <f>+'POAI 01 2024'!AC169+'POAI 02 AD'!AC169</f>
        <v>0</v>
      </c>
      <c r="AD169" s="178">
        <f>+'POAI 01 2024'!AD169+'POAI 02 AD'!AD169</f>
        <v>0</v>
      </c>
      <c r="AE169" s="178">
        <f>+'POAI 01 2024'!AE169+'POAI 02 AD'!AE169</f>
        <v>5000000</v>
      </c>
      <c r="AF169" s="178">
        <f t="shared" si="14"/>
        <v>5000000</v>
      </c>
      <c r="AG169" s="180">
        <f t="shared" si="15"/>
        <v>0.1</v>
      </c>
      <c r="AH169" s="178">
        <v>50000000</v>
      </c>
      <c r="AI169" s="181">
        <f t="shared" si="16"/>
        <v>0.9</v>
      </c>
      <c r="AJ169" s="178">
        <f t="shared" si="12"/>
        <v>45000000</v>
      </c>
    </row>
    <row r="170" spans="1:36" s="6" customFormat="1" ht="31.2" x14ac:dyDescent="0.3">
      <c r="A170" s="175" t="str">
        <f t="shared" si="13"/>
        <v>SP.PY.2</v>
      </c>
      <c r="B170" s="176" t="s">
        <v>193</v>
      </c>
      <c r="C170" s="135" t="s">
        <v>40</v>
      </c>
      <c r="D170" s="177" t="s">
        <v>197</v>
      </c>
      <c r="E170" s="136">
        <v>3</v>
      </c>
      <c r="F170" s="178">
        <f>+'POAI 01 2024'!F170+'POAI 02 AD'!F170</f>
        <v>0</v>
      </c>
      <c r="G170" s="178">
        <f>+'POAI 01 2024'!G170+'POAI 02 AD'!G170</f>
        <v>0</v>
      </c>
      <c r="H170" s="178">
        <f>+'POAI 01 2024'!H170+'POAI 02 AD'!H170</f>
        <v>0</v>
      </c>
      <c r="I170" s="178">
        <f>+'POAI 01 2024'!I170+'POAI 02 AD'!I170</f>
        <v>0</v>
      </c>
      <c r="J170" s="178">
        <f>+'POAI 01 2024'!J170+'POAI 02 AD'!J170</f>
        <v>0</v>
      </c>
      <c r="K170" s="178">
        <f>+'POAI 01 2024'!K170+'POAI 02 AD'!K170</f>
        <v>0</v>
      </c>
      <c r="L170" s="178">
        <f>+'POAI 01 2024'!L170+'POAI 02 AD'!L170</f>
        <v>0</v>
      </c>
      <c r="M170" s="178">
        <f>+'POAI 01 2024'!M170+'POAI 02 AD'!M170</f>
        <v>0</v>
      </c>
      <c r="N170" s="178">
        <f>+'POAI 01 2024'!N170+'POAI 02 AD'!N170</f>
        <v>0</v>
      </c>
      <c r="O170" s="178">
        <f>+'POAI 01 2024'!O170+'POAI 02 AD'!O170</f>
        <v>0</v>
      </c>
      <c r="P170" s="178">
        <f>+'POAI 01 2024'!P170+'POAI 02 AD'!P170</f>
        <v>0</v>
      </c>
      <c r="Q170" s="178">
        <f>+'POAI 01 2024'!Q170+'POAI 02 AD'!Q170</f>
        <v>0</v>
      </c>
      <c r="R170" s="178">
        <f>+'POAI 01 2024'!R170+'POAI 02 AD'!R170</f>
        <v>0</v>
      </c>
      <c r="S170" s="178">
        <f>+'POAI 01 2024'!S170+'POAI 02 AD'!S170</f>
        <v>0</v>
      </c>
      <c r="T170" s="178">
        <f>+'POAI 01 2024'!T170+'POAI 02 AD'!T170</f>
        <v>0</v>
      </c>
      <c r="U170" s="178">
        <f>+'POAI 01 2024'!U170+'POAI 02 AD'!U170</f>
        <v>0</v>
      </c>
      <c r="V170" s="178">
        <f>+'POAI 01 2024'!V170+'POAI 02 AD'!V170</f>
        <v>0</v>
      </c>
      <c r="W170" s="178">
        <f>+'POAI 01 2024'!W170+'POAI 02 AD'!W170</f>
        <v>0</v>
      </c>
      <c r="X170" s="178">
        <f>+'POAI 01 2024'!X170+'POAI 02 AD'!X170</f>
        <v>0</v>
      </c>
      <c r="Y170" s="178">
        <f>+'POAI 01 2024'!Y170+'POAI 02 AD'!Y170</f>
        <v>0</v>
      </c>
      <c r="Z170" s="178">
        <f>+'POAI 01 2024'!Z170+'POAI 02 AD'!Z170</f>
        <v>0</v>
      </c>
      <c r="AA170" s="178">
        <f>+'POAI 01 2024'!AA170+'POAI 02 AD'!AA170</f>
        <v>0</v>
      </c>
      <c r="AB170" s="178">
        <f>+'POAI 01 2024'!AB170+'POAI 02 AD'!AB170</f>
        <v>0</v>
      </c>
      <c r="AC170" s="178">
        <f>+'POAI 01 2024'!AC170+'POAI 02 AD'!AC170</f>
        <v>0</v>
      </c>
      <c r="AD170" s="178">
        <f>+'POAI 01 2024'!AD170+'POAI 02 AD'!AD170</f>
        <v>0</v>
      </c>
      <c r="AE170" s="178">
        <f>+'POAI 01 2024'!AE170+'POAI 02 AD'!AE170</f>
        <v>5000000</v>
      </c>
      <c r="AF170" s="178">
        <f t="shared" si="14"/>
        <v>5000000</v>
      </c>
      <c r="AG170" s="180">
        <f t="shared" si="15"/>
        <v>0.25</v>
      </c>
      <c r="AH170" s="178">
        <v>20000000</v>
      </c>
      <c r="AI170" s="181">
        <f t="shared" si="16"/>
        <v>0.75</v>
      </c>
      <c r="AJ170" s="178">
        <f t="shared" si="12"/>
        <v>15000000</v>
      </c>
    </row>
    <row r="171" spans="1:36" s="6" customFormat="1" ht="46.8" x14ac:dyDescent="0.3">
      <c r="A171" s="175" t="str">
        <f t="shared" si="13"/>
        <v>SP.PY.3</v>
      </c>
      <c r="B171" s="176" t="s">
        <v>198</v>
      </c>
      <c r="C171" s="135" t="s">
        <v>40</v>
      </c>
      <c r="D171" s="177" t="s">
        <v>199</v>
      </c>
      <c r="E171" s="136">
        <v>7</v>
      </c>
      <c r="F171" s="178">
        <f>+'POAI 01 2024'!F171+'POAI 02 AD'!F171</f>
        <v>0</v>
      </c>
      <c r="G171" s="178">
        <f>+'POAI 01 2024'!G171+'POAI 02 AD'!G171</f>
        <v>0</v>
      </c>
      <c r="H171" s="178">
        <f>+'POAI 01 2024'!H171+'POAI 02 AD'!H171</f>
        <v>0</v>
      </c>
      <c r="I171" s="178">
        <f>+'POAI 01 2024'!I171+'POAI 02 AD'!I171</f>
        <v>0</v>
      </c>
      <c r="J171" s="178">
        <f>+'POAI 01 2024'!J171+'POAI 02 AD'!J171</f>
        <v>0</v>
      </c>
      <c r="K171" s="178">
        <f>+'POAI 01 2024'!K171+'POAI 02 AD'!K171</f>
        <v>0</v>
      </c>
      <c r="L171" s="178">
        <f>+'POAI 01 2024'!L171+'POAI 02 AD'!L171</f>
        <v>0</v>
      </c>
      <c r="M171" s="178">
        <f>+'POAI 01 2024'!M171+'POAI 02 AD'!M171</f>
        <v>0</v>
      </c>
      <c r="N171" s="178">
        <f>+'POAI 01 2024'!N171+'POAI 02 AD'!N171</f>
        <v>0</v>
      </c>
      <c r="O171" s="178">
        <f>+'POAI 01 2024'!O171+'POAI 02 AD'!O171</f>
        <v>0</v>
      </c>
      <c r="P171" s="178">
        <f>+'POAI 01 2024'!P171+'POAI 02 AD'!P171</f>
        <v>0</v>
      </c>
      <c r="Q171" s="178">
        <f>+'POAI 01 2024'!Q171+'POAI 02 AD'!Q171</f>
        <v>0</v>
      </c>
      <c r="R171" s="178">
        <f>+'POAI 01 2024'!R171+'POAI 02 AD'!R171</f>
        <v>0</v>
      </c>
      <c r="S171" s="178">
        <f>+'POAI 01 2024'!S171+'POAI 02 AD'!S171</f>
        <v>0</v>
      </c>
      <c r="T171" s="178">
        <f>+'POAI 01 2024'!T171+'POAI 02 AD'!T171</f>
        <v>0</v>
      </c>
      <c r="U171" s="178">
        <f>+'POAI 01 2024'!U171+'POAI 02 AD'!U171</f>
        <v>0</v>
      </c>
      <c r="V171" s="178">
        <f>+'POAI 01 2024'!V171+'POAI 02 AD'!V171</f>
        <v>14625000</v>
      </c>
      <c r="W171" s="178">
        <f>+'POAI 01 2024'!W171+'POAI 02 AD'!W171</f>
        <v>0</v>
      </c>
      <c r="X171" s="178">
        <f>+'POAI 01 2024'!X171+'POAI 02 AD'!X171</f>
        <v>0</v>
      </c>
      <c r="Y171" s="178">
        <f>+'POAI 01 2024'!Y171+'POAI 02 AD'!Y171</f>
        <v>0</v>
      </c>
      <c r="Z171" s="178">
        <f>+'POAI 01 2024'!Z171+'POAI 02 AD'!Z171</f>
        <v>0</v>
      </c>
      <c r="AA171" s="178">
        <f>+'POAI 01 2024'!AA171+'POAI 02 AD'!AA171</f>
        <v>0</v>
      </c>
      <c r="AB171" s="178">
        <f>+'POAI 01 2024'!AB171+'POAI 02 AD'!AB171</f>
        <v>0</v>
      </c>
      <c r="AC171" s="178">
        <f>+'POAI 01 2024'!AC171+'POAI 02 AD'!AC171</f>
        <v>0</v>
      </c>
      <c r="AD171" s="178">
        <f>+'POAI 01 2024'!AD171+'POAI 02 AD'!AD171</f>
        <v>0</v>
      </c>
      <c r="AE171" s="178">
        <f>+'POAI 01 2024'!AE171+'POAI 02 AD'!AE171</f>
        <v>272500000</v>
      </c>
      <c r="AF171" s="178">
        <f t="shared" si="14"/>
        <v>287125000</v>
      </c>
      <c r="AG171" s="180">
        <f t="shared" si="15"/>
        <v>0.47854166666666664</v>
      </c>
      <c r="AH171" s="178">
        <v>600000000</v>
      </c>
      <c r="AI171" s="181">
        <f t="shared" si="16"/>
        <v>0.52145833333333336</v>
      </c>
      <c r="AJ171" s="178">
        <f t="shared" si="12"/>
        <v>312875000</v>
      </c>
    </row>
    <row r="172" spans="1:36" s="6" customFormat="1" ht="78" x14ac:dyDescent="0.3">
      <c r="A172" s="175" t="str">
        <f t="shared" si="13"/>
        <v>SP.PY.3</v>
      </c>
      <c r="B172" s="176" t="s">
        <v>200</v>
      </c>
      <c r="C172" s="135" t="s">
        <v>40</v>
      </c>
      <c r="D172" s="177" t="s">
        <v>201</v>
      </c>
      <c r="E172" s="136">
        <v>40</v>
      </c>
      <c r="F172" s="178">
        <f>+'POAI 01 2024'!F172+'POAI 02 AD'!F172</f>
        <v>0</v>
      </c>
      <c r="G172" s="178">
        <f>+'POAI 01 2024'!G172+'POAI 02 AD'!G172</f>
        <v>0</v>
      </c>
      <c r="H172" s="178">
        <f>+'POAI 01 2024'!H172+'POAI 02 AD'!H172</f>
        <v>0</v>
      </c>
      <c r="I172" s="178">
        <f>+'POAI 01 2024'!I172+'POAI 02 AD'!I172</f>
        <v>0</v>
      </c>
      <c r="J172" s="178">
        <f>+'POAI 01 2024'!J172+'POAI 02 AD'!J172</f>
        <v>0</v>
      </c>
      <c r="K172" s="178">
        <f>+'POAI 01 2024'!K172+'POAI 02 AD'!K172</f>
        <v>0</v>
      </c>
      <c r="L172" s="178">
        <f>+'POAI 01 2024'!L172+'POAI 02 AD'!L172</f>
        <v>0</v>
      </c>
      <c r="M172" s="178">
        <f>+'POAI 01 2024'!M172+'POAI 02 AD'!M172</f>
        <v>0</v>
      </c>
      <c r="N172" s="178">
        <f>+'POAI 01 2024'!N172+'POAI 02 AD'!N172</f>
        <v>0</v>
      </c>
      <c r="O172" s="178">
        <f>+'POAI 01 2024'!O172+'POAI 02 AD'!O172</f>
        <v>0</v>
      </c>
      <c r="P172" s="178">
        <f>+'POAI 01 2024'!P172+'POAI 02 AD'!P172</f>
        <v>0</v>
      </c>
      <c r="Q172" s="178">
        <f>+'POAI 01 2024'!Q172+'POAI 02 AD'!Q172</f>
        <v>0</v>
      </c>
      <c r="R172" s="178">
        <f>+'POAI 01 2024'!R172+'POAI 02 AD'!R172</f>
        <v>0</v>
      </c>
      <c r="S172" s="178">
        <f>+'POAI 01 2024'!S172+'POAI 02 AD'!S172</f>
        <v>0</v>
      </c>
      <c r="T172" s="178">
        <f>+'POAI 01 2024'!T172+'POAI 02 AD'!T172</f>
        <v>0</v>
      </c>
      <c r="U172" s="178">
        <f>+'POAI 01 2024'!U172+'POAI 02 AD'!U172</f>
        <v>0</v>
      </c>
      <c r="V172" s="178">
        <f>+'POAI 01 2024'!V172+'POAI 02 AD'!V172</f>
        <v>0</v>
      </c>
      <c r="W172" s="178">
        <f>+'POAI 01 2024'!W172+'POAI 02 AD'!W172</f>
        <v>10000000</v>
      </c>
      <c r="X172" s="178">
        <f>+'POAI 01 2024'!X172+'POAI 02 AD'!X172</f>
        <v>0</v>
      </c>
      <c r="Y172" s="178">
        <f>+'POAI 01 2024'!Y172+'POAI 02 AD'!Y172</f>
        <v>0</v>
      </c>
      <c r="Z172" s="178">
        <f>+'POAI 01 2024'!Z172+'POAI 02 AD'!Z172</f>
        <v>0</v>
      </c>
      <c r="AA172" s="178">
        <f>+'POAI 01 2024'!AA172+'POAI 02 AD'!AA172</f>
        <v>0</v>
      </c>
      <c r="AB172" s="178">
        <f>+'POAI 01 2024'!AB172+'POAI 02 AD'!AB172</f>
        <v>0</v>
      </c>
      <c r="AC172" s="178">
        <f>+'POAI 01 2024'!AC172+'POAI 02 AD'!AC172</f>
        <v>0</v>
      </c>
      <c r="AD172" s="178">
        <f>+'POAI 01 2024'!AD172+'POAI 02 AD'!AD172</f>
        <v>0</v>
      </c>
      <c r="AE172" s="178">
        <f>+'POAI 01 2024'!AE172+'POAI 02 AD'!AE172</f>
        <v>212000000</v>
      </c>
      <c r="AF172" s="178">
        <f t="shared" si="14"/>
        <v>222000000</v>
      </c>
      <c r="AG172" s="180">
        <f t="shared" si="15"/>
        <v>0.49333333333333335</v>
      </c>
      <c r="AH172" s="178">
        <v>450000000</v>
      </c>
      <c r="AI172" s="181">
        <f t="shared" si="16"/>
        <v>0.50666666666666671</v>
      </c>
      <c r="AJ172" s="178">
        <f t="shared" si="12"/>
        <v>228000000</v>
      </c>
    </row>
    <row r="173" spans="1:36" s="6" customFormat="1" ht="124.8" x14ac:dyDescent="0.3">
      <c r="A173" s="175" t="str">
        <f t="shared" si="13"/>
        <v>SP.PY.3</v>
      </c>
      <c r="B173" s="176" t="s">
        <v>202</v>
      </c>
      <c r="C173" s="135" t="s">
        <v>10</v>
      </c>
      <c r="D173" s="177" t="s">
        <v>203</v>
      </c>
      <c r="E173" s="136">
        <v>50</v>
      </c>
      <c r="F173" s="178">
        <f>+'POAI 01 2024'!F173+'POAI 02 AD'!F173</f>
        <v>0</v>
      </c>
      <c r="G173" s="178">
        <f>+'POAI 01 2024'!G173+'POAI 02 AD'!G173</f>
        <v>0</v>
      </c>
      <c r="H173" s="178">
        <f>+'POAI 01 2024'!H173+'POAI 02 AD'!H173</f>
        <v>0</v>
      </c>
      <c r="I173" s="178">
        <f>+'POAI 01 2024'!I173+'POAI 02 AD'!I173</f>
        <v>0</v>
      </c>
      <c r="J173" s="178">
        <f>+'POAI 01 2024'!J173+'POAI 02 AD'!J173</f>
        <v>0</v>
      </c>
      <c r="K173" s="178">
        <f>+'POAI 01 2024'!K173+'POAI 02 AD'!K173</f>
        <v>0</v>
      </c>
      <c r="L173" s="178">
        <f>+'POAI 01 2024'!L173+'POAI 02 AD'!L173</f>
        <v>0</v>
      </c>
      <c r="M173" s="178">
        <f>+'POAI 01 2024'!M173+'POAI 02 AD'!M173</f>
        <v>0</v>
      </c>
      <c r="N173" s="178">
        <f>+'POAI 01 2024'!N173+'POAI 02 AD'!N173</f>
        <v>0</v>
      </c>
      <c r="O173" s="178">
        <f>+'POAI 01 2024'!O173+'POAI 02 AD'!O173</f>
        <v>0</v>
      </c>
      <c r="P173" s="178">
        <f>+'POAI 01 2024'!P173+'POAI 02 AD'!P173</f>
        <v>0</v>
      </c>
      <c r="Q173" s="178">
        <f>+'POAI 01 2024'!Q173+'POAI 02 AD'!Q173</f>
        <v>0</v>
      </c>
      <c r="R173" s="178">
        <f>+'POAI 01 2024'!R173+'POAI 02 AD'!R173</f>
        <v>0</v>
      </c>
      <c r="S173" s="178">
        <f>+'POAI 01 2024'!S173+'POAI 02 AD'!S173</f>
        <v>0</v>
      </c>
      <c r="T173" s="178">
        <f>+'POAI 01 2024'!T173+'POAI 02 AD'!T173</f>
        <v>0</v>
      </c>
      <c r="U173" s="178">
        <f>+'POAI 01 2024'!U173+'POAI 02 AD'!U173</f>
        <v>0</v>
      </c>
      <c r="V173" s="178">
        <f>+'POAI 01 2024'!V173+'POAI 02 AD'!V173</f>
        <v>86840342</v>
      </c>
      <c r="W173" s="178">
        <f>+'POAI 01 2024'!W173+'POAI 02 AD'!W173</f>
        <v>0</v>
      </c>
      <c r="X173" s="178">
        <f>+'POAI 01 2024'!X173+'POAI 02 AD'!X173</f>
        <v>83000000</v>
      </c>
      <c r="Y173" s="178">
        <f>+'POAI 01 2024'!Y173+'POAI 02 AD'!Y173</f>
        <v>36023925</v>
      </c>
      <c r="Z173" s="178">
        <f>+'POAI 01 2024'!Z173+'POAI 02 AD'!Z173</f>
        <v>0</v>
      </c>
      <c r="AA173" s="178">
        <f>+'POAI 01 2024'!AA173+'POAI 02 AD'!AA173</f>
        <v>3474652</v>
      </c>
      <c r="AB173" s="178">
        <f>+'POAI 01 2024'!AB173+'POAI 02 AD'!AB173</f>
        <v>0</v>
      </c>
      <c r="AC173" s="178">
        <f>+'POAI 01 2024'!AC173+'POAI 02 AD'!AC173</f>
        <v>0</v>
      </c>
      <c r="AD173" s="178">
        <f>+'POAI 01 2024'!AD173+'POAI 02 AD'!AD173</f>
        <v>0</v>
      </c>
      <c r="AE173" s="178">
        <f>+'POAI 01 2024'!AE173+'POAI 02 AD'!AE173</f>
        <v>120000000</v>
      </c>
      <c r="AF173" s="178">
        <f t="shared" si="14"/>
        <v>329338919</v>
      </c>
      <c r="AG173" s="180">
        <f t="shared" si="15"/>
        <v>0.73186426444444441</v>
      </c>
      <c r="AH173" s="178">
        <v>450000000</v>
      </c>
      <c r="AI173" s="181">
        <f t="shared" si="16"/>
        <v>0.26813573555555553</v>
      </c>
      <c r="AJ173" s="178">
        <f t="shared" si="12"/>
        <v>120661081</v>
      </c>
    </row>
    <row r="174" spans="1:36" s="6" customFormat="1" ht="124.8" x14ac:dyDescent="0.3">
      <c r="A174" s="175" t="str">
        <f t="shared" si="13"/>
        <v>SP.PY.3</v>
      </c>
      <c r="B174" s="176" t="s">
        <v>202</v>
      </c>
      <c r="C174" s="135" t="s">
        <v>12</v>
      </c>
      <c r="D174" s="177" t="s">
        <v>203</v>
      </c>
      <c r="E174" s="136">
        <v>13</v>
      </c>
      <c r="F174" s="178">
        <f>+'POAI 01 2024'!F174+'POAI 02 AD'!F174</f>
        <v>0</v>
      </c>
      <c r="G174" s="178">
        <f>+'POAI 01 2024'!G174+'POAI 02 AD'!G174</f>
        <v>0</v>
      </c>
      <c r="H174" s="178">
        <f>+'POAI 01 2024'!H174+'POAI 02 AD'!H174</f>
        <v>0</v>
      </c>
      <c r="I174" s="178">
        <f>+'POAI 01 2024'!I174+'POAI 02 AD'!I174</f>
        <v>0</v>
      </c>
      <c r="J174" s="178">
        <f>+'POAI 01 2024'!J174+'POAI 02 AD'!J174</f>
        <v>0</v>
      </c>
      <c r="K174" s="178">
        <f>+'POAI 01 2024'!K174+'POAI 02 AD'!K174</f>
        <v>0</v>
      </c>
      <c r="L174" s="178">
        <f>+'POAI 01 2024'!L174+'POAI 02 AD'!L174</f>
        <v>0</v>
      </c>
      <c r="M174" s="178">
        <f>+'POAI 01 2024'!M174+'POAI 02 AD'!M174</f>
        <v>0</v>
      </c>
      <c r="N174" s="178">
        <f>+'POAI 01 2024'!N174+'POAI 02 AD'!N174</f>
        <v>0</v>
      </c>
      <c r="O174" s="178">
        <f>+'POAI 01 2024'!O174+'POAI 02 AD'!O174</f>
        <v>0</v>
      </c>
      <c r="P174" s="178">
        <f>+'POAI 01 2024'!P174+'POAI 02 AD'!P174</f>
        <v>0</v>
      </c>
      <c r="Q174" s="178">
        <f>+'POAI 01 2024'!Q174+'POAI 02 AD'!Q174</f>
        <v>0</v>
      </c>
      <c r="R174" s="178">
        <f>+'POAI 01 2024'!R174+'POAI 02 AD'!R174</f>
        <v>0</v>
      </c>
      <c r="S174" s="178">
        <f>+'POAI 01 2024'!S174+'POAI 02 AD'!S174</f>
        <v>0</v>
      </c>
      <c r="T174" s="178">
        <f>+'POAI 01 2024'!T174+'POAI 02 AD'!T174</f>
        <v>0</v>
      </c>
      <c r="U174" s="178">
        <f>+'POAI 01 2024'!U174+'POAI 02 AD'!U174</f>
        <v>0</v>
      </c>
      <c r="V174" s="178">
        <f>+'POAI 01 2024'!V174+'POAI 02 AD'!V174</f>
        <v>0</v>
      </c>
      <c r="W174" s="178">
        <f>+'POAI 01 2024'!W174+'POAI 02 AD'!W174</f>
        <v>0</v>
      </c>
      <c r="X174" s="178">
        <f>+'POAI 01 2024'!X174+'POAI 02 AD'!X174</f>
        <v>0</v>
      </c>
      <c r="Y174" s="178">
        <f>+'POAI 01 2024'!Y174+'POAI 02 AD'!Y174</f>
        <v>0</v>
      </c>
      <c r="Z174" s="178">
        <f>+'POAI 01 2024'!Z174+'POAI 02 AD'!Z174</f>
        <v>0</v>
      </c>
      <c r="AA174" s="178">
        <f>+'POAI 01 2024'!AA174+'POAI 02 AD'!AA174</f>
        <v>0</v>
      </c>
      <c r="AB174" s="178">
        <f>+'POAI 01 2024'!AB174+'POAI 02 AD'!AB174</f>
        <v>0</v>
      </c>
      <c r="AC174" s="178">
        <f>+'POAI 01 2024'!AC174+'POAI 02 AD'!AC174</f>
        <v>0</v>
      </c>
      <c r="AD174" s="178">
        <f>+'POAI 01 2024'!AD174+'POAI 02 AD'!AD174</f>
        <v>0</v>
      </c>
      <c r="AE174" s="178">
        <f>+'POAI 01 2024'!AE174+'POAI 02 AD'!AE174</f>
        <v>0</v>
      </c>
      <c r="AF174" s="178">
        <f t="shared" si="14"/>
        <v>0</v>
      </c>
      <c r="AG174" s="180"/>
      <c r="AH174" s="178">
        <v>100000000</v>
      </c>
      <c r="AI174" s="181"/>
      <c r="AJ174" s="178">
        <f t="shared" si="12"/>
        <v>100000000</v>
      </c>
    </row>
    <row r="175" spans="1:36" s="6" customFormat="1" ht="124.8" x14ac:dyDescent="0.3">
      <c r="A175" s="175" t="str">
        <f t="shared" si="13"/>
        <v>SP.PY.3</v>
      </c>
      <c r="B175" s="176" t="s">
        <v>202</v>
      </c>
      <c r="C175" s="135" t="s">
        <v>13</v>
      </c>
      <c r="D175" s="177" t="s">
        <v>203</v>
      </c>
      <c r="E175" s="136">
        <v>10</v>
      </c>
      <c r="F175" s="178">
        <f>+'POAI 01 2024'!F175+'POAI 02 AD'!F175</f>
        <v>0</v>
      </c>
      <c r="G175" s="178">
        <f>+'POAI 01 2024'!G175+'POAI 02 AD'!G175</f>
        <v>0</v>
      </c>
      <c r="H175" s="178">
        <f>+'POAI 01 2024'!H175+'POAI 02 AD'!H175</f>
        <v>0</v>
      </c>
      <c r="I175" s="178">
        <f>+'POAI 01 2024'!I175+'POAI 02 AD'!I175</f>
        <v>0</v>
      </c>
      <c r="J175" s="178">
        <f>+'POAI 01 2024'!J175+'POAI 02 AD'!J175</f>
        <v>0</v>
      </c>
      <c r="K175" s="178">
        <f>+'POAI 01 2024'!K175+'POAI 02 AD'!K175</f>
        <v>0</v>
      </c>
      <c r="L175" s="178">
        <f>+'POAI 01 2024'!L175+'POAI 02 AD'!L175</f>
        <v>0</v>
      </c>
      <c r="M175" s="178">
        <f>+'POAI 01 2024'!M175+'POAI 02 AD'!M175</f>
        <v>0</v>
      </c>
      <c r="N175" s="178">
        <f>+'POAI 01 2024'!N175+'POAI 02 AD'!N175</f>
        <v>0</v>
      </c>
      <c r="O175" s="178">
        <f>+'POAI 01 2024'!O175+'POAI 02 AD'!O175</f>
        <v>0</v>
      </c>
      <c r="P175" s="178">
        <f>+'POAI 01 2024'!P175+'POAI 02 AD'!P175</f>
        <v>0</v>
      </c>
      <c r="Q175" s="178">
        <f>+'POAI 01 2024'!Q175+'POAI 02 AD'!Q175</f>
        <v>0</v>
      </c>
      <c r="R175" s="178">
        <f>+'POAI 01 2024'!R175+'POAI 02 AD'!R175</f>
        <v>0</v>
      </c>
      <c r="S175" s="178">
        <f>+'POAI 01 2024'!S175+'POAI 02 AD'!S175</f>
        <v>0</v>
      </c>
      <c r="T175" s="178">
        <f>+'POAI 01 2024'!T175+'POAI 02 AD'!T175</f>
        <v>0</v>
      </c>
      <c r="U175" s="178">
        <f>+'POAI 01 2024'!U175+'POAI 02 AD'!U175</f>
        <v>0</v>
      </c>
      <c r="V175" s="178">
        <f>+'POAI 01 2024'!V175+'POAI 02 AD'!V175</f>
        <v>0</v>
      </c>
      <c r="W175" s="178">
        <f>+'POAI 01 2024'!W175+'POAI 02 AD'!W175</f>
        <v>0</v>
      </c>
      <c r="X175" s="178">
        <f>+'POAI 01 2024'!X175+'POAI 02 AD'!X175</f>
        <v>0</v>
      </c>
      <c r="Y175" s="178">
        <f>+'POAI 01 2024'!Y175+'POAI 02 AD'!Y175</f>
        <v>0</v>
      </c>
      <c r="Z175" s="178">
        <f>+'POAI 01 2024'!Z175+'POAI 02 AD'!Z175</f>
        <v>0</v>
      </c>
      <c r="AA175" s="178">
        <f>+'POAI 01 2024'!AA175+'POAI 02 AD'!AA175</f>
        <v>0</v>
      </c>
      <c r="AB175" s="178">
        <f>+'POAI 01 2024'!AB175+'POAI 02 AD'!AB175</f>
        <v>0</v>
      </c>
      <c r="AC175" s="178">
        <f>+'POAI 01 2024'!AC175+'POAI 02 AD'!AC175</f>
        <v>0</v>
      </c>
      <c r="AD175" s="178">
        <f>+'POAI 01 2024'!AD175+'POAI 02 AD'!AD175</f>
        <v>0</v>
      </c>
      <c r="AE175" s="178">
        <f>+'POAI 01 2024'!AE175+'POAI 02 AD'!AE175</f>
        <v>0</v>
      </c>
      <c r="AF175" s="178">
        <f t="shared" si="14"/>
        <v>0</v>
      </c>
      <c r="AG175" s="180">
        <f t="shared" si="15"/>
        <v>0</v>
      </c>
      <c r="AH175" s="178">
        <v>100000000</v>
      </c>
      <c r="AI175" s="181">
        <f t="shared" si="16"/>
        <v>1</v>
      </c>
      <c r="AJ175" s="178">
        <f t="shared" si="12"/>
        <v>100000000</v>
      </c>
    </row>
    <row r="176" spans="1:36" s="6" customFormat="1" ht="124.8" x14ac:dyDescent="0.3">
      <c r="A176" s="175" t="str">
        <f t="shared" si="13"/>
        <v>SP.PY.3</v>
      </c>
      <c r="B176" s="176" t="s">
        <v>202</v>
      </c>
      <c r="C176" s="135" t="s">
        <v>14</v>
      </c>
      <c r="D176" s="177" t="s">
        <v>203</v>
      </c>
      <c r="E176" s="136">
        <v>10</v>
      </c>
      <c r="F176" s="178">
        <f>+'POAI 01 2024'!F176+'POAI 02 AD'!F176</f>
        <v>0</v>
      </c>
      <c r="G176" s="178">
        <f>+'POAI 01 2024'!G176+'POAI 02 AD'!G176</f>
        <v>0</v>
      </c>
      <c r="H176" s="178">
        <f>+'POAI 01 2024'!H176+'POAI 02 AD'!H176</f>
        <v>0</v>
      </c>
      <c r="I176" s="178">
        <f>+'POAI 01 2024'!I176+'POAI 02 AD'!I176</f>
        <v>0</v>
      </c>
      <c r="J176" s="178">
        <f>+'POAI 01 2024'!J176+'POAI 02 AD'!J176</f>
        <v>0</v>
      </c>
      <c r="K176" s="178">
        <f>+'POAI 01 2024'!K176+'POAI 02 AD'!K176</f>
        <v>0</v>
      </c>
      <c r="L176" s="178">
        <f>+'POAI 01 2024'!L176+'POAI 02 AD'!L176</f>
        <v>0</v>
      </c>
      <c r="M176" s="178">
        <f>+'POAI 01 2024'!M176+'POAI 02 AD'!M176</f>
        <v>0</v>
      </c>
      <c r="N176" s="178">
        <f>+'POAI 01 2024'!N176+'POAI 02 AD'!N176</f>
        <v>0</v>
      </c>
      <c r="O176" s="178">
        <f>+'POAI 01 2024'!O176+'POAI 02 AD'!O176</f>
        <v>0</v>
      </c>
      <c r="P176" s="178">
        <f>+'POAI 01 2024'!P176+'POAI 02 AD'!P176</f>
        <v>0</v>
      </c>
      <c r="Q176" s="178">
        <f>+'POAI 01 2024'!Q176+'POAI 02 AD'!Q176</f>
        <v>0</v>
      </c>
      <c r="R176" s="178">
        <f>+'POAI 01 2024'!R176+'POAI 02 AD'!R176</f>
        <v>0</v>
      </c>
      <c r="S176" s="178">
        <f>+'POAI 01 2024'!S176+'POAI 02 AD'!S176</f>
        <v>0</v>
      </c>
      <c r="T176" s="178">
        <f>+'POAI 01 2024'!T176+'POAI 02 AD'!T176</f>
        <v>0</v>
      </c>
      <c r="U176" s="178">
        <f>+'POAI 01 2024'!U176+'POAI 02 AD'!U176</f>
        <v>0</v>
      </c>
      <c r="V176" s="178">
        <f>+'POAI 01 2024'!V176+'POAI 02 AD'!V176</f>
        <v>0</v>
      </c>
      <c r="W176" s="178">
        <f>+'POAI 01 2024'!W176+'POAI 02 AD'!W176</f>
        <v>0</v>
      </c>
      <c r="X176" s="178">
        <f>+'POAI 01 2024'!X176+'POAI 02 AD'!X176</f>
        <v>0</v>
      </c>
      <c r="Y176" s="178">
        <f>+'POAI 01 2024'!Y176+'POAI 02 AD'!Y176</f>
        <v>0</v>
      </c>
      <c r="Z176" s="178">
        <f>+'POAI 01 2024'!Z176+'POAI 02 AD'!Z176</f>
        <v>0</v>
      </c>
      <c r="AA176" s="178">
        <f>+'POAI 01 2024'!AA176+'POAI 02 AD'!AA176</f>
        <v>0</v>
      </c>
      <c r="AB176" s="178">
        <f>+'POAI 01 2024'!AB176+'POAI 02 AD'!AB176</f>
        <v>0</v>
      </c>
      <c r="AC176" s="178">
        <f>+'POAI 01 2024'!AC176+'POAI 02 AD'!AC176</f>
        <v>0</v>
      </c>
      <c r="AD176" s="178">
        <f>+'POAI 01 2024'!AD176+'POAI 02 AD'!AD176</f>
        <v>0</v>
      </c>
      <c r="AE176" s="178">
        <f>+'POAI 01 2024'!AE176+'POAI 02 AD'!AE176</f>
        <v>0</v>
      </c>
      <c r="AF176" s="178">
        <f t="shared" si="14"/>
        <v>0</v>
      </c>
      <c r="AG176" s="180"/>
      <c r="AH176" s="178">
        <v>100000000</v>
      </c>
      <c r="AI176" s="181"/>
      <c r="AJ176" s="178">
        <f t="shared" si="12"/>
        <v>100000000</v>
      </c>
    </row>
    <row r="177" spans="1:36" s="6" customFormat="1" ht="46.8" x14ac:dyDescent="0.3">
      <c r="A177" s="175" t="str">
        <f t="shared" si="13"/>
        <v>SP.PY.3</v>
      </c>
      <c r="B177" s="176" t="s">
        <v>204</v>
      </c>
      <c r="C177" s="135" t="s">
        <v>10</v>
      </c>
      <c r="D177" s="177" t="s">
        <v>205</v>
      </c>
      <c r="E177" s="136">
        <v>10</v>
      </c>
      <c r="F177" s="178">
        <f>+'POAI 01 2024'!F177+'POAI 02 AD'!F177</f>
        <v>0</v>
      </c>
      <c r="G177" s="178">
        <f>+'POAI 01 2024'!G177+'POAI 02 AD'!G177</f>
        <v>0</v>
      </c>
      <c r="H177" s="178">
        <f>+'POAI 01 2024'!H177+'POAI 02 AD'!H177</f>
        <v>0</v>
      </c>
      <c r="I177" s="178">
        <f>+'POAI 01 2024'!I177+'POAI 02 AD'!I177</f>
        <v>0</v>
      </c>
      <c r="J177" s="178">
        <f>+'POAI 01 2024'!J177+'POAI 02 AD'!J177</f>
        <v>0</v>
      </c>
      <c r="K177" s="178">
        <f>+'POAI 01 2024'!K177+'POAI 02 AD'!K177</f>
        <v>0</v>
      </c>
      <c r="L177" s="178">
        <f>+'POAI 01 2024'!L177+'POAI 02 AD'!L177</f>
        <v>0</v>
      </c>
      <c r="M177" s="178">
        <f>+'POAI 01 2024'!M177+'POAI 02 AD'!M177</f>
        <v>0</v>
      </c>
      <c r="N177" s="178">
        <f>+'POAI 01 2024'!N177+'POAI 02 AD'!N177</f>
        <v>0</v>
      </c>
      <c r="O177" s="178">
        <f>+'POAI 01 2024'!O177+'POAI 02 AD'!O177</f>
        <v>0</v>
      </c>
      <c r="P177" s="178">
        <f>+'POAI 01 2024'!P177+'POAI 02 AD'!P177</f>
        <v>0</v>
      </c>
      <c r="Q177" s="178">
        <f>+'POAI 01 2024'!Q177+'POAI 02 AD'!Q177</f>
        <v>0</v>
      </c>
      <c r="R177" s="178">
        <f>+'POAI 01 2024'!R177+'POAI 02 AD'!R177</f>
        <v>0</v>
      </c>
      <c r="S177" s="178">
        <f>+'POAI 01 2024'!S177+'POAI 02 AD'!S177</f>
        <v>0</v>
      </c>
      <c r="T177" s="178">
        <f>+'POAI 01 2024'!T177+'POAI 02 AD'!T177</f>
        <v>0</v>
      </c>
      <c r="U177" s="178">
        <f>+'POAI 01 2024'!U177+'POAI 02 AD'!U177</f>
        <v>0</v>
      </c>
      <c r="V177" s="178">
        <f>+'POAI 01 2024'!V177+'POAI 02 AD'!V177</f>
        <v>0</v>
      </c>
      <c r="W177" s="178">
        <f>+'POAI 01 2024'!W177+'POAI 02 AD'!W177</f>
        <v>0</v>
      </c>
      <c r="X177" s="178">
        <f>+'POAI 01 2024'!X177+'POAI 02 AD'!X177</f>
        <v>0</v>
      </c>
      <c r="Y177" s="178">
        <f>+'POAI 01 2024'!Y177+'POAI 02 AD'!Y177</f>
        <v>0</v>
      </c>
      <c r="Z177" s="178">
        <f>+'POAI 01 2024'!Z177+'POAI 02 AD'!Z177</f>
        <v>0</v>
      </c>
      <c r="AA177" s="178">
        <f>+'POAI 01 2024'!AA177+'POAI 02 AD'!AA177</f>
        <v>0</v>
      </c>
      <c r="AB177" s="178">
        <f>+'POAI 01 2024'!AB177+'POAI 02 AD'!AB177</f>
        <v>0</v>
      </c>
      <c r="AC177" s="178">
        <f>+'POAI 01 2024'!AC177+'POAI 02 AD'!AC177</f>
        <v>0</v>
      </c>
      <c r="AD177" s="178">
        <f>+'POAI 01 2024'!AD177+'POAI 02 AD'!AD177</f>
        <v>0</v>
      </c>
      <c r="AE177" s="178">
        <f>+'POAI 01 2024'!AE177+'POAI 02 AD'!AE177</f>
        <v>0</v>
      </c>
      <c r="AF177" s="178">
        <f t="shared" si="14"/>
        <v>0</v>
      </c>
      <c r="AG177" s="180">
        <f t="shared" si="15"/>
        <v>0</v>
      </c>
      <c r="AH177" s="178">
        <v>50000000</v>
      </c>
      <c r="AI177" s="181">
        <f t="shared" si="16"/>
        <v>1</v>
      </c>
      <c r="AJ177" s="178">
        <f t="shared" si="12"/>
        <v>50000000</v>
      </c>
    </row>
    <row r="178" spans="1:36" s="6" customFormat="1" ht="62.4" x14ac:dyDescent="0.3">
      <c r="A178" s="175" t="str">
        <f t="shared" si="13"/>
        <v>SP.PY.3</v>
      </c>
      <c r="B178" s="176" t="s">
        <v>204</v>
      </c>
      <c r="C178" s="135" t="s">
        <v>10</v>
      </c>
      <c r="D178" s="177" t="s">
        <v>206</v>
      </c>
      <c r="E178" s="136">
        <v>1000</v>
      </c>
      <c r="F178" s="178">
        <f>+'POAI 01 2024'!F178+'POAI 02 AD'!F178</f>
        <v>0</v>
      </c>
      <c r="G178" s="178">
        <f>+'POAI 01 2024'!G178+'POAI 02 AD'!G178</f>
        <v>0</v>
      </c>
      <c r="H178" s="178">
        <f>+'POAI 01 2024'!H178+'POAI 02 AD'!H178</f>
        <v>0</v>
      </c>
      <c r="I178" s="178">
        <f>+'POAI 01 2024'!I178+'POAI 02 AD'!I178</f>
        <v>0</v>
      </c>
      <c r="J178" s="178">
        <f>+'POAI 01 2024'!J178+'POAI 02 AD'!J178</f>
        <v>0</v>
      </c>
      <c r="K178" s="178">
        <f>+'POAI 01 2024'!K178+'POAI 02 AD'!K178</f>
        <v>0</v>
      </c>
      <c r="L178" s="178">
        <f>+'POAI 01 2024'!L178+'POAI 02 AD'!L178</f>
        <v>0</v>
      </c>
      <c r="M178" s="178">
        <f>+'POAI 01 2024'!M178+'POAI 02 AD'!M178</f>
        <v>0</v>
      </c>
      <c r="N178" s="178">
        <f>+'POAI 01 2024'!N178+'POAI 02 AD'!N178</f>
        <v>0</v>
      </c>
      <c r="O178" s="178">
        <f>+'POAI 01 2024'!O178+'POAI 02 AD'!O178</f>
        <v>0</v>
      </c>
      <c r="P178" s="178">
        <f>+'POAI 01 2024'!P178+'POAI 02 AD'!P178</f>
        <v>0</v>
      </c>
      <c r="Q178" s="178">
        <f>+'POAI 01 2024'!Q178+'POAI 02 AD'!Q178</f>
        <v>0</v>
      </c>
      <c r="R178" s="178">
        <f>+'POAI 01 2024'!R178+'POAI 02 AD'!R178</f>
        <v>0</v>
      </c>
      <c r="S178" s="178">
        <f>+'POAI 01 2024'!S178+'POAI 02 AD'!S178</f>
        <v>0</v>
      </c>
      <c r="T178" s="178">
        <f>+'POAI 01 2024'!T178+'POAI 02 AD'!T178</f>
        <v>0</v>
      </c>
      <c r="U178" s="178">
        <f>+'POAI 01 2024'!U178+'POAI 02 AD'!U178</f>
        <v>0</v>
      </c>
      <c r="V178" s="178">
        <f>+'POAI 01 2024'!V178+'POAI 02 AD'!V178</f>
        <v>0</v>
      </c>
      <c r="W178" s="178">
        <f>+'POAI 01 2024'!W178+'POAI 02 AD'!W178</f>
        <v>0</v>
      </c>
      <c r="X178" s="178">
        <f>+'POAI 01 2024'!X178+'POAI 02 AD'!X178</f>
        <v>0</v>
      </c>
      <c r="Y178" s="178">
        <f>+'POAI 01 2024'!Y178+'POAI 02 AD'!Y178</f>
        <v>0</v>
      </c>
      <c r="Z178" s="178">
        <f>+'POAI 01 2024'!Z178+'POAI 02 AD'!Z178</f>
        <v>0</v>
      </c>
      <c r="AA178" s="178">
        <f>+'POAI 01 2024'!AA178+'POAI 02 AD'!AA178</f>
        <v>0</v>
      </c>
      <c r="AB178" s="178">
        <f>+'POAI 01 2024'!AB178+'POAI 02 AD'!AB178</f>
        <v>0</v>
      </c>
      <c r="AC178" s="178">
        <f>+'POAI 01 2024'!AC178+'POAI 02 AD'!AC178</f>
        <v>0</v>
      </c>
      <c r="AD178" s="178">
        <f>+'POAI 01 2024'!AD178+'POAI 02 AD'!AD178</f>
        <v>0</v>
      </c>
      <c r="AE178" s="178">
        <f>+'POAI 01 2024'!AE178+'POAI 02 AD'!AE178</f>
        <v>0</v>
      </c>
      <c r="AF178" s="178">
        <f t="shared" si="14"/>
        <v>0</v>
      </c>
      <c r="AG178" s="180"/>
      <c r="AH178" s="178" t="s">
        <v>339</v>
      </c>
      <c r="AI178" s="181"/>
      <c r="AJ178" s="178" t="e">
        <f t="shared" si="12"/>
        <v>#VALUE!</v>
      </c>
    </row>
    <row r="179" spans="1:36" s="6" customFormat="1" ht="31.2" x14ac:dyDescent="0.3">
      <c r="A179" s="175" t="str">
        <f t="shared" si="13"/>
        <v>SP.PY.3</v>
      </c>
      <c r="B179" s="176" t="s">
        <v>204</v>
      </c>
      <c r="C179" s="135" t="s">
        <v>10</v>
      </c>
      <c r="D179" s="177" t="s">
        <v>207</v>
      </c>
      <c r="E179" s="136">
        <v>10</v>
      </c>
      <c r="F179" s="178">
        <f>+'POAI 01 2024'!F179+'POAI 02 AD'!F179</f>
        <v>0</v>
      </c>
      <c r="G179" s="178">
        <f>+'POAI 01 2024'!G179+'POAI 02 AD'!G179</f>
        <v>0</v>
      </c>
      <c r="H179" s="178">
        <f>+'POAI 01 2024'!H179+'POAI 02 AD'!H179</f>
        <v>0</v>
      </c>
      <c r="I179" s="178">
        <f>+'POAI 01 2024'!I179+'POAI 02 AD'!I179</f>
        <v>0</v>
      </c>
      <c r="J179" s="178">
        <f>+'POAI 01 2024'!J179+'POAI 02 AD'!J179</f>
        <v>0</v>
      </c>
      <c r="K179" s="178">
        <f>+'POAI 01 2024'!K179+'POAI 02 AD'!K179</f>
        <v>0</v>
      </c>
      <c r="L179" s="178">
        <f>+'POAI 01 2024'!L179+'POAI 02 AD'!L179</f>
        <v>0</v>
      </c>
      <c r="M179" s="178">
        <f>+'POAI 01 2024'!M179+'POAI 02 AD'!M179</f>
        <v>0</v>
      </c>
      <c r="N179" s="178">
        <f>+'POAI 01 2024'!N179+'POAI 02 AD'!N179</f>
        <v>0</v>
      </c>
      <c r="O179" s="178">
        <f>+'POAI 01 2024'!O179+'POAI 02 AD'!O179</f>
        <v>0</v>
      </c>
      <c r="P179" s="178">
        <f>+'POAI 01 2024'!P179+'POAI 02 AD'!P179</f>
        <v>0</v>
      </c>
      <c r="Q179" s="178">
        <f>+'POAI 01 2024'!Q179+'POAI 02 AD'!Q179</f>
        <v>0</v>
      </c>
      <c r="R179" s="178">
        <f>+'POAI 01 2024'!R179+'POAI 02 AD'!R179</f>
        <v>0</v>
      </c>
      <c r="S179" s="178">
        <f>+'POAI 01 2024'!S179+'POAI 02 AD'!S179</f>
        <v>0</v>
      </c>
      <c r="T179" s="178">
        <f>+'POAI 01 2024'!T179+'POAI 02 AD'!T179</f>
        <v>0</v>
      </c>
      <c r="U179" s="178">
        <f>+'POAI 01 2024'!U179+'POAI 02 AD'!U179</f>
        <v>0</v>
      </c>
      <c r="V179" s="178">
        <f>+'POAI 01 2024'!V179+'POAI 02 AD'!V179</f>
        <v>0</v>
      </c>
      <c r="W179" s="178">
        <f>+'POAI 01 2024'!W179+'POAI 02 AD'!W179</f>
        <v>0</v>
      </c>
      <c r="X179" s="178">
        <f>+'POAI 01 2024'!X179+'POAI 02 AD'!X179</f>
        <v>0</v>
      </c>
      <c r="Y179" s="178">
        <f>+'POAI 01 2024'!Y179+'POAI 02 AD'!Y179</f>
        <v>0</v>
      </c>
      <c r="Z179" s="178">
        <f>+'POAI 01 2024'!Z179+'POAI 02 AD'!Z179</f>
        <v>0</v>
      </c>
      <c r="AA179" s="178">
        <f>+'POAI 01 2024'!AA179+'POAI 02 AD'!AA179</f>
        <v>0</v>
      </c>
      <c r="AB179" s="178">
        <f>+'POAI 01 2024'!AB179+'POAI 02 AD'!AB179</f>
        <v>0</v>
      </c>
      <c r="AC179" s="178">
        <f>+'POAI 01 2024'!AC179+'POAI 02 AD'!AC179</f>
        <v>0</v>
      </c>
      <c r="AD179" s="178">
        <f>+'POAI 01 2024'!AD179+'POAI 02 AD'!AD179</f>
        <v>0</v>
      </c>
      <c r="AE179" s="178">
        <f>+'POAI 01 2024'!AE179+'POAI 02 AD'!AE179</f>
        <v>0</v>
      </c>
      <c r="AF179" s="178">
        <f t="shared" si="14"/>
        <v>0</v>
      </c>
      <c r="AG179" s="180">
        <f t="shared" si="15"/>
        <v>0</v>
      </c>
      <c r="AH179" s="178">
        <v>50000000</v>
      </c>
      <c r="AI179" s="181">
        <f t="shared" si="16"/>
        <v>1</v>
      </c>
      <c r="AJ179" s="178">
        <f t="shared" si="12"/>
        <v>50000000</v>
      </c>
    </row>
    <row r="180" spans="1:36" s="6" customFormat="1" ht="46.8" x14ac:dyDescent="0.3">
      <c r="A180" s="175" t="str">
        <f t="shared" si="13"/>
        <v>SP.PY.3</v>
      </c>
      <c r="B180" s="176" t="s">
        <v>204</v>
      </c>
      <c r="C180" s="135" t="s">
        <v>10</v>
      </c>
      <c r="D180" s="177" t="s">
        <v>208</v>
      </c>
      <c r="E180" s="136">
        <v>100</v>
      </c>
      <c r="F180" s="178">
        <f>+'POAI 01 2024'!F180+'POAI 02 AD'!F180</f>
        <v>0</v>
      </c>
      <c r="G180" s="178">
        <f>+'POAI 01 2024'!G180+'POAI 02 AD'!G180</f>
        <v>0</v>
      </c>
      <c r="H180" s="178">
        <f>+'POAI 01 2024'!H180+'POAI 02 AD'!H180</f>
        <v>0</v>
      </c>
      <c r="I180" s="178">
        <f>+'POAI 01 2024'!I180+'POAI 02 AD'!I180</f>
        <v>0</v>
      </c>
      <c r="J180" s="178">
        <f>+'POAI 01 2024'!J180+'POAI 02 AD'!J180</f>
        <v>0</v>
      </c>
      <c r="K180" s="178">
        <f>+'POAI 01 2024'!K180+'POAI 02 AD'!K180</f>
        <v>0</v>
      </c>
      <c r="L180" s="178">
        <f>+'POAI 01 2024'!L180+'POAI 02 AD'!L180</f>
        <v>0</v>
      </c>
      <c r="M180" s="178">
        <f>+'POAI 01 2024'!M180+'POAI 02 AD'!M180</f>
        <v>0</v>
      </c>
      <c r="N180" s="178">
        <f>+'POAI 01 2024'!N180+'POAI 02 AD'!N180</f>
        <v>0</v>
      </c>
      <c r="O180" s="178">
        <f>+'POAI 01 2024'!O180+'POAI 02 AD'!O180</f>
        <v>0</v>
      </c>
      <c r="P180" s="178">
        <f>+'POAI 01 2024'!P180+'POAI 02 AD'!P180</f>
        <v>0</v>
      </c>
      <c r="Q180" s="178">
        <f>+'POAI 01 2024'!Q180+'POAI 02 AD'!Q180</f>
        <v>0</v>
      </c>
      <c r="R180" s="178">
        <f>+'POAI 01 2024'!R180+'POAI 02 AD'!R180</f>
        <v>0</v>
      </c>
      <c r="S180" s="178">
        <f>+'POAI 01 2024'!S180+'POAI 02 AD'!S180</f>
        <v>0</v>
      </c>
      <c r="T180" s="178">
        <f>+'POAI 01 2024'!T180+'POAI 02 AD'!T180</f>
        <v>0</v>
      </c>
      <c r="U180" s="178">
        <f>+'POAI 01 2024'!U180+'POAI 02 AD'!U180</f>
        <v>0</v>
      </c>
      <c r="V180" s="178">
        <f>+'POAI 01 2024'!V180+'POAI 02 AD'!V180</f>
        <v>0</v>
      </c>
      <c r="W180" s="178">
        <f>+'POAI 01 2024'!W180+'POAI 02 AD'!W180</f>
        <v>0</v>
      </c>
      <c r="X180" s="178">
        <f>+'POAI 01 2024'!X180+'POAI 02 AD'!X180</f>
        <v>0</v>
      </c>
      <c r="Y180" s="178">
        <f>+'POAI 01 2024'!Y180+'POAI 02 AD'!Y180</f>
        <v>0</v>
      </c>
      <c r="Z180" s="178">
        <f>+'POAI 01 2024'!Z180+'POAI 02 AD'!Z180</f>
        <v>0</v>
      </c>
      <c r="AA180" s="178">
        <f>+'POAI 01 2024'!AA180+'POAI 02 AD'!AA180</f>
        <v>0</v>
      </c>
      <c r="AB180" s="178">
        <f>+'POAI 01 2024'!AB180+'POAI 02 AD'!AB180</f>
        <v>0</v>
      </c>
      <c r="AC180" s="178">
        <f>+'POAI 01 2024'!AC180+'POAI 02 AD'!AC180</f>
        <v>0</v>
      </c>
      <c r="AD180" s="178">
        <f>+'POAI 01 2024'!AD180+'POAI 02 AD'!AD180</f>
        <v>0</v>
      </c>
      <c r="AE180" s="178">
        <f>+'POAI 01 2024'!AE180+'POAI 02 AD'!AE180</f>
        <v>0</v>
      </c>
      <c r="AF180" s="178">
        <f t="shared" si="14"/>
        <v>0</v>
      </c>
      <c r="AG180" s="180"/>
      <c r="AH180" s="178" t="s">
        <v>339</v>
      </c>
      <c r="AI180" s="181"/>
      <c r="AJ180" s="178"/>
    </row>
    <row r="181" spans="1:36" s="6" customFormat="1" ht="46.8" x14ac:dyDescent="0.3">
      <c r="A181" s="175" t="str">
        <f t="shared" si="13"/>
        <v>SP.PY.3</v>
      </c>
      <c r="B181" s="176" t="s">
        <v>204</v>
      </c>
      <c r="C181" s="135" t="s">
        <v>10</v>
      </c>
      <c r="D181" s="177" t="s">
        <v>209</v>
      </c>
      <c r="E181" s="136">
        <v>10</v>
      </c>
      <c r="F181" s="178">
        <f>+'POAI 01 2024'!F181+'POAI 02 AD'!F181</f>
        <v>0</v>
      </c>
      <c r="G181" s="178">
        <f>+'POAI 01 2024'!G181+'POAI 02 AD'!G181</f>
        <v>0</v>
      </c>
      <c r="H181" s="178">
        <f>+'POAI 01 2024'!H181+'POAI 02 AD'!H181</f>
        <v>0</v>
      </c>
      <c r="I181" s="178">
        <f>+'POAI 01 2024'!I181+'POAI 02 AD'!I181</f>
        <v>0</v>
      </c>
      <c r="J181" s="178">
        <f>+'POAI 01 2024'!J181+'POAI 02 AD'!J181</f>
        <v>0</v>
      </c>
      <c r="K181" s="178">
        <f>+'POAI 01 2024'!K181+'POAI 02 AD'!K181</f>
        <v>0</v>
      </c>
      <c r="L181" s="178">
        <f>+'POAI 01 2024'!L181+'POAI 02 AD'!L181</f>
        <v>0</v>
      </c>
      <c r="M181" s="178">
        <f>+'POAI 01 2024'!M181+'POAI 02 AD'!M181</f>
        <v>0</v>
      </c>
      <c r="N181" s="178">
        <f>+'POAI 01 2024'!N181+'POAI 02 AD'!N181</f>
        <v>0</v>
      </c>
      <c r="O181" s="178">
        <f>+'POAI 01 2024'!O181+'POAI 02 AD'!O181</f>
        <v>0</v>
      </c>
      <c r="P181" s="178">
        <f>+'POAI 01 2024'!P181+'POAI 02 AD'!P181</f>
        <v>0</v>
      </c>
      <c r="Q181" s="178">
        <f>+'POAI 01 2024'!Q181+'POAI 02 AD'!Q181</f>
        <v>0</v>
      </c>
      <c r="R181" s="178">
        <f>+'POAI 01 2024'!R181+'POAI 02 AD'!R181</f>
        <v>0</v>
      </c>
      <c r="S181" s="178">
        <f>+'POAI 01 2024'!S181+'POAI 02 AD'!S181</f>
        <v>0</v>
      </c>
      <c r="T181" s="178">
        <f>+'POAI 01 2024'!T181+'POAI 02 AD'!T181</f>
        <v>0</v>
      </c>
      <c r="U181" s="178">
        <f>+'POAI 01 2024'!U181+'POAI 02 AD'!U181</f>
        <v>0</v>
      </c>
      <c r="V181" s="178">
        <f>+'POAI 01 2024'!V181+'POAI 02 AD'!V181</f>
        <v>0</v>
      </c>
      <c r="W181" s="178">
        <f>+'POAI 01 2024'!W181+'POAI 02 AD'!W181</f>
        <v>0</v>
      </c>
      <c r="X181" s="178">
        <f>+'POAI 01 2024'!X181+'POAI 02 AD'!X181</f>
        <v>0</v>
      </c>
      <c r="Y181" s="178">
        <f>+'POAI 01 2024'!Y181+'POAI 02 AD'!Y181</f>
        <v>0</v>
      </c>
      <c r="Z181" s="178">
        <f>+'POAI 01 2024'!Z181+'POAI 02 AD'!Z181</f>
        <v>0</v>
      </c>
      <c r="AA181" s="178">
        <f>+'POAI 01 2024'!AA181+'POAI 02 AD'!AA181</f>
        <v>0</v>
      </c>
      <c r="AB181" s="178">
        <f>+'POAI 01 2024'!AB181+'POAI 02 AD'!AB181</f>
        <v>0</v>
      </c>
      <c r="AC181" s="178">
        <f>+'POAI 01 2024'!AC181+'POAI 02 AD'!AC181</f>
        <v>0</v>
      </c>
      <c r="AD181" s="178">
        <f>+'POAI 01 2024'!AD181+'POAI 02 AD'!AD181</f>
        <v>0</v>
      </c>
      <c r="AE181" s="178">
        <f>+'POAI 01 2024'!AE181+'POAI 02 AD'!AE181</f>
        <v>0</v>
      </c>
      <c r="AF181" s="178">
        <f t="shared" si="14"/>
        <v>0</v>
      </c>
      <c r="AG181" s="180">
        <f t="shared" si="15"/>
        <v>0</v>
      </c>
      <c r="AH181" s="178">
        <v>50000000</v>
      </c>
      <c r="AI181" s="181">
        <f t="shared" si="16"/>
        <v>1</v>
      </c>
      <c r="AJ181" s="178">
        <f t="shared" si="12"/>
        <v>50000000</v>
      </c>
    </row>
    <row r="182" spans="1:36" s="6" customFormat="1" ht="62.4" x14ac:dyDescent="0.3">
      <c r="A182" s="175" t="str">
        <f t="shared" si="13"/>
        <v>SP.PY.3</v>
      </c>
      <c r="B182" s="176" t="s">
        <v>204</v>
      </c>
      <c r="C182" s="135" t="s">
        <v>10</v>
      </c>
      <c r="D182" s="177" t="s">
        <v>210</v>
      </c>
      <c r="E182" s="136">
        <v>100</v>
      </c>
      <c r="F182" s="178">
        <f>+'POAI 01 2024'!F182+'POAI 02 AD'!F182</f>
        <v>0</v>
      </c>
      <c r="G182" s="178">
        <f>+'POAI 01 2024'!G182+'POAI 02 AD'!G182</f>
        <v>0</v>
      </c>
      <c r="H182" s="178">
        <f>+'POAI 01 2024'!H182+'POAI 02 AD'!H182</f>
        <v>0</v>
      </c>
      <c r="I182" s="178">
        <f>+'POAI 01 2024'!I182+'POAI 02 AD'!I182</f>
        <v>0</v>
      </c>
      <c r="J182" s="178">
        <f>+'POAI 01 2024'!J182+'POAI 02 AD'!J182</f>
        <v>0</v>
      </c>
      <c r="K182" s="178">
        <f>+'POAI 01 2024'!K182+'POAI 02 AD'!K182</f>
        <v>0</v>
      </c>
      <c r="L182" s="178">
        <f>+'POAI 01 2024'!L182+'POAI 02 AD'!L182</f>
        <v>0</v>
      </c>
      <c r="M182" s="178">
        <f>+'POAI 01 2024'!M182+'POAI 02 AD'!M182</f>
        <v>0</v>
      </c>
      <c r="N182" s="178">
        <f>+'POAI 01 2024'!N182+'POAI 02 AD'!N182</f>
        <v>0</v>
      </c>
      <c r="O182" s="178">
        <f>+'POAI 01 2024'!O182+'POAI 02 AD'!O182</f>
        <v>0</v>
      </c>
      <c r="P182" s="178">
        <f>+'POAI 01 2024'!P182+'POAI 02 AD'!P182</f>
        <v>0</v>
      </c>
      <c r="Q182" s="178">
        <f>+'POAI 01 2024'!Q182+'POAI 02 AD'!Q182</f>
        <v>0</v>
      </c>
      <c r="R182" s="178">
        <f>+'POAI 01 2024'!R182+'POAI 02 AD'!R182</f>
        <v>0</v>
      </c>
      <c r="S182" s="178">
        <f>+'POAI 01 2024'!S182+'POAI 02 AD'!S182</f>
        <v>0</v>
      </c>
      <c r="T182" s="178">
        <f>+'POAI 01 2024'!T182+'POAI 02 AD'!T182</f>
        <v>0</v>
      </c>
      <c r="U182" s="178">
        <f>+'POAI 01 2024'!U182+'POAI 02 AD'!U182</f>
        <v>0</v>
      </c>
      <c r="V182" s="178">
        <f>+'POAI 01 2024'!V182+'POAI 02 AD'!V182</f>
        <v>0</v>
      </c>
      <c r="W182" s="178">
        <f>+'POAI 01 2024'!W182+'POAI 02 AD'!W182</f>
        <v>0</v>
      </c>
      <c r="X182" s="178">
        <f>+'POAI 01 2024'!X182+'POAI 02 AD'!X182</f>
        <v>0</v>
      </c>
      <c r="Y182" s="178">
        <f>+'POAI 01 2024'!Y182+'POAI 02 AD'!Y182</f>
        <v>0</v>
      </c>
      <c r="Z182" s="178">
        <f>+'POAI 01 2024'!Z182+'POAI 02 AD'!Z182</f>
        <v>0</v>
      </c>
      <c r="AA182" s="178">
        <f>+'POAI 01 2024'!AA182+'POAI 02 AD'!AA182</f>
        <v>0</v>
      </c>
      <c r="AB182" s="178">
        <f>+'POAI 01 2024'!AB182+'POAI 02 AD'!AB182</f>
        <v>0</v>
      </c>
      <c r="AC182" s="178">
        <f>+'POAI 01 2024'!AC182+'POAI 02 AD'!AC182</f>
        <v>0</v>
      </c>
      <c r="AD182" s="178">
        <f>+'POAI 01 2024'!AD182+'POAI 02 AD'!AD182</f>
        <v>0</v>
      </c>
      <c r="AE182" s="178">
        <f>+'POAI 01 2024'!AE182+'POAI 02 AD'!AE182</f>
        <v>0</v>
      </c>
      <c r="AF182" s="178">
        <f t="shared" si="14"/>
        <v>0</v>
      </c>
      <c r="AG182" s="180"/>
      <c r="AH182" s="178" t="s">
        <v>339</v>
      </c>
      <c r="AI182" s="181"/>
      <c r="AJ182" s="178"/>
    </row>
    <row r="183" spans="1:36" s="6" customFormat="1" ht="31.2" x14ac:dyDescent="0.3">
      <c r="A183" s="175" t="str">
        <f t="shared" si="13"/>
        <v>SP.PY.3</v>
      </c>
      <c r="B183" s="176" t="s">
        <v>204</v>
      </c>
      <c r="C183" s="135" t="s">
        <v>10</v>
      </c>
      <c r="D183" s="177" t="s">
        <v>211</v>
      </c>
      <c r="E183" s="136">
        <v>10</v>
      </c>
      <c r="F183" s="178">
        <f>+'POAI 01 2024'!F183+'POAI 02 AD'!F183</f>
        <v>0</v>
      </c>
      <c r="G183" s="178">
        <f>+'POAI 01 2024'!G183+'POAI 02 AD'!G183</f>
        <v>0</v>
      </c>
      <c r="H183" s="178">
        <f>+'POAI 01 2024'!H183+'POAI 02 AD'!H183</f>
        <v>0</v>
      </c>
      <c r="I183" s="178">
        <f>+'POAI 01 2024'!I183+'POAI 02 AD'!I183</f>
        <v>0</v>
      </c>
      <c r="J183" s="178">
        <f>+'POAI 01 2024'!J183+'POAI 02 AD'!J183</f>
        <v>0</v>
      </c>
      <c r="K183" s="178">
        <f>+'POAI 01 2024'!K183+'POAI 02 AD'!K183</f>
        <v>0</v>
      </c>
      <c r="L183" s="178">
        <f>+'POAI 01 2024'!L183+'POAI 02 AD'!L183</f>
        <v>0</v>
      </c>
      <c r="M183" s="178">
        <f>+'POAI 01 2024'!M183+'POAI 02 AD'!M183</f>
        <v>0</v>
      </c>
      <c r="N183" s="178">
        <f>+'POAI 01 2024'!N183+'POAI 02 AD'!N183</f>
        <v>0</v>
      </c>
      <c r="O183" s="178">
        <f>+'POAI 01 2024'!O183+'POAI 02 AD'!O183</f>
        <v>0</v>
      </c>
      <c r="P183" s="178">
        <f>+'POAI 01 2024'!P183+'POAI 02 AD'!P183</f>
        <v>0</v>
      </c>
      <c r="Q183" s="178">
        <f>+'POAI 01 2024'!Q183+'POAI 02 AD'!Q183</f>
        <v>0</v>
      </c>
      <c r="R183" s="178">
        <f>+'POAI 01 2024'!R183+'POAI 02 AD'!R183</f>
        <v>0</v>
      </c>
      <c r="S183" s="178">
        <f>+'POAI 01 2024'!S183+'POAI 02 AD'!S183</f>
        <v>0</v>
      </c>
      <c r="T183" s="178">
        <f>+'POAI 01 2024'!T183+'POAI 02 AD'!T183</f>
        <v>0</v>
      </c>
      <c r="U183" s="178">
        <f>+'POAI 01 2024'!U183+'POAI 02 AD'!U183</f>
        <v>0</v>
      </c>
      <c r="V183" s="178">
        <f>+'POAI 01 2024'!V183+'POAI 02 AD'!V183</f>
        <v>0</v>
      </c>
      <c r="W183" s="178">
        <f>+'POAI 01 2024'!W183+'POAI 02 AD'!W183</f>
        <v>0</v>
      </c>
      <c r="X183" s="178">
        <f>+'POAI 01 2024'!X183+'POAI 02 AD'!X183</f>
        <v>0</v>
      </c>
      <c r="Y183" s="178">
        <f>+'POAI 01 2024'!Y183+'POAI 02 AD'!Y183</f>
        <v>0</v>
      </c>
      <c r="Z183" s="178">
        <f>+'POAI 01 2024'!Z183+'POAI 02 AD'!Z183</f>
        <v>0</v>
      </c>
      <c r="AA183" s="178">
        <f>+'POAI 01 2024'!AA183+'POAI 02 AD'!AA183</f>
        <v>0</v>
      </c>
      <c r="AB183" s="178">
        <f>+'POAI 01 2024'!AB183+'POAI 02 AD'!AB183</f>
        <v>0</v>
      </c>
      <c r="AC183" s="178">
        <f>+'POAI 01 2024'!AC183+'POAI 02 AD'!AC183</f>
        <v>0</v>
      </c>
      <c r="AD183" s="178">
        <f>+'POAI 01 2024'!AD183+'POAI 02 AD'!AD183</f>
        <v>0</v>
      </c>
      <c r="AE183" s="178">
        <f>+'POAI 01 2024'!AE183+'POAI 02 AD'!AE183</f>
        <v>0</v>
      </c>
      <c r="AF183" s="178">
        <f t="shared" si="14"/>
        <v>0</v>
      </c>
      <c r="AG183" s="180">
        <f t="shared" si="15"/>
        <v>0</v>
      </c>
      <c r="AH183" s="178">
        <v>50000000</v>
      </c>
      <c r="AI183" s="181">
        <f t="shared" si="16"/>
        <v>1</v>
      </c>
      <c r="AJ183" s="178">
        <f t="shared" si="12"/>
        <v>50000000</v>
      </c>
    </row>
    <row r="184" spans="1:36" s="6" customFormat="1" ht="62.4" x14ac:dyDescent="0.3">
      <c r="A184" s="175" t="str">
        <f t="shared" si="13"/>
        <v>SP.PY.3</v>
      </c>
      <c r="B184" s="176" t="s">
        <v>204</v>
      </c>
      <c r="C184" s="135" t="s">
        <v>10</v>
      </c>
      <c r="D184" s="177" t="s">
        <v>212</v>
      </c>
      <c r="E184" s="136">
        <v>100</v>
      </c>
      <c r="F184" s="178">
        <f>+'POAI 01 2024'!F184+'POAI 02 AD'!F184</f>
        <v>0</v>
      </c>
      <c r="G184" s="178">
        <f>+'POAI 01 2024'!G184+'POAI 02 AD'!G184</f>
        <v>0</v>
      </c>
      <c r="H184" s="178">
        <f>+'POAI 01 2024'!H184+'POAI 02 AD'!H184</f>
        <v>0</v>
      </c>
      <c r="I184" s="178">
        <f>+'POAI 01 2024'!I184+'POAI 02 AD'!I184</f>
        <v>0</v>
      </c>
      <c r="J184" s="178">
        <f>+'POAI 01 2024'!J184+'POAI 02 AD'!J184</f>
        <v>0</v>
      </c>
      <c r="K184" s="178">
        <f>+'POAI 01 2024'!K184+'POAI 02 AD'!K184</f>
        <v>0</v>
      </c>
      <c r="L184" s="178">
        <f>+'POAI 01 2024'!L184+'POAI 02 AD'!L184</f>
        <v>0</v>
      </c>
      <c r="M184" s="178">
        <f>+'POAI 01 2024'!M184+'POAI 02 AD'!M184</f>
        <v>0</v>
      </c>
      <c r="N184" s="178">
        <f>+'POAI 01 2024'!N184+'POAI 02 AD'!N184</f>
        <v>0</v>
      </c>
      <c r="O184" s="178">
        <f>+'POAI 01 2024'!O184+'POAI 02 AD'!O184</f>
        <v>0</v>
      </c>
      <c r="P184" s="178">
        <f>+'POAI 01 2024'!P184+'POAI 02 AD'!P184</f>
        <v>0</v>
      </c>
      <c r="Q184" s="178">
        <f>+'POAI 01 2024'!Q184+'POAI 02 AD'!Q184</f>
        <v>0</v>
      </c>
      <c r="R184" s="178">
        <f>+'POAI 01 2024'!R184+'POAI 02 AD'!R184</f>
        <v>0</v>
      </c>
      <c r="S184" s="178">
        <f>+'POAI 01 2024'!S184+'POAI 02 AD'!S184</f>
        <v>0</v>
      </c>
      <c r="T184" s="178">
        <f>+'POAI 01 2024'!T184+'POAI 02 AD'!T184</f>
        <v>0</v>
      </c>
      <c r="U184" s="178">
        <f>+'POAI 01 2024'!U184+'POAI 02 AD'!U184</f>
        <v>0</v>
      </c>
      <c r="V184" s="178">
        <f>+'POAI 01 2024'!V184+'POAI 02 AD'!V184</f>
        <v>0</v>
      </c>
      <c r="W184" s="178">
        <f>+'POAI 01 2024'!W184+'POAI 02 AD'!W184</f>
        <v>0</v>
      </c>
      <c r="X184" s="178">
        <f>+'POAI 01 2024'!X184+'POAI 02 AD'!X184</f>
        <v>0</v>
      </c>
      <c r="Y184" s="178">
        <f>+'POAI 01 2024'!Y184+'POAI 02 AD'!Y184</f>
        <v>0</v>
      </c>
      <c r="Z184" s="178">
        <f>+'POAI 01 2024'!Z184+'POAI 02 AD'!Z184</f>
        <v>0</v>
      </c>
      <c r="AA184" s="178">
        <f>+'POAI 01 2024'!AA184+'POAI 02 AD'!AA184</f>
        <v>0</v>
      </c>
      <c r="AB184" s="178">
        <f>+'POAI 01 2024'!AB184+'POAI 02 AD'!AB184</f>
        <v>0</v>
      </c>
      <c r="AC184" s="178">
        <f>+'POAI 01 2024'!AC184+'POAI 02 AD'!AC184</f>
        <v>0</v>
      </c>
      <c r="AD184" s="178">
        <f>+'POAI 01 2024'!AD184+'POAI 02 AD'!AD184</f>
        <v>0</v>
      </c>
      <c r="AE184" s="178">
        <f>+'POAI 01 2024'!AE184+'POAI 02 AD'!AE184</f>
        <v>0</v>
      </c>
      <c r="AF184" s="178">
        <f t="shared" si="14"/>
        <v>0</v>
      </c>
      <c r="AG184" s="180"/>
      <c r="AH184" s="178" t="s">
        <v>339</v>
      </c>
      <c r="AI184" s="181"/>
      <c r="AJ184" s="178"/>
    </row>
    <row r="185" spans="1:36" s="6" customFormat="1" ht="46.8" x14ac:dyDescent="0.3">
      <c r="A185" s="175" t="str">
        <f t="shared" si="13"/>
        <v>SP.PY.3</v>
      </c>
      <c r="B185" s="176" t="s">
        <v>204</v>
      </c>
      <c r="C185" s="135" t="s">
        <v>12</v>
      </c>
      <c r="D185" s="177" t="s">
        <v>205</v>
      </c>
      <c r="E185" s="136">
        <v>1</v>
      </c>
      <c r="F185" s="178">
        <f>+'POAI 01 2024'!F185+'POAI 02 AD'!F185</f>
        <v>0</v>
      </c>
      <c r="G185" s="178">
        <f>+'POAI 01 2024'!G185+'POAI 02 AD'!G185</f>
        <v>0</v>
      </c>
      <c r="H185" s="178">
        <f>+'POAI 01 2024'!H185+'POAI 02 AD'!H185</f>
        <v>0</v>
      </c>
      <c r="I185" s="178">
        <f>+'POAI 01 2024'!I185+'POAI 02 AD'!I185</f>
        <v>0</v>
      </c>
      <c r="J185" s="178">
        <f>+'POAI 01 2024'!J185+'POAI 02 AD'!J185</f>
        <v>0</v>
      </c>
      <c r="K185" s="178">
        <f>+'POAI 01 2024'!K185+'POAI 02 AD'!K185</f>
        <v>0</v>
      </c>
      <c r="L185" s="178">
        <f>+'POAI 01 2024'!L185+'POAI 02 AD'!L185</f>
        <v>0</v>
      </c>
      <c r="M185" s="178">
        <f>+'POAI 01 2024'!M185+'POAI 02 AD'!M185</f>
        <v>0</v>
      </c>
      <c r="N185" s="178">
        <f>+'POAI 01 2024'!N185+'POAI 02 AD'!N185</f>
        <v>0</v>
      </c>
      <c r="O185" s="178">
        <f>+'POAI 01 2024'!O185+'POAI 02 AD'!O185</f>
        <v>0</v>
      </c>
      <c r="P185" s="178">
        <f>+'POAI 01 2024'!P185+'POAI 02 AD'!P185</f>
        <v>0</v>
      </c>
      <c r="Q185" s="178">
        <f>+'POAI 01 2024'!Q185+'POAI 02 AD'!Q185</f>
        <v>0</v>
      </c>
      <c r="R185" s="178">
        <f>+'POAI 01 2024'!R185+'POAI 02 AD'!R185</f>
        <v>0</v>
      </c>
      <c r="S185" s="178">
        <f>+'POAI 01 2024'!S185+'POAI 02 AD'!S185</f>
        <v>0</v>
      </c>
      <c r="T185" s="178">
        <f>+'POAI 01 2024'!T185+'POAI 02 AD'!T185</f>
        <v>0</v>
      </c>
      <c r="U185" s="178">
        <f>+'POAI 01 2024'!U185+'POAI 02 AD'!U185</f>
        <v>0</v>
      </c>
      <c r="V185" s="178">
        <f>+'POAI 01 2024'!V185+'POAI 02 AD'!V185</f>
        <v>0</v>
      </c>
      <c r="W185" s="178">
        <f>+'POAI 01 2024'!W185+'POAI 02 AD'!W185</f>
        <v>0</v>
      </c>
      <c r="X185" s="178">
        <f>+'POAI 01 2024'!X185+'POAI 02 AD'!X185</f>
        <v>0</v>
      </c>
      <c r="Y185" s="178">
        <f>+'POAI 01 2024'!Y185+'POAI 02 AD'!Y185</f>
        <v>0</v>
      </c>
      <c r="Z185" s="178">
        <f>+'POAI 01 2024'!Z185+'POAI 02 AD'!Z185</f>
        <v>0</v>
      </c>
      <c r="AA185" s="178">
        <f>+'POAI 01 2024'!AA185+'POAI 02 AD'!AA185</f>
        <v>0</v>
      </c>
      <c r="AB185" s="178">
        <f>+'POAI 01 2024'!AB185+'POAI 02 AD'!AB185</f>
        <v>0</v>
      </c>
      <c r="AC185" s="178">
        <f>+'POAI 01 2024'!AC185+'POAI 02 AD'!AC185</f>
        <v>0</v>
      </c>
      <c r="AD185" s="178">
        <f>+'POAI 01 2024'!AD185+'POAI 02 AD'!AD185</f>
        <v>0</v>
      </c>
      <c r="AE185" s="178">
        <f>+'POAI 01 2024'!AE185+'POAI 02 AD'!AE185</f>
        <v>0</v>
      </c>
      <c r="AF185" s="178">
        <f t="shared" si="14"/>
        <v>0</v>
      </c>
      <c r="AG185" s="180">
        <f t="shared" si="15"/>
        <v>0</v>
      </c>
      <c r="AH185" s="178">
        <v>3000000</v>
      </c>
      <c r="AI185" s="181">
        <f t="shared" si="16"/>
        <v>1</v>
      </c>
      <c r="AJ185" s="178">
        <f t="shared" si="12"/>
        <v>3000000</v>
      </c>
    </row>
    <row r="186" spans="1:36" s="6" customFormat="1" ht="62.4" x14ac:dyDescent="0.3">
      <c r="A186" s="175" t="str">
        <f t="shared" si="13"/>
        <v>SP.PY.3</v>
      </c>
      <c r="B186" s="176" t="s">
        <v>204</v>
      </c>
      <c r="C186" s="135" t="s">
        <v>12</v>
      </c>
      <c r="D186" s="177" t="s">
        <v>206</v>
      </c>
      <c r="E186" s="136">
        <v>20</v>
      </c>
      <c r="F186" s="178">
        <f>+'POAI 01 2024'!F186+'POAI 02 AD'!F186</f>
        <v>0</v>
      </c>
      <c r="G186" s="178">
        <f>+'POAI 01 2024'!G186+'POAI 02 AD'!G186</f>
        <v>0</v>
      </c>
      <c r="H186" s="178">
        <f>+'POAI 01 2024'!H186+'POAI 02 AD'!H186</f>
        <v>0</v>
      </c>
      <c r="I186" s="178">
        <f>+'POAI 01 2024'!I186+'POAI 02 AD'!I186</f>
        <v>0</v>
      </c>
      <c r="J186" s="178">
        <f>+'POAI 01 2024'!J186+'POAI 02 AD'!J186</f>
        <v>0</v>
      </c>
      <c r="K186" s="178">
        <f>+'POAI 01 2024'!K186+'POAI 02 AD'!K186</f>
        <v>0</v>
      </c>
      <c r="L186" s="178">
        <f>+'POAI 01 2024'!L186+'POAI 02 AD'!L186</f>
        <v>0</v>
      </c>
      <c r="M186" s="178">
        <f>+'POAI 01 2024'!M186+'POAI 02 AD'!M186</f>
        <v>0</v>
      </c>
      <c r="N186" s="178">
        <f>+'POAI 01 2024'!N186+'POAI 02 AD'!N186</f>
        <v>0</v>
      </c>
      <c r="O186" s="178">
        <f>+'POAI 01 2024'!O186+'POAI 02 AD'!O186</f>
        <v>0</v>
      </c>
      <c r="P186" s="178">
        <f>+'POAI 01 2024'!P186+'POAI 02 AD'!P186</f>
        <v>0</v>
      </c>
      <c r="Q186" s="178">
        <f>+'POAI 01 2024'!Q186+'POAI 02 AD'!Q186</f>
        <v>0</v>
      </c>
      <c r="R186" s="178">
        <f>+'POAI 01 2024'!R186+'POAI 02 AD'!R186</f>
        <v>0</v>
      </c>
      <c r="S186" s="178">
        <f>+'POAI 01 2024'!S186+'POAI 02 AD'!S186</f>
        <v>0</v>
      </c>
      <c r="T186" s="178">
        <f>+'POAI 01 2024'!T186+'POAI 02 AD'!T186</f>
        <v>0</v>
      </c>
      <c r="U186" s="178">
        <f>+'POAI 01 2024'!U186+'POAI 02 AD'!U186</f>
        <v>0</v>
      </c>
      <c r="V186" s="178">
        <f>+'POAI 01 2024'!V186+'POAI 02 AD'!V186</f>
        <v>0</v>
      </c>
      <c r="W186" s="178">
        <f>+'POAI 01 2024'!W186+'POAI 02 AD'!W186</f>
        <v>0</v>
      </c>
      <c r="X186" s="178">
        <f>+'POAI 01 2024'!X186+'POAI 02 AD'!X186</f>
        <v>0</v>
      </c>
      <c r="Y186" s="178">
        <f>+'POAI 01 2024'!Y186+'POAI 02 AD'!Y186</f>
        <v>0</v>
      </c>
      <c r="Z186" s="178">
        <f>+'POAI 01 2024'!Z186+'POAI 02 AD'!Z186</f>
        <v>0</v>
      </c>
      <c r="AA186" s="178">
        <f>+'POAI 01 2024'!AA186+'POAI 02 AD'!AA186</f>
        <v>0</v>
      </c>
      <c r="AB186" s="178">
        <f>+'POAI 01 2024'!AB186+'POAI 02 AD'!AB186</f>
        <v>0</v>
      </c>
      <c r="AC186" s="178">
        <f>+'POAI 01 2024'!AC186+'POAI 02 AD'!AC186</f>
        <v>0</v>
      </c>
      <c r="AD186" s="178">
        <f>+'POAI 01 2024'!AD186+'POAI 02 AD'!AD186</f>
        <v>0</v>
      </c>
      <c r="AE186" s="178">
        <f>+'POAI 01 2024'!AE186+'POAI 02 AD'!AE186</f>
        <v>0</v>
      </c>
      <c r="AF186" s="178">
        <f t="shared" si="14"/>
        <v>0</v>
      </c>
      <c r="AG186" s="180"/>
      <c r="AH186" s="178" t="s">
        <v>339</v>
      </c>
      <c r="AI186" s="181"/>
      <c r="AJ186" s="178"/>
    </row>
    <row r="187" spans="1:36" s="6" customFormat="1" ht="31.2" x14ac:dyDescent="0.3">
      <c r="A187" s="175" t="str">
        <f t="shared" si="13"/>
        <v>SP.PY.3</v>
      </c>
      <c r="B187" s="176" t="s">
        <v>204</v>
      </c>
      <c r="C187" s="135" t="s">
        <v>12</v>
      </c>
      <c r="D187" s="177" t="s">
        <v>207</v>
      </c>
      <c r="E187" s="136">
        <v>1</v>
      </c>
      <c r="F187" s="178">
        <f>+'POAI 01 2024'!F187+'POAI 02 AD'!F187</f>
        <v>0</v>
      </c>
      <c r="G187" s="178">
        <f>+'POAI 01 2024'!G187+'POAI 02 AD'!G187</f>
        <v>0</v>
      </c>
      <c r="H187" s="178">
        <f>+'POAI 01 2024'!H187+'POAI 02 AD'!H187</f>
        <v>0</v>
      </c>
      <c r="I187" s="178">
        <f>+'POAI 01 2024'!I187+'POAI 02 AD'!I187</f>
        <v>0</v>
      </c>
      <c r="J187" s="178">
        <f>+'POAI 01 2024'!J187+'POAI 02 AD'!J187</f>
        <v>0</v>
      </c>
      <c r="K187" s="178">
        <f>+'POAI 01 2024'!K187+'POAI 02 AD'!K187</f>
        <v>0</v>
      </c>
      <c r="L187" s="178">
        <f>+'POAI 01 2024'!L187+'POAI 02 AD'!L187</f>
        <v>0</v>
      </c>
      <c r="M187" s="178">
        <f>+'POAI 01 2024'!M187+'POAI 02 AD'!M187</f>
        <v>0</v>
      </c>
      <c r="N187" s="178">
        <f>+'POAI 01 2024'!N187+'POAI 02 AD'!N187</f>
        <v>0</v>
      </c>
      <c r="O187" s="178">
        <f>+'POAI 01 2024'!O187+'POAI 02 AD'!O187</f>
        <v>0</v>
      </c>
      <c r="P187" s="178">
        <f>+'POAI 01 2024'!P187+'POAI 02 AD'!P187</f>
        <v>0</v>
      </c>
      <c r="Q187" s="178">
        <f>+'POAI 01 2024'!Q187+'POAI 02 AD'!Q187</f>
        <v>0</v>
      </c>
      <c r="R187" s="178">
        <f>+'POAI 01 2024'!R187+'POAI 02 AD'!R187</f>
        <v>0</v>
      </c>
      <c r="S187" s="178">
        <f>+'POAI 01 2024'!S187+'POAI 02 AD'!S187</f>
        <v>0</v>
      </c>
      <c r="T187" s="178">
        <f>+'POAI 01 2024'!T187+'POAI 02 AD'!T187</f>
        <v>0</v>
      </c>
      <c r="U187" s="178">
        <f>+'POAI 01 2024'!U187+'POAI 02 AD'!U187</f>
        <v>0</v>
      </c>
      <c r="V187" s="178">
        <f>+'POAI 01 2024'!V187+'POAI 02 AD'!V187</f>
        <v>0</v>
      </c>
      <c r="W187" s="178">
        <f>+'POAI 01 2024'!W187+'POAI 02 AD'!W187</f>
        <v>0</v>
      </c>
      <c r="X187" s="178">
        <f>+'POAI 01 2024'!X187+'POAI 02 AD'!X187</f>
        <v>0</v>
      </c>
      <c r="Y187" s="178">
        <f>+'POAI 01 2024'!Y187+'POAI 02 AD'!Y187</f>
        <v>0</v>
      </c>
      <c r="Z187" s="178">
        <f>+'POAI 01 2024'!Z187+'POAI 02 AD'!Z187</f>
        <v>0</v>
      </c>
      <c r="AA187" s="178">
        <f>+'POAI 01 2024'!AA187+'POAI 02 AD'!AA187</f>
        <v>0</v>
      </c>
      <c r="AB187" s="178">
        <f>+'POAI 01 2024'!AB187+'POAI 02 AD'!AB187</f>
        <v>0</v>
      </c>
      <c r="AC187" s="178">
        <f>+'POAI 01 2024'!AC187+'POAI 02 AD'!AC187</f>
        <v>0</v>
      </c>
      <c r="AD187" s="178">
        <f>+'POAI 01 2024'!AD187+'POAI 02 AD'!AD187</f>
        <v>0</v>
      </c>
      <c r="AE187" s="178">
        <f>+'POAI 01 2024'!AE187+'POAI 02 AD'!AE187</f>
        <v>0</v>
      </c>
      <c r="AF187" s="178">
        <f t="shared" si="14"/>
        <v>0</v>
      </c>
      <c r="AG187" s="180">
        <f t="shared" si="15"/>
        <v>0</v>
      </c>
      <c r="AH187" s="178">
        <v>1500000</v>
      </c>
      <c r="AI187" s="181">
        <f t="shared" si="16"/>
        <v>1</v>
      </c>
      <c r="AJ187" s="178">
        <f t="shared" si="12"/>
        <v>1500000</v>
      </c>
    </row>
    <row r="188" spans="1:36" s="6" customFormat="1" ht="46.8" x14ac:dyDescent="0.3">
      <c r="A188" s="175" t="str">
        <f t="shared" si="13"/>
        <v>SP.PY.3</v>
      </c>
      <c r="B188" s="176" t="s">
        <v>204</v>
      </c>
      <c r="C188" s="135" t="s">
        <v>12</v>
      </c>
      <c r="D188" s="177" t="s">
        <v>208</v>
      </c>
      <c r="E188" s="136">
        <v>10</v>
      </c>
      <c r="F188" s="178">
        <f>+'POAI 01 2024'!F188+'POAI 02 AD'!F188</f>
        <v>0</v>
      </c>
      <c r="G188" s="178">
        <f>+'POAI 01 2024'!G188+'POAI 02 AD'!G188</f>
        <v>0</v>
      </c>
      <c r="H188" s="178">
        <f>+'POAI 01 2024'!H188+'POAI 02 AD'!H188</f>
        <v>0</v>
      </c>
      <c r="I188" s="178">
        <f>+'POAI 01 2024'!I188+'POAI 02 AD'!I188</f>
        <v>0</v>
      </c>
      <c r="J188" s="178">
        <f>+'POAI 01 2024'!J188+'POAI 02 AD'!J188</f>
        <v>0</v>
      </c>
      <c r="K188" s="178">
        <f>+'POAI 01 2024'!K188+'POAI 02 AD'!K188</f>
        <v>0</v>
      </c>
      <c r="L188" s="178">
        <f>+'POAI 01 2024'!L188+'POAI 02 AD'!L188</f>
        <v>0</v>
      </c>
      <c r="M188" s="178">
        <f>+'POAI 01 2024'!M188+'POAI 02 AD'!M188</f>
        <v>0</v>
      </c>
      <c r="N188" s="178">
        <f>+'POAI 01 2024'!N188+'POAI 02 AD'!N188</f>
        <v>0</v>
      </c>
      <c r="O188" s="178">
        <f>+'POAI 01 2024'!O188+'POAI 02 AD'!O188</f>
        <v>0</v>
      </c>
      <c r="P188" s="178">
        <f>+'POAI 01 2024'!P188+'POAI 02 AD'!P188</f>
        <v>0</v>
      </c>
      <c r="Q188" s="178">
        <f>+'POAI 01 2024'!Q188+'POAI 02 AD'!Q188</f>
        <v>0</v>
      </c>
      <c r="R188" s="178">
        <f>+'POAI 01 2024'!R188+'POAI 02 AD'!R188</f>
        <v>0</v>
      </c>
      <c r="S188" s="178">
        <f>+'POAI 01 2024'!S188+'POAI 02 AD'!S188</f>
        <v>0</v>
      </c>
      <c r="T188" s="178">
        <f>+'POAI 01 2024'!T188+'POAI 02 AD'!T188</f>
        <v>0</v>
      </c>
      <c r="U188" s="178">
        <f>+'POAI 01 2024'!U188+'POAI 02 AD'!U188</f>
        <v>0</v>
      </c>
      <c r="V188" s="178">
        <f>+'POAI 01 2024'!V188+'POAI 02 AD'!V188</f>
        <v>0</v>
      </c>
      <c r="W188" s="178">
        <f>+'POAI 01 2024'!W188+'POAI 02 AD'!W188</f>
        <v>0</v>
      </c>
      <c r="X188" s="178">
        <f>+'POAI 01 2024'!X188+'POAI 02 AD'!X188</f>
        <v>0</v>
      </c>
      <c r="Y188" s="178">
        <f>+'POAI 01 2024'!Y188+'POAI 02 AD'!Y188</f>
        <v>0</v>
      </c>
      <c r="Z188" s="178">
        <f>+'POAI 01 2024'!Z188+'POAI 02 AD'!Z188</f>
        <v>0</v>
      </c>
      <c r="AA188" s="178">
        <f>+'POAI 01 2024'!AA188+'POAI 02 AD'!AA188</f>
        <v>0</v>
      </c>
      <c r="AB188" s="178">
        <f>+'POAI 01 2024'!AB188+'POAI 02 AD'!AB188</f>
        <v>0</v>
      </c>
      <c r="AC188" s="178">
        <f>+'POAI 01 2024'!AC188+'POAI 02 AD'!AC188</f>
        <v>0</v>
      </c>
      <c r="AD188" s="178">
        <f>+'POAI 01 2024'!AD188+'POAI 02 AD'!AD188</f>
        <v>0</v>
      </c>
      <c r="AE188" s="178">
        <f>+'POAI 01 2024'!AE188+'POAI 02 AD'!AE188</f>
        <v>0</v>
      </c>
      <c r="AF188" s="178">
        <f t="shared" si="14"/>
        <v>0</v>
      </c>
      <c r="AG188" s="180"/>
      <c r="AH188" s="178" t="s">
        <v>339</v>
      </c>
      <c r="AI188" s="181"/>
      <c r="AJ188" s="178"/>
    </row>
    <row r="189" spans="1:36" s="6" customFormat="1" ht="46.8" x14ac:dyDescent="0.3">
      <c r="A189" s="175" t="str">
        <f t="shared" si="13"/>
        <v>SP.PY.3</v>
      </c>
      <c r="B189" s="176" t="s">
        <v>204</v>
      </c>
      <c r="C189" s="135" t="s">
        <v>12</v>
      </c>
      <c r="D189" s="177" t="s">
        <v>209</v>
      </c>
      <c r="E189" s="136">
        <v>1</v>
      </c>
      <c r="F189" s="178">
        <f>+'POAI 01 2024'!F189+'POAI 02 AD'!F189</f>
        <v>0</v>
      </c>
      <c r="G189" s="178">
        <f>+'POAI 01 2024'!G189+'POAI 02 AD'!G189</f>
        <v>0</v>
      </c>
      <c r="H189" s="178">
        <f>+'POAI 01 2024'!H189+'POAI 02 AD'!H189</f>
        <v>0</v>
      </c>
      <c r="I189" s="178">
        <f>+'POAI 01 2024'!I189+'POAI 02 AD'!I189</f>
        <v>0</v>
      </c>
      <c r="J189" s="178">
        <f>+'POAI 01 2024'!J189+'POAI 02 AD'!J189</f>
        <v>0</v>
      </c>
      <c r="K189" s="178">
        <f>+'POAI 01 2024'!K189+'POAI 02 AD'!K189</f>
        <v>0</v>
      </c>
      <c r="L189" s="178">
        <f>+'POAI 01 2024'!L189+'POAI 02 AD'!L189</f>
        <v>0</v>
      </c>
      <c r="M189" s="178">
        <f>+'POAI 01 2024'!M189+'POAI 02 AD'!M189</f>
        <v>0</v>
      </c>
      <c r="N189" s="178">
        <f>+'POAI 01 2024'!N189+'POAI 02 AD'!N189</f>
        <v>0</v>
      </c>
      <c r="O189" s="178">
        <f>+'POAI 01 2024'!O189+'POAI 02 AD'!O189</f>
        <v>0</v>
      </c>
      <c r="P189" s="178">
        <f>+'POAI 01 2024'!P189+'POAI 02 AD'!P189</f>
        <v>0</v>
      </c>
      <c r="Q189" s="178">
        <f>+'POAI 01 2024'!Q189+'POAI 02 AD'!Q189</f>
        <v>0</v>
      </c>
      <c r="R189" s="178">
        <f>+'POAI 01 2024'!R189+'POAI 02 AD'!R189</f>
        <v>0</v>
      </c>
      <c r="S189" s="178">
        <f>+'POAI 01 2024'!S189+'POAI 02 AD'!S189</f>
        <v>0</v>
      </c>
      <c r="T189" s="178">
        <f>+'POAI 01 2024'!T189+'POAI 02 AD'!T189</f>
        <v>0</v>
      </c>
      <c r="U189" s="178">
        <f>+'POAI 01 2024'!U189+'POAI 02 AD'!U189</f>
        <v>0</v>
      </c>
      <c r="V189" s="178">
        <f>+'POAI 01 2024'!V189+'POAI 02 AD'!V189</f>
        <v>0</v>
      </c>
      <c r="W189" s="178">
        <f>+'POAI 01 2024'!W189+'POAI 02 AD'!W189</f>
        <v>0</v>
      </c>
      <c r="X189" s="178">
        <f>+'POAI 01 2024'!X189+'POAI 02 AD'!X189</f>
        <v>0</v>
      </c>
      <c r="Y189" s="178">
        <f>+'POAI 01 2024'!Y189+'POAI 02 AD'!Y189</f>
        <v>0</v>
      </c>
      <c r="Z189" s="178">
        <f>+'POAI 01 2024'!Z189+'POAI 02 AD'!Z189</f>
        <v>0</v>
      </c>
      <c r="AA189" s="178">
        <f>+'POAI 01 2024'!AA189+'POAI 02 AD'!AA189</f>
        <v>0</v>
      </c>
      <c r="AB189" s="178">
        <f>+'POAI 01 2024'!AB189+'POAI 02 AD'!AB189</f>
        <v>0</v>
      </c>
      <c r="AC189" s="178">
        <f>+'POAI 01 2024'!AC189+'POAI 02 AD'!AC189</f>
        <v>0</v>
      </c>
      <c r="AD189" s="178">
        <f>+'POAI 01 2024'!AD189+'POAI 02 AD'!AD189</f>
        <v>0</v>
      </c>
      <c r="AE189" s="178">
        <f>+'POAI 01 2024'!AE189+'POAI 02 AD'!AE189</f>
        <v>0</v>
      </c>
      <c r="AF189" s="178">
        <f t="shared" si="14"/>
        <v>0</v>
      </c>
      <c r="AG189" s="180">
        <f t="shared" si="15"/>
        <v>0</v>
      </c>
      <c r="AH189" s="178">
        <v>1500000</v>
      </c>
      <c r="AI189" s="181">
        <f t="shared" si="16"/>
        <v>1</v>
      </c>
      <c r="AJ189" s="178">
        <f t="shared" si="12"/>
        <v>1500000</v>
      </c>
    </row>
    <row r="190" spans="1:36" s="6" customFormat="1" ht="62.4" x14ac:dyDescent="0.3">
      <c r="A190" s="175" t="str">
        <f t="shared" si="13"/>
        <v>SP.PY.3</v>
      </c>
      <c r="B190" s="176" t="s">
        <v>204</v>
      </c>
      <c r="C190" s="135" t="s">
        <v>12</v>
      </c>
      <c r="D190" s="177" t="s">
        <v>210</v>
      </c>
      <c r="E190" s="136">
        <v>20</v>
      </c>
      <c r="F190" s="178">
        <f>+'POAI 01 2024'!F190+'POAI 02 AD'!F190</f>
        <v>0</v>
      </c>
      <c r="G190" s="178">
        <f>+'POAI 01 2024'!G190+'POAI 02 AD'!G190</f>
        <v>0</v>
      </c>
      <c r="H190" s="178">
        <f>+'POAI 01 2024'!H190+'POAI 02 AD'!H190</f>
        <v>0</v>
      </c>
      <c r="I190" s="178">
        <f>+'POAI 01 2024'!I190+'POAI 02 AD'!I190</f>
        <v>0</v>
      </c>
      <c r="J190" s="178">
        <f>+'POAI 01 2024'!J190+'POAI 02 AD'!J190</f>
        <v>0</v>
      </c>
      <c r="K190" s="178">
        <f>+'POAI 01 2024'!K190+'POAI 02 AD'!K190</f>
        <v>0</v>
      </c>
      <c r="L190" s="178">
        <f>+'POAI 01 2024'!L190+'POAI 02 AD'!L190</f>
        <v>0</v>
      </c>
      <c r="M190" s="178">
        <f>+'POAI 01 2024'!M190+'POAI 02 AD'!M190</f>
        <v>0</v>
      </c>
      <c r="N190" s="178">
        <f>+'POAI 01 2024'!N190+'POAI 02 AD'!N190</f>
        <v>0</v>
      </c>
      <c r="O190" s="178">
        <f>+'POAI 01 2024'!O190+'POAI 02 AD'!O190</f>
        <v>0</v>
      </c>
      <c r="P190" s="178">
        <f>+'POAI 01 2024'!P190+'POAI 02 AD'!P190</f>
        <v>0</v>
      </c>
      <c r="Q190" s="178">
        <f>+'POAI 01 2024'!Q190+'POAI 02 AD'!Q190</f>
        <v>0</v>
      </c>
      <c r="R190" s="178">
        <f>+'POAI 01 2024'!R190+'POAI 02 AD'!R190</f>
        <v>0</v>
      </c>
      <c r="S190" s="178">
        <f>+'POAI 01 2024'!S190+'POAI 02 AD'!S190</f>
        <v>0</v>
      </c>
      <c r="T190" s="178">
        <f>+'POAI 01 2024'!T190+'POAI 02 AD'!T190</f>
        <v>0</v>
      </c>
      <c r="U190" s="178">
        <f>+'POAI 01 2024'!U190+'POAI 02 AD'!U190</f>
        <v>0</v>
      </c>
      <c r="V190" s="178">
        <f>+'POAI 01 2024'!V190+'POAI 02 AD'!V190</f>
        <v>0</v>
      </c>
      <c r="W190" s="178">
        <f>+'POAI 01 2024'!W190+'POAI 02 AD'!W190</f>
        <v>0</v>
      </c>
      <c r="X190" s="178">
        <f>+'POAI 01 2024'!X190+'POAI 02 AD'!X190</f>
        <v>0</v>
      </c>
      <c r="Y190" s="178">
        <f>+'POAI 01 2024'!Y190+'POAI 02 AD'!Y190</f>
        <v>0</v>
      </c>
      <c r="Z190" s="178">
        <f>+'POAI 01 2024'!Z190+'POAI 02 AD'!Z190</f>
        <v>0</v>
      </c>
      <c r="AA190" s="178">
        <f>+'POAI 01 2024'!AA190+'POAI 02 AD'!AA190</f>
        <v>0</v>
      </c>
      <c r="AB190" s="178">
        <f>+'POAI 01 2024'!AB190+'POAI 02 AD'!AB190</f>
        <v>0</v>
      </c>
      <c r="AC190" s="178">
        <f>+'POAI 01 2024'!AC190+'POAI 02 AD'!AC190</f>
        <v>0</v>
      </c>
      <c r="AD190" s="178">
        <f>+'POAI 01 2024'!AD190+'POAI 02 AD'!AD190</f>
        <v>0</v>
      </c>
      <c r="AE190" s="178">
        <f>+'POAI 01 2024'!AE190+'POAI 02 AD'!AE190</f>
        <v>0</v>
      </c>
      <c r="AF190" s="178">
        <f t="shared" si="14"/>
        <v>0</v>
      </c>
      <c r="AG190" s="180"/>
      <c r="AH190" s="178" t="s">
        <v>339</v>
      </c>
      <c r="AI190" s="181"/>
      <c r="AJ190" s="178"/>
    </row>
    <row r="191" spans="1:36" s="6" customFormat="1" ht="31.2" x14ac:dyDescent="0.3">
      <c r="A191" s="175" t="str">
        <f t="shared" si="13"/>
        <v>SP.PY.3</v>
      </c>
      <c r="B191" s="176" t="s">
        <v>204</v>
      </c>
      <c r="C191" s="135" t="s">
        <v>12</v>
      </c>
      <c r="D191" s="177" t="s">
        <v>211</v>
      </c>
      <c r="E191" s="136">
        <v>1</v>
      </c>
      <c r="F191" s="178">
        <f>+'POAI 01 2024'!F191+'POAI 02 AD'!F191</f>
        <v>0</v>
      </c>
      <c r="G191" s="178">
        <f>+'POAI 01 2024'!G191+'POAI 02 AD'!G191</f>
        <v>0</v>
      </c>
      <c r="H191" s="178">
        <f>+'POAI 01 2024'!H191+'POAI 02 AD'!H191</f>
        <v>0</v>
      </c>
      <c r="I191" s="178">
        <f>+'POAI 01 2024'!I191+'POAI 02 AD'!I191</f>
        <v>0</v>
      </c>
      <c r="J191" s="178">
        <f>+'POAI 01 2024'!J191+'POAI 02 AD'!J191</f>
        <v>0</v>
      </c>
      <c r="K191" s="178">
        <f>+'POAI 01 2024'!K191+'POAI 02 AD'!K191</f>
        <v>0</v>
      </c>
      <c r="L191" s="178">
        <f>+'POAI 01 2024'!L191+'POAI 02 AD'!L191</f>
        <v>0</v>
      </c>
      <c r="M191" s="178">
        <f>+'POAI 01 2024'!M191+'POAI 02 AD'!M191</f>
        <v>0</v>
      </c>
      <c r="N191" s="178">
        <f>+'POAI 01 2024'!N191+'POAI 02 AD'!N191</f>
        <v>0</v>
      </c>
      <c r="O191" s="178">
        <f>+'POAI 01 2024'!O191+'POAI 02 AD'!O191</f>
        <v>0</v>
      </c>
      <c r="P191" s="178">
        <f>+'POAI 01 2024'!P191+'POAI 02 AD'!P191</f>
        <v>0</v>
      </c>
      <c r="Q191" s="178">
        <f>+'POAI 01 2024'!Q191+'POAI 02 AD'!Q191</f>
        <v>0</v>
      </c>
      <c r="R191" s="178">
        <f>+'POAI 01 2024'!R191+'POAI 02 AD'!R191</f>
        <v>0</v>
      </c>
      <c r="S191" s="178">
        <f>+'POAI 01 2024'!S191+'POAI 02 AD'!S191</f>
        <v>0</v>
      </c>
      <c r="T191" s="178">
        <f>+'POAI 01 2024'!T191+'POAI 02 AD'!T191</f>
        <v>0</v>
      </c>
      <c r="U191" s="178">
        <f>+'POAI 01 2024'!U191+'POAI 02 AD'!U191</f>
        <v>0</v>
      </c>
      <c r="V191" s="178">
        <f>+'POAI 01 2024'!V191+'POAI 02 AD'!V191</f>
        <v>0</v>
      </c>
      <c r="W191" s="178">
        <f>+'POAI 01 2024'!W191+'POAI 02 AD'!W191</f>
        <v>0</v>
      </c>
      <c r="X191" s="178">
        <f>+'POAI 01 2024'!X191+'POAI 02 AD'!X191</f>
        <v>0</v>
      </c>
      <c r="Y191" s="178">
        <f>+'POAI 01 2024'!Y191+'POAI 02 AD'!Y191</f>
        <v>0</v>
      </c>
      <c r="Z191" s="178">
        <f>+'POAI 01 2024'!Z191+'POAI 02 AD'!Z191</f>
        <v>0</v>
      </c>
      <c r="AA191" s="178">
        <f>+'POAI 01 2024'!AA191+'POAI 02 AD'!AA191</f>
        <v>0</v>
      </c>
      <c r="AB191" s="178">
        <f>+'POAI 01 2024'!AB191+'POAI 02 AD'!AB191</f>
        <v>0</v>
      </c>
      <c r="AC191" s="178">
        <f>+'POAI 01 2024'!AC191+'POAI 02 AD'!AC191</f>
        <v>0</v>
      </c>
      <c r="AD191" s="178">
        <f>+'POAI 01 2024'!AD191+'POAI 02 AD'!AD191</f>
        <v>0</v>
      </c>
      <c r="AE191" s="178">
        <f>+'POAI 01 2024'!AE191+'POAI 02 AD'!AE191</f>
        <v>0</v>
      </c>
      <c r="AF191" s="178">
        <f t="shared" si="14"/>
        <v>0</v>
      </c>
      <c r="AG191" s="180">
        <f t="shared" si="15"/>
        <v>0</v>
      </c>
      <c r="AH191" s="178">
        <v>1500000</v>
      </c>
      <c r="AI191" s="181">
        <f t="shared" si="16"/>
        <v>1</v>
      </c>
      <c r="AJ191" s="178">
        <f t="shared" si="12"/>
        <v>1500000</v>
      </c>
    </row>
    <row r="192" spans="1:36" s="6" customFormat="1" ht="62.4" x14ac:dyDescent="0.3">
      <c r="A192" s="175" t="str">
        <f t="shared" si="13"/>
        <v>SP.PY.3</v>
      </c>
      <c r="B192" s="176" t="s">
        <v>204</v>
      </c>
      <c r="C192" s="135" t="s">
        <v>12</v>
      </c>
      <c r="D192" s="177" t="s">
        <v>212</v>
      </c>
      <c r="E192" s="136">
        <v>20</v>
      </c>
      <c r="F192" s="178">
        <f>+'POAI 01 2024'!F192+'POAI 02 AD'!F192</f>
        <v>0</v>
      </c>
      <c r="G192" s="178">
        <f>+'POAI 01 2024'!G192+'POAI 02 AD'!G192</f>
        <v>0</v>
      </c>
      <c r="H192" s="178">
        <f>+'POAI 01 2024'!H192+'POAI 02 AD'!H192</f>
        <v>0</v>
      </c>
      <c r="I192" s="178">
        <f>+'POAI 01 2024'!I192+'POAI 02 AD'!I192</f>
        <v>0</v>
      </c>
      <c r="J192" s="178">
        <f>+'POAI 01 2024'!J192+'POAI 02 AD'!J192</f>
        <v>0</v>
      </c>
      <c r="K192" s="178">
        <f>+'POAI 01 2024'!K192+'POAI 02 AD'!K192</f>
        <v>0</v>
      </c>
      <c r="L192" s="178">
        <f>+'POAI 01 2024'!L192+'POAI 02 AD'!L192</f>
        <v>0</v>
      </c>
      <c r="M192" s="178">
        <f>+'POAI 01 2024'!M192+'POAI 02 AD'!M192</f>
        <v>0</v>
      </c>
      <c r="N192" s="178">
        <f>+'POAI 01 2024'!N192+'POAI 02 AD'!N192</f>
        <v>0</v>
      </c>
      <c r="O192" s="178">
        <f>+'POAI 01 2024'!O192+'POAI 02 AD'!O192</f>
        <v>0</v>
      </c>
      <c r="P192" s="178">
        <f>+'POAI 01 2024'!P192+'POAI 02 AD'!P192</f>
        <v>0</v>
      </c>
      <c r="Q192" s="178">
        <f>+'POAI 01 2024'!Q192+'POAI 02 AD'!Q192</f>
        <v>0</v>
      </c>
      <c r="R192" s="178">
        <f>+'POAI 01 2024'!R192+'POAI 02 AD'!R192</f>
        <v>0</v>
      </c>
      <c r="S192" s="178">
        <f>+'POAI 01 2024'!S192+'POAI 02 AD'!S192</f>
        <v>0</v>
      </c>
      <c r="T192" s="178">
        <f>+'POAI 01 2024'!T192+'POAI 02 AD'!T192</f>
        <v>0</v>
      </c>
      <c r="U192" s="178">
        <f>+'POAI 01 2024'!U192+'POAI 02 AD'!U192</f>
        <v>0</v>
      </c>
      <c r="V192" s="178">
        <f>+'POAI 01 2024'!V192+'POAI 02 AD'!V192</f>
        <v>0</v>
      </c>
      <c r="W192" s="178">
        <f>+'POAI 01 2024'!W192+'POAI 02 AD'!W192</f>
        <v>0</v>
      </c>
      <c r="X192" s="178">
        <f>+'POAI 01 2024'!X192+'POAI 02 AD'!X192</f>
        <v>0</v>
      </c>
      <c r="Y192" s="178">
        <f>+'POAI 01 2024'!Y192+'POAI 02 AD'!Y192</f>
        <v>0</v>
      </c>
      <c r="Z192" s="178">
        <f>+'POAI 01 2024'!Z192+'POAI 02 AD'!Z192</f>
        <v>0</v>
      </c>
      <c r="AA192" s="178">
        <f>+'POAI 01 2024'!AA192+'POAI 02 AD'!AA192</f>
        <v>0</v>
      </c>
      <c r="AB192" s="178">
        <f>+'POAI 01 2024'!AB192+'POAI 02 AD'!AB192</f>
        <v>0</v>
      </c>
      <c r="AC192" s="178">
        <f>+'POAI 01 2024'!AC192+'POAI 02 AD'!AC192</f>
        <v>0</v>
      </c>
      <c r="AD192" s="178">
        <f>+'POAI 01 2024'!AD192+'POAI 02 AD'!AD192</f>
        <v>0</v>
      </c>
      <c r="AE192" s="178">
        <f>+'POAI 01 2024'!AE192+'POAI 02 AD'!AE192</f>
        <v>0</v>
      </c>
      <c r="AF192" s="178">
        <f t="shared" si="14"/>
        <v>0</v>
      </c>
      <c r="AG192" s="180"/>
      <c r="AH192" s="178" t="s">
        <v>339</v>
      </c>
      <c r="AI192" s="181"/>
      <c r="AJ192" s="178"/>
    </row>
    <row r="193" spans="1:36" s="6" customFormat="1" ht="46.8" x14ac:dyDescent="0.3">
      <c r="A193" s="175" t="str">
        <f t="shared" si="13"/>
        <v>SP.PY.3</v>
      </c>
      <c r="B193" s="176" t="s">
        <v>204</v>
      </c>
      <c r="C193" s="135" t="s">
        <v>14</v>
      </c>
      <c r="D193" s="177" t="s">
        <v>205</v>
      </c>
      <c r="E193" s="136">
        <v>1</v>
      </c>
      <c r="F193" s="178">
        <f>+'POAI 01 2024'!F193+'POAI 02 AD'!F193</f>
        <v>0</v>
      </c>
      <c r="G193" s="178">
        <f>+'POAI 01 2024'!G193+'POAI 02 AD'!G193</f>
        <v>0</v>
      </c>
      <c r="H193" s="178">
        <f>+'POAI 01 2024'!H193+'POAI 02 AD'!H193</f>
        <v>0</v>
      </c>
      <c r="I193" s="178">
        <f>+'POAI 01 2024'!I193+'POAI 02 AD'!I193</f>
        <v>0</v>
      </c>
      <c r="J193" s="178">
        <f>+'POAI 01 2024'!J193+'POAI 02 AD'!J193</f>
        <v>0</v>
      </c>
      <c r="K193" s="178">
        <f>+'POAI 01 2024'!K193+'POAI 02 AD'!K193</f>
        <v>0</v>
      </c>
      <c r="L193" s="178">
        <f>+'POAI 01 2024'!L193+'POAI 02 AD'!L193</f>
        <v>0</v>
      </c>
      <c r="M193" s="178">
        <f>+'POAI 01 2024'!M193+'POAI 02 AD'!M193</f>
        <v>0</v>
      </c>
      <c r="N193" s="178">
        <f>+'POAI 01 2024'!N193+'POAI 02 AD'!N193</f>
        <v>0</v>
      </c>
      <c r="O193" s="178">
        <f>+'POAI 01 2024'!O193+'POAI 02 AD'!O193</f>
        <v>0</v>
      </c>
      <c r="P193" s="178">
        <f>+'POAI 01 2024'!P193+'POAI 02 AD'!P193</f>
        <v>0</v>
      </c>
      <c r="Q193" s="178">
        <f>+'POAI 01 2024'!Q193+'POAI 02 AD'!Q193</f>
        <v>0</v>
      </c>
      <c r="R193" s="178">
        <f>+'POAI 01 2024'!R193+'POAI 02 AD'!R193</f>
        <v>0</v>
      </c>
      <c r="S193" s="178">
        <f>+'POAI 01 2024'!S193+'POAI 02 AD'!S193</f>
        <v>0</v>
      </c>
      <c r="T193" s="178">
        <f>+'POAI 01 2024'!T193+'POAI 02 AD'!T193</f>
        <v>0</v>
      </c>
      <c r="U193" s="178">
        <f>+'POAI 01 2024'!U193+'POAI 02 AD'!U193</f>
        <v>0</v>
      </c>
      <c r="V193" s="178">
        <f>+'POAI 01 2024'!V193+'POAI 02 AD'!V193</f>
        <v>0</v>
      </c>
      <c r="W193" s="178">
        <f>+'POAI 01 2024'!W193+'POAI 02 AD'!W193</f>
        <v>0</v>
      </c>
      <c r="X193" s="178">
        <f>+'POAI 01 2024'!X193+'POAI 02 AD'!X193</f>
        <v>0</v>
      </c>
      <c r="Y193" s="178">
        <f>+'POAI 01 2024'!Y193+'POAI 02 AD'!Y193</f>
        <v>0</v>
      </c>
      <c r="Z193" s="178">
        <f>+'POAI 01 2024'!Z193+'POAI 02 AD'!Z193</f>
        <v>0</v>
      </c>
      <c r="AA193" s="178">
        <f>+'POAI 01 2024'!AA193+'POAI 02 AD'!AA193</f>
        <v>0</v>
      </c>
      <c r="AB193" s="178">
        <f>+'POAI 01 2024'!AB193+'POAI 02 AD'!AB193</f>
        <v>0</v>
      </c>
      <c r="AC193" s="178">
        <f>+'POAI 01 2024'!AC193+'POAI 02 AD'!AC193</f>
        <v>0</v>
      </c>
      <c r="AD193" s="178">
        <f>+'POAI 01 2024'!AD193+'POAI 02 AD'!AD193</f>
        <v>0</v>
      </c>
      <c r="AE193" s="178">
        <f>+'POAI 01 2024'!AE193+'POAI 02 AD'!AE193</f>
        <v>0</v>
      </c>
      <c r="AF193" s="178">
        <f t="shared" si="14"/>
        <v>0</v>
      </c>
      <c r="AG193" s="180">
        <f t="shared" si="15"/>
        <v>0</v>
      </c>
      <c r="AH193" s="178">
        <v>3000000</v>
      </c>
      <c r="AI193" s="181">
        <f t="shared" si="16"/>
        <v>1</v>
      </c>
      <c r="AJ193" s="178">
        <f t="shared" si="12"/>
        <v>3000000</v>
      </c>
    </row>
    <row r="194" spans="1:36" s="6" customFormat="1" ht="62.4" x14ac:dyDescent="0.3">
      <c r="A194" s="175" t="str">
        <f t="shared" si="13"/>
        <v>SP.PY.3</v>
      </c>
      <c r="B194" s="176" t="s">
        <v>204</v>
      </c>
      <c r="C194" s="135" t="s">
        <v>14</v>
      </c>
      <c r="D194" s="177" t="s">
        <v>206</v>
      </c>
      <c r="E194" s="136">
        <v>20</v>
      </c>
      <c r="F194" s="178">
        <f>+'POAI 01 2024'!F194+'POAI 02 AD'!F194</f>
        <v>0</v>
      </c>
      <c r="G194" s="178">
        <f>+'POAI 01 2024'!G194+'POAI 02 AD'!G194</f>
        <v>0</v>
      </c>
      <c r="H194" s="178">
        <f>+'POAI 01 2024'!H194+'POAI 02 AD'!H194</f>
        <v>0</v>
      </c>
      <c r="I194" s="178">
        <f>+'POAI 01 2024'!I194+'POAI 02 AD'!I194</f>
        <v>0</v>
      </c>
      <c r="J194" s="178">
        <f>+'POAI 01 2024'!J194+'POAI 02 AD'!J194</f>
        <v>0</v>
      </c>
      <c r="K194" s="178">
        <f>+'POAI 01 2024'!K194+'POAI 02 AD'!K194</f>
        <v>0</v>
      </c>
      <c r="L194" s="178">
        <f>+'POAI 01 2024'!L194+'POAI 02 AD'!L194</f>
        <v>0</v>
      </c>
      <c r="M194" s="178">
        <f>+'POAI 01 2024'!M194+'POAI 02 AD'!M194</f>
        <v>0</v>
      </c>
      <c r="N194" s="178">
        <f>+'POAI 01 2024'!N194+'POAI 02 AD'!N194</f>
        <v>0</v>
      </c>
      <c r="O194" s="178">
        <f>+'POAI 01 2024'!O194+'POAI 02 AD'!O194</f>
        <v>0</v>
      </c>
      <c r="P194" s="178">
        <f>+'POAI 01 2024'!P194+'POAI 02 AD'!P194</f>
        <v>0</v>
      </c>
      <c r="Q194" s="178">
        <f>+'POAI 01 2024'!Q194+'POAI 02 AD'!Q194</f>
        <v>0</v>
      </c>
      <c r="R194" s="178">
        <f>+'POAI 01 2024'!R194+'POAI 02 AD'!R194</f>
        <v>0</v>
      </c>
      <c r="S194" s="178">
        <f>+'POAI 01 2024'!S194+'POAI 02 AD'!S194</f>
        <v>0</v>
      </c>
      <c r="T194" s="178">
        <f>+'POAI 01 2024'!T194+'POAI 02 AD'!T194</f>
        <v>0</v>
      </c>
      <c r="U194" s="178">
        <f>+'POAI 01 2024'!U194+'POAI 02 AD'!U194</f>
        <v>0</v>
      </c>
      <c r="V194" s="178">
        <f>+'POAI 01 2024'!V194+'POAI 02 AD'!V194</f>
        <v>0</v>
      </c>
      <c r="W194" s="178">
        <f>+'POAI 01 2024'!W194+'POAI 02 AD'!W194</f>
        <v>0</v>
      </c>
      <c r="X194" s="178">
        <f>+'POAI 01 2024'!X194+'POAI 02 AD'!X194</f>
        <v>0</v>
      </c>
      <c r="Y194" s="178">
        <f>+'POAI 01 2024'!Y194+'POAI 02 AD'!Y194</f>
        <v>0</v>
      </c>
      <c r="Z194" s="178">
        <f>+'POAI 01 2024'!Z194+'POAI 02 AD'!Z194</f>
        <v>0</v>
      </c>
      <c r="AA194" s="178">
        <f>+'POAI 01 2024'!AA194+'POAI 02 AD'!AA194</f>
        <v>0</v>
      </c>
      <c r="AB194" s="178">
        <f>+'POAI 01 2024'!AB194+'POAI 02 AD'!AB194</f>
        <v>0</v>
      </c>
      <c r="AC194" s="178">
        <f>+'POAI 01 2024'!AC194+'POAI 02 AD'!AC194</f>
        <v>0</v>
      </c>
      <c r="AD194" s="178">
        <f>+'POAI 01 2024'!AD194+'POAI 02 AD'!AD194</f>
        <v>0</v>
      </c>
      <c r="AE194" s="178">
        <f>+'POAI 01 2024'!AE194+'POAI 02 AD'!AE194</f>
        <v>0</v>
      </c>
      <c r="AF194" s="178">
        <f t="shared" si="14"/>
        <v>0</v>
      </c>
      <c r="AG194" s="180"/>
      <c r="AH194" s="178" t="s">
        <v>339</v>
      </c>
      <c r="AI194" s="181"/>
      <c r="AJ194" s="178"/>
    </row>
    <row r="195" spans="1:36" s="6" customFormat="1" ht="31.2" x14ac:dyDescent="0.3">
      <c r="A195" s="175" t="str">
        <f t="shared" si="13"/>
        <v>SP.PY.3</v>
      </c>
      <c r="B195" s="176" t="s">
        <v>204</v>
      </c>
      <c r="C195" s="135" t="s">
        <v>14</v>
      </c>
      <c r="D195" s="177" t="s">
        <v>207</v>
      </c>
      <c r="E195" s="136">
        <v>1</v>
      </c>
      <c r="F195" s="178">
        <f>+'POAI 01 2024'!F195+'POAI 02 AD'!F195</f>
        <v>0</v>
      </c>
      <c r="G195" s="178">
        <f>+'POAI 01 2024'!G195+'POAI 02 AD'!G195</f>
        <v>0</v>
      </c>
      <c r="H195" s="178">
        <f>+'POAI 01 2024'!H195+'POAI 02 AD'!H195</f>
        <v>0</v>
      </c>
      <c r="I195" s="178">
        <f>+'POAI 01 2024'!I195+'POAI 02 AD'!I195</f>
        <v>0</v>
      </c>
      <c r="J195" s="178">
        <f>+'POAI 01 2024'!J195+'POAI 02 AD'!J195</f>
        <v>0</v>
      </c>
      <c r="K195" s="178">
        <f>+'POAI 01 2024'!K195+'POAI 02 AD'!K195</f>
        <v>0</v>
      </c>
      <c r="L195" s="178">
        <f>+'POAI 01 2024'!L195+'POAI 02 AD'!L195</f>
        <v>0</v>
      </c>
      <c r="M195" s="178">
        <f>+'POAI 01 2024'!M195+'POAI 02 AD'!M195</f>
        <v>0</v>
      </c>
      <c r="N195" s="178">
        <f>+'POAI 01 2024'!N195+'POAI 02 AD'!N195</f>
        <v>0</v>
      </c>
      <c r="O195" s="178">
        <f>+'POAI 01 2024'!O195+'POAI 02 AD'!O195</f>
        <v>0</v>
      </c>
      <c r="P195" s="178">
        <f>+'POAI 01 2024'!P195+'POAI 02 AD'!P195</f>
        <v>0</v>
      </c>
      <c r="Q195" s="178">
        <f>+'POAI 01 2024'!Q195+'POAI 02 AD'!Q195</f>
        <v>0</v>
      </c>
      <c r="R195" s="178">
        <f>+'POAI 01 2024'!R195+'POAI 02 AD'!R195</f>
        <v>0</v>
      </c>
      <c r="S195" s="178">
        <f>+'POAI 01 2024'!S195+'POAI 02 AD'!S195</f>
        <v>0</v>
      </c>
      <c r="T195" s="178">
        <f>+'POAI 01 2024'!T195+'POAI 02 AD'!T195</f>
        <v>0</v>
      </c>
      <c r="U195" s="178">
        <f>+'POAI 01 2024'!U195+'POAI 02 AD'!U195</f>
        <v>0</v>
      </c>
      <c r="V195" s="178">
        <f>+'POAI 01 2024'!V195+'POAI 02 AD'!V195</f>
        <v>0</v>
      </c>
      <c r="W195" s="178">
        <f>+'POAI 01 2024'!W195+'POAI 02 AD'!W195</f>
        <v>0</v>
      </c>
      <c r="X195" s="178">
        <f>+'POAI 01 2024'!X195+'POAI 02 AD'!X195</f>
        <v>0</v>
      </c>
      <c r="Y195" s="178">
        <f>+'POAI 01 2024'!Y195+'POAI 02 AD'!Y195</f>
        <v>0</v>
      </c>
      <c r="Z195" s="178">
        <f>+'POAI 01 2024'!Z195+'POAI 02 AD'!Z195</f>
        <v>0</v>
      </c>
      <c r="AA195" s="178">
        <f>+'POAI 01 2024'!AA195+'POAI 02 AD'!AA195</f>
        <v>0</v>
      </c>
      <c r="AB195" s="178">
        <f>+'POAI 01 2024'!AB195+'POAI 02 AD'!AB195</f>
        <v>0</v>
      </c>
      <c r="AC195" s="178">
        <f>+'POAI 01 2024'!AC195+'POAI 02 AD'!AC195</f>
        <v>0</v>
      </c>
      <c r="AD195" s="178">
        <f>+'POAI 01 2024'!AD195+'POAI 02 AD'!AD195</f>
        <v>0</v>
      </c>
      <c r="AE195" s="178">
        <f>+'POAI 01 2024'!AE195+'POAI 02 AD'!AE195</f>
        <v>0</v>
      </c>
      <c r="AF195" s="178">
        <f t="shared" si="14"/>
        <v>0</v>
      </c>
      <c r="AG195" s="180">
        <f t="shared" si="15"/>
        <v>0</v>
      </c>
      <c r="AH195" s="178">
        <v>1500000</v>
      </c>
      <c r="AI195" s="181">
        <f t="shared" si="16"/>
        <v>1</v>
      </c>
      <c r="AJ195" s="178">
        <f t="shared" ref="AJ195:AJ205" si="17">+AH195-AF195</f>
        <v>1500000</v>
      </c>
    </row>
    <row r="196" spans="1:36" s="6" customFormat="1" ht="46.8" x14ac:dyDescent="0.3">
      <c r="A196" s="175" t="str">
        <f t="shared" si="13"/>
        <v>SP.PY.3</v>
      </c>
      <c r="B196" s="176" t="s">
        <v>204</v>
      </c>
      <c r="C196" s="135" t="s">
        <v>14</v>
      </c>
      <c r="D196" s="177" t="s">
        <v>208</v>
      </c>
      <c r="E196" s="136">
        <v>10</v>
      </c>
      <c r="F196" s="178">
        <f>+'POAI 01 2024'!F196+'POAI 02 AD'!F196</f>
        <v>0</v>
      </c>
      <c r="G196" s="178">
        <f>+'POAI 01 2024'!G196+'POAI 02 AD'!G196</f>
        <v>0</v>
      </c>
      <c r="H196" s="178">
        <f>+'POAI 01 2024'!H196+'POAI 02 AD'!H196</f>
        <v>0</v>
      </c>
      <c r="I196" s="178">
        <f>+'POAI 01 2024'!I196+'POAI 02 AD'!I196</f>
        <v>0</v>
      </c>
      <c r="J196" s="178">
        <f>+'POAI 01 2024'!J196+'POAI 02 AD'!J196</f>
        <v>0</v>
      </c>
      <c r="K196" s="178">
        <f>+'POAI 01 2024'!K196+'POAI 02 AD'!K196</f>
        <v>0</v>
      </c>
      <c r="L196" s="178">
        <f>+'POAI 01 2024'!L196+'POAI 02 AD'!L196</f>
        <v>0</v>
      </c>
      <c r="M196" s="178">
        <f>+'POAI 01 2024'!M196+'POAI 02 AD'!M196</f>
        <v>0</v>
      </c>
      <c r="N196" s="178">
        <f>+'POAI 01 2024'!N196+'POAI 02 AD'!N196</f>
        <v>0</v>
      </c>
      <c r="O196" s="178">
        <f>+'POAI 01 2024'!O196+'POAI 02 AD'!O196</f>
        <v>0</v>
      </c>
      <c r="P196" s="178">
        <f>+'POAI 01 2024'!P196+'POAI 02 AD'!P196</f>
        <v>0</v>
      </c>
      <c r="Q196" s="178">
        <f>+'POAI 01 2024'!Q196+'POAI 02 AD'!Q196</f>
        <v>0</v>
      </c>
      <c r="R196" s="178">
        <f>+'POAI 01 2024'!R196+'POAI 02 AD'!R196</f>
        <v>0</v>
      </c>
      <c r="S196" s="178">
        <f>+'POAI 01 2024'!S196+'POAI 02 AD'!S196</f>
        <v>0</v>
      </c>
      <c r="T196" s="178">
        <f>+'POAI 01 2024'!T196+'POAI 02 AD'!T196</f>
        <v>0</v>
      </c>
      <c r="U196" s="178">
        <f>+'POAI 01 2024'!U196+'POAI 02 AD'!U196</f>
        <v>0</v>
      </c>
      <c r="V196" s="178">
        <f>+'POAI 01 2024'!V196+'POAI 02 AD'!V196</f>
        <v>0</v>
      </c>
      <c r="W196" s="178">
        <f>+'POAI 01 2024'!W196+'POAI 02 AD'!W196</f>
        <v>0</v>
      </c>
      <c r="X196" s="178">
        <f>+'POAI 01 2024'!X196+'POAI 02 AD'!X196</f>
        <v>0</v>
      </c>
      <c r="Y196" s="178">
        <f>+'POAI 01 2024'!Y196+'POAI 02 AD'!Y196</f>
        <v>0</v>
      </c>
      <c r="Z196" s="178">
        <f>+'POAI 01 2024'!Z196+'POAI 02 AD'!Z196</f>
        <v>0</v>
      </c>
      <c r="AA196" s="178">
        <f>+'POAI 01 2024'!AA196+'POAI 02 AD'!AA196</f>
        <v>0</v>
      </c>
      <c r="AB196" s="178">
        <f>+'POAI 01 2024'!AB196+'POAI 02 AD'!AB196</f>
        <v>0</v>
      </c>
      <c r="AC196" s="178">
        <f>+'POAI 01 2024'!AC196+'POAI 02 AD'!AC196</f>
        <v>0</v>
      </c>
      <c r="AD196" s="178">
        <f>+'POAI 01 2024'!AD196+'POAI 02 AD'!AD196</f>
        <v>0</v>
      </c>
      <c r="AE196" s="178">
        <f>+'POAI 01 2024'!AE196+'POAI 02 AD'!AE196</f>
        <v>0</v>
      </c>
      <c r="AF196" s="178">
        <f t="shared" si="14"/>
        <v>0</v>
      </c>
      <c r="AG196" s="180"/>
      <c r="AH196" s="178" t="s">
        <v>339</v>
      </c>
      <c r="AI196" s="181"/>
      <c r="AJ196" s="178"/>
    </row>
    <row r="197" spans="1:36" s="6" customFormat="1" ht="46.8" x14ac:dyDescent="0.3">
      <c r="A197" s="175" t="str">
        <f t="shared" ref="A197:A260" si="18">LEFT(B197,7)</f>
        <v>SP.PY.3</v>
      </c>
      <c r="B197" s="176" t="s">
        <v>204</v>
      </c>
      <c r="C197" s="135" t="s">
        <v>14</v>
      </c>
      <c r="D197" s="177" t="s">
        <v>209</v>
      </c>
      <c r="E197" s="136">
        <v>1</v>
      </c>
      <c r="F197" s="178">
        <f>+'POAI 01 2024'!F197+'POAI 02 AD'!F197</f>
        <v>0</v>
      </c>
      <c r="G197" s="178">
        <f>+'POAI 01 2024'!G197+'POAI 02 AD'!G197</f>
        <v>0</v>
      </c>
      <c r="H197" s="178">
        <f>+'POAI 01 2024'!H197+'POAI 02 AD'!H197</f>
        <v>0</v>
      </c>
      <c r="I197" s="178">
        <f>+'POAI 01 2024'!I197+'POAI 02 AD'!I197</f>
        <v>0</v>
      </c>
      <c r="J197" s="178">
        <f>+'POAI 01 2024'!J197+'POAI 02 AD'!J197</f>
        <v>0</v>
      </c>
      <c r="K197" s="178">
        <f>+'POAI 01 2024'!K197+'POAI 02 AD'!K197</f>
        <v>0</v>
      </c>
      <c r="L197" s="178">
        <f>+'POAI 01 2024'!L197+'POAI 02 AD'!L197</f>
        <v>0</v>
      </c>
      <c r="M197" s="178">
        <f>+'POAI 01 2024'!M197+'POAI 02 AD'!M197</f>
        <v>0</v>
      </c>
      <c r="N197" s="178">
        <f>+'POAI 01 2024'!N197+'POAI 02 AD'!N197</f>
        <v>0</v>
      </c>
      <c r="O197" s="178">
        <f>+'POAI 01 2024'!O197+'POAI 02 AD'!O197</f>
        <v>0</v>
      </c>
      <c r="P197" s="178">
        <f>+'POAI 01 2024'!P197+'POAI 02 AD'!P197</f>
        <v>0</v>
      </c>
      <c r="Q197" s="178">
        <f>+'POAI 01 2024'!Q197+'POAI 02 AD'!Q197</f>
        <v>0</v>
      </c>
      <c r="R197" s="178">
        <f>+'POAI 01 2024'!R197+'POAI 02 AD'!R197</f>
        <v>0</v>
      </c>
      <c r="S197" s="178">
        <f>+'POAI 01 2024'!S197+'POAI 02 AD'!S197</f>
        <v>0</v>
      </c>
      <c r="T197" s="178">
        <f>+'POAI 01 2024'!T197+'POAI 02 AD'!T197</f>
        <v>0</v>
      </c>
      <c r="U197" s="178">
        <f>+'POAI 01 2024'!U197+'POAI 02 AD'!U197</f>
        <v>0</v>
      </c>
      <c r="V197" s="178">
        <f>+'POAI 01 2024'!V197+'POAI 02 AD'!V197</f>
        <v>0</v>
      </c>
      <c r="W197" s="178">
        <f>+'POAI 01 2024'!W197+'POAI 02 AD'!W197</f>
        <v>0</v>
      </c>
      <c r="X197" s="178">
        <f>+'POAI 01 2024'!X197+'POAI 02 AD'!X197</f>
        <v>0</v>
      </c>
      <c r="Y197" s="178">
        <f>+'POAI 01 2024'!Y197+'POAI 02 AD'!Y197</f>
        <v>0</v>
      </c>
      <c r="Z197" s="178">
        <f>+'POAI 01 2024'!Z197+'POAI 02 AD'!Z197</f>
        <v>0</v>
      </c>
      <c r="AA197" s="178">
        <f>+'POAI 01 2024'!AA197+'POAI 02 AD'!AA197</f>
        <v>0</v>
      </c>
      <c r="AB197" s="178">
        <f>+'POAI 01 2024'!AB197+'POAI 02 AD'!AB197</f>
        <v>0</v>
      </c>
      <c r="AC197" s="178">
        <f>+'POAI 01 2024'!AC197+'POAI 02 AD'!AC197</f>
        <v>0</v>
      </c>
      <c r="AD197" s="178">
        <f>+'POAI 01 2024'!AD197+'POAI 02 AD'!AD197</f>
        <v>0</v>
      </c>
      <c r="AE197" s="178">
        <f>+'POAI 01 2024'!AE197+'POAI 02 AD'!AE197</f>
        <v>0</v>
      </c>
      <c r="AF197" s="178">
        <f t="shared" ref="AF197:AF260" si="19">SUM(F197:AE197)</f>
        <v>0</v>
      </c>
      <c r="AG197" s="180">
        <f t="shared" si="15"/>
        <v>0</v>
      </c>
      <c r="AH197" s="178">
        <v>1500000</v>
      </c>
      <c r="AI197" s="181">
        <f t="shared" si="16"/>
        <v>1</v>
      </c>
      <c r="AJ197" s="178">
        <f t="shared" si="17"/>
        <v>1500000</v>
      </c>
    </row>
    <row r="198" spans="1:36" s="6" customFormat="1" ht="62.4" x14ac:dyDescent="0.3">
      <c r="A198" s="175" t="str">
        <f t="shared" si="18"/>
        <v>SP.PY.3</v>
      </c>
      <c r="B198" s="176" t="s">
        <v>204</v>
      </c>
      <c r="C198" s="135" t="s">
        <v>14</v>
      </c>
      <c r="D198" s="177" t="s">
        <v>210</v>
      </c>
      <c r="E198" s="136">
        <v>20</v>
      </c>
      <c r="F198" s="178">
        <f>+'POAI 01 2024'!F198+'POAI 02 AD'!F198</f>
        <v>0</v>
      </c>
      <c r="G198" s="178">
        <f>+'POAI 01 2024'!G198+'POAI 02 AD'!G198</f>
        <v>0</v>
      </c>
      <c r="H198" s="178">
        <f>+'POAI 01 2024'!H198+'POAI 02 AD'!H198</f>
        <v>0</v>
      </c>
      <c r="I198" s="178">
        <f>+'POAI 01 2024'!I198+'POAI 02 AD'!I198</f>
        <v>0</v>
      </c>
      <c r="J198" s="178">
        <f>+'POAI 01 2024'!J198+'POAI 02 AD'!J198</f>
        <v>0</v>
      </c>
      <c r="K198" s="178">
        <f>+'POAI 01 2024'!K198+'POAI 02 AD'!K198</f>
        <v>0</v>
      </c>
      <c r="L198" s="178">
        <f>+'POAI 01 2024'!L198+'POAI 02 AD'!L198</f>
        <v>0</v>
      </c>
      <c r="M198" s="178">
        <f>+'POAI 01 2024'!M198+'POAI 02 AD'!M198</f>
        <v>0</v>
      </c>
      <c r="N198" s="178">
        <f>+'POAI 01 2024'!N198+'POAI 02 AD'!N198</f>
        <v>0</v>
      </c>
      <c r="O198" s="178">
        <f>+'POAI 01 2024'!O198+'POAI 02 AD'!O198</f>
        <v>0</v>
      </c>
      <c r="P198" s="178">
        <f>+'POAI 01 2024'!P198+'POAI 02 AD'!P198</f>
        <v>0</v>
      </c>
      <c r="Q198" s="178">
        <f>+'POAI 01 2024'!Q198+'POAI 02 AD'!Q198</f>
        <v>0</v>
      </c>
      <c r="R198" s="178">
        <f>+'POAI 01 2024'!R198+'POAI 02 AD'!R198</f>
        <v>0</v>
      </c>
      <c r="S198" s="178">
        <f>+'POAI 01 2024'!S198+'POAI 02 AD'!S198</f>
        <v>0</v>
      </c>
      <c r="T198" s="178">
        <f>+'POAI 01 2024'!T198+'POAI 02 AD'!T198</f>
        <v>0</v>
      </c>
      <c r="U198" s="178">
        <f>+'POAI 01 2024'!U198+'POAI 02 AD'!U198</f>
        <v>0</v>
      </c>
      <c r="V198" s="178">
        <f>+'POAI 01 2024'!V198+'POAI 02 AD'!V198</f>
        <v>0</v>
      </c>
      <c r="W198" s="178">
        <f>+'POAI 01 2024'!W198+'POAI 02 AD'!W198</f>
        <v>0</v>
      </c>
      <c r="X198" s="178">
        <f>+'POAI 01 2024'!X198+'POAI 02 AD'!X198</f>
        <v>0</v>
      </c>
      <c r="Y198" s="178">
        <f>+'POAI 01 2024'!Y198+'POAI 02 AD'!Y198</f>
        <v>0</v>
      </c>
      <c r="Z198" s="178">
        <f>+'POAI 01 2024'!Z198+'POAI 02 AD'!Z198</f>
        <v>0</v>
      </c>
      <c r="AA198" s="178">
        <f>+'POAI 01 2024'!AA198+'POAI 02 AD'!AA198</f>
        <v>0</v>
      </c>
      <c r="AB198" s="178">
        <f>+'POAI 01 2024'!AB198+'POAI 02 AD'!AB198</f>
        <v>0</v>
      </c>
      <c r="AC198" s="178">
        <f>+'POAI 01 2024'!AC198+'POAI 02 AD'!AC198</f>
        <v>0</v>
      </c>
      <c r="AD198" s="178">
        <f>+'POAI 01 2024'!AD198+'POAI 02 AD'!AD198</f>
        <v>0</v>
      </c>
      <c r="AE198" s="178">
        <f>+'POAI 01 2024'!AE198+'POAI 02 AD'!AE198</f>
        <v>0</v>
      </c>
      <c r="AF198" s="178">
        <f t="shared" si="19"/>
        <v>0</v>
      </c>
      <c r="AG198" s="180"/>
      <c r="AH198" s="178" t="s">
        <v>339</v>
      </c>
      <c r="AI198" s="181"/>
      <c r="AJ198" s="178"/>
    </row>
    <row r="199" spans="1:36" s="6" customFormat="1" ht="31.2" x14ac:dyDescent="0.3">
      <c r="A199" s="175" t="str">
        <f t="shared" si="18"/>
        <v>SP.PY.3</v>
      </c>
      <c r="B199" s="176" t="s">
        <v>204</v>
      </c>
      <c r="C199" s="135" t="s">
        <v>14</v>
      </c>
      <c r="D199" s="177" t="s">
        <v>211</v>
      </c>
      <c r="E199" s="136">
        <v>1</v>
      </c>
      <c r="F199" s="178">
        <f>+'POAI 01 2024'!F199+'POAI 02 AD'!F199</f>
        <v>0</v>
      </c>
      <c r="G199" s="178">
        <f>+'POAI 01 2024'!G199+'POAI 02 AD'!G199</f>
        <v>0</v>
      </c>
      <c r="H199" s="178">
        <f>+'POAI 01 2024'!H199+'POAI 02 AD'!H199</f>
        <v>0</v>
      </c>
      <c r="I199" s="178">
        <f>+'POAI 01 2024'!I199+'POAI 02 AD'!I199</f>
        <v>0</v>
      </c>
      <c r="J199" s="178">
        <f>+'POAI 01 2024'!J199+'POAI 02 AD'!J199</f>
        <v>0</v>
      </c>
      <c r="K199" s="178">
        <f>+'POAI 01 2024'!K199+'POAI 02 AD'!K199</f>
        <v>0</v>
      </c>
      <c r="L199" s="178">
        <f>+'POAI 01 2024'!L199+'POAI 02 AD'!L199</f>
        <v>0</v>
      </c>
      <c r="M199" s="178">
        <f>+'POAI 01 2024'!M199+'POAI 02 AD'!M199</f>
        <v>0</v>
      </c>
      <c r="N199" s="178">
        <f>+'POAI 01 2024'!N199+'POAI 02 AD'!N199</f>
        <v>0</v>
      </c>
      <c r="O199" s="178">
        <f>+'POAI 01 2024'!O199+'POAI 02 AD'!O199</f>
        <v>0</v>
      </c>
      <c r="P199" s="178">
        <f>+'POAI 01 2024'!P199+'POAI 02 AD'!P199</f>
        <v>0</v>
      </c>
      <c r="Q199" s="178">
        <f>+'POAI 01 2024'!Q199+'POAI 02 AD'!Q199</f>
        <v>0</v>
      </c>
      <c r="R199" s="178">
        <f>+'POAI 01 2024'!R199+'POAI 02 AD'!R199</f>
        <v>0</v>
      </c>
      <c r="S199" s="178">
        <f>+'POAI 01 2024'!S199+'POAI 02 AD'!S199</f>
        <v>0</v>
      </c>
      <c r="T199" s="178">
        <f>+'POAI 01 2024'!T199+'POAI 02 AD'!T199</f>
        <v>0</v>
      </c>
      <c r="U199" s="178">
        <f>+'POAI 01 2024'!U199+'POAI 02 AD'!U199</f>
        <v>0</v>
      </c>
      <c r="V199" s="178">
        <f>+'POAI 01 2024'!V199+'POAI 02 AD'!V199</f>
        <v>0</v>
      </c>
      <c r="W199" s="178">
        <f>+'POAI 01 2024'!W199+'POAI 02 AD'!W199</f>
        <v>0</v>
      </c>
      <c r="X199" s="178">
        <f>+'POAI 01 2024'!X199+'POAI 02 AD'!X199</f>
        <v>0</v>
      </c>
      <c r="Y199" s="178">
        <f>+'POAI 01 2024'!Y199+'POAI 02 AD'!Y199</f>
        <v>0</v>
      </c>
      <c r="Z199" s="178">
        <f>+'POAI 01 2024'!Z199+'POAI 02 AD'!Z199</f>
        <v>0</v>
      </c>
      <c r="AA199" s="178">
        <f>+'POAI 01 2024'!AA199+'POAI 02 AD'!AA199</f>
        <v>0</v>
      </c>
      <c r="AB199" s="178">
        <f>+'POAI 01 2024'!AB199+'POAI 02 AD'!AB199</f>
        <v>0</v>
      </c>
      <c r="AC199" s="178">
        <f>+'POAI 01 2024'!AC199+'POAI 02 AD'!AC199</f>
        <v>0</v>
      </c>
      <c r="AD199" s="178">
        <f>+'POAI 01 2024'!AD199+'POAI 02 AD'!AD199</f>
        <v>0</v>
      </c>
      <c r="AE199" s="178">
        <f>+'POAI 01 2024'!AE199+'POAI 02 AD'!AE199</f>
        <v>0</v>
      </c>
      <c r="AF199" s="178">
        <f t="shared" si="19"/>
        <v>0</v>
      </c>
      <c r="AG199" s="180">
        <f t="shared" si="15"/>
        <v>0</v>
      </c>
      <c r="AH199" s="178">
        <v>1500000</v>
      </c>
      <c r="AI199" s="181">
        <f t="shared" si="16"/>
        <v>1</v>
      </c>
      <c r="AJ199" s="178">
        <f t="shared" si="17"/>
        <v>1500000</v>
      </c>
    </row>
    <row r="200" spans="1:36" s="6" customFormat="1" ht="62.4" x14ac:dyDescent="0.3">
      <c r="A200" s="175" t="str">
        <f t="shared" si="18"/>
        <v>SP.PY.3</v>
      </c>
      <c r="B200" s="176" t="s">
        <v>204</v>
      </c>
      <c r="C200" s="135" t="s">
        <v>14</v>
      </c>
      <c r="D200" s="177" t="s">
        <v>212</v>
      </c>
      <c r="E200" s="136">
        <v>20</v>
      </c>
      <c r="F200" s="178">
        <f>+'POAI 01 2024'!F200+'POAI 02 AD'!F200</f>
        <v>0</v>
      </c>
      <c r="G200" s="178">
        <f>+'POAI 01 2024'!G200+'POAI 02 AD'!G200</f>
        <v>0</v>
      </c>
      <c r="H200" s="178">
        <f>+'POAI 01 2024'!H200+'POAI 02 AD'!H200</f>
        <v>0</v>
      </c>
      <c r="I200" s="178">
        <f>+'POAI 01 2024'!I200+'POAI 02 AD'!I200</f>
        <v>0</v>
      </c>
      <c r="J200" s="178">
        <f>+'POAI 01 2024'!J200+'POAI 02 AD'!J200</f>
        <v>0</v>
      </c>
      <c r="K200" s="178">
        <f>+'POAI 01 2024'!K200+'POAI 02 AD'!K200</f>
        <v>0</v>
      </c>
      <c r="L200" s="178">
        <f>+'POAI 01 2024'!L200+'POAI 02 AD'!L200</f>
        <v>0</v>
      </c>
      <c r="M200" s="178">
        <f>+'POAI 01 2024'!M200+'POAI 02 AD'!M200</f>
        <v>0</v>
      </c>
      <c r="N200" s="178">
        <f>+'POAI 01 2024'!N200+'POAI 02 AD'!N200</f>
        <v>0</v>
      </c>
      <c r="O200" s="178">
        <f>+'POAI 01 2024'!O200+'POAI 02 AD'!O200</f>
        <v>0</v>
      </c>
      <c r="P200" s="178">
        <f>+'POAI 01 2024'!P200+'POAI 02 AD'!P200</f>
        <v>0</v>
      </c>
      <c r="Q200" s="178">
        <f>+'POAI 01 2024'!Q200+'POAI 02 AD'!Q200</f>
        <v>0</v>
      </c>
      <c r="R200" s="178">
        <f>+'POAI 01 2024'!R200+'POAI 02 AD'!R200</f>
        <v>0</v>
      </c>
      <c r="S200" s="178">
        <f>+'POAI 01 2024'!S200+'POAI 02 AD'!S200</f>
        <v>0</v>
      </c>
      <c r="T200" s="178">
        <f>+'POAI 01 2024'!T200+'POAI 02 AD'!T200</f>
        <v>0</v>
      </c>
      <c r="U200" s="178">
        <f>+'POAI 01 2024'!U200+'POAI 02 AD'!U200</f>
        <v>0</v>
      </c>
      <c r="V200" s="178">
        <f>+'POAI 01 2024'!V200+'POAI 02 AD'!V200</f>
        <v>0</v>
      </c>
      <c r="W200" s="178">
        <f>+'POAI 01 2024'!W200+'POAI 02 AD'!W200</f>
        <v>0</v>
      </c>
      <c r="X200" s="178">
        <f>+'POAI 01 2024'!X200+'POAI 02 AD'!X200</f>
        <v>0</v>
      </c>
      <c r="Y200" s="178">
        <f>+'POAI 01 2024'!Y200+'POAI 02 AD'!Y200</f>
        <v>0</v>
      </c>
      <c r="Z200" s="178">
        <f>+'POAI 01 2024'!Z200+'POAI 02 AD'!Z200</f>
        <v>0</v>
      </c>
      <c r="AA200" s="178">
        <f>+'POAI 01 2024'!AA200+'POAI 02 AD'!AA200</f>
        <v>0</v>
      </c>
      <c r="AB200" s="178">
        <f>+'POAI 01 2024'!AB200+'POAI 02 AD'!AB200</f>
        <v>0</v>
      </c>
      <c r="AC200" s="178">
        <f>+'POAI 01 2024'!AC200+'POAI 02 AD'!AC200</f>
        <v>0</v>
      </c>
      <c r="AD200" s="178">
        <f>+'POAI 01 2024'!AD200+'POAI 02 AD'!AD200</f>
        <v>0</v>
      </c>
      <c r="AE200" s="178">
        <f>+'POAI 01 2024'!AE200+'POAI 02 AD'!AE200</f>
        <v>0</v>
      </c>
      <c r="AF200" s="178">
        <f t="shared" si="19"/>
        <v>0</v>
      </c>
      <c r="AG200" s="180"/>
      <c r="AH200" s="178" t="s">
        <v>339</v>
      </c>
      <c r="AI200" s="181"/>
      <c r="AJ200" s="178"/>
    </row>
    <row r="201" spans="1:36" s="6" customFormat="1" ht="46.8" x14ac:dyDescent="0.3">
      <c r="A201" s="175" t="str">
        <f t="shared" si="18"/>
        <v>SP.PY.3</v>
      </c>
      <c r="B201" s="176" t="s">
        <v>204</v>
      </c>
      <c r="C201" s="135" t="s">
        <v>13</v>
      </c>
      <c r="D201" s="177" t="s">
        <v>205</v>
      </c>
      <c r="E201" s="136">
        <v>1</v>
      </c>
      <c r="F201" s="178">
        <f>+'POAI 01 2024'!F201+'POAI 02 AD'!F201</f>
        <v>0</v>
      </c>
      <c r="G201" s="178">
        <f>+'POAI 01 2024'!G201+'POAI 02 AD'!G201</f>
        <v>0</v>
      </c>
      <c r="H201" s="178">
        <f>+'POAI 01 2024'!H201+'POAI 02 AD'!H201</f>
        <v>0</v>
      </c>
      <c r="I201" s="178">
        <f>+'POAI 01 2024'!I201+'POAI 02 AD'!I201</f>
        <v>0</v>
      </c>
      <c r="J201" s="178">
        <f>+'POAI 01 2024'!J201+'POAI 02 AD'!J201</f>
        <v>0</v>
      </c>
      <c r="K201" s="178">
        <f>+'POAI 01 2024'!K201+'POAI 02 AD'!K201</f>
        <v>0</v>
      </c>
      <c r="L201" s="178">
        <f>+'POAI 01 2024'!L201+'POAI 02 AD'!L201</f>
        <v>0</v>
      </c>
      <c r="M201" s="178">
        <f>+'POAI 01 2024'!M201+'POAI 02 AD'!M201</f>
        <v>0</v>
      </c>
      <c r="N201" s="178">
        <f>+'POAI 01 2024'!N201+'POAI 02 AD'!N201</f>
        <v>0</v>
      </c>
      <c r="O201" s="178">
        <f>+'POAI 01 2024'!O201+'POAI 02 AD'!O201</f>
        <v>0</v>
      </c>
      <c r="P201" s="178">
        <f>+'POAI 01 2024'!P201+'POAI 02 AD'!P201</f>
        <v>0</v>
      </c>
      <c r="Q201" s="178">
        <f>+'POAI 01 2024'!Q201+'POAI 02 AD'!Q201</f>
        <v>0</v>
      </c>
      <c r="R201" s="178">
        <f>+'POAI 01 2024'!R201+'POAI 02 AD'!R201</f>
        <v>0</v>
      </c>
      <c r="S201" s="178">
        <f>+'POAI 01 2024'!S201+'POAI 02 AD'!S201</f>
        <v>0</v>
      </c>
      <c r="T201" s="178">
        <f>+'POAI 01 2024'!T201+'POAI 02 AD'!T201</f>
        <v>0</v>
      </c>
      <c r="U201" s="178">
        <f>+'POAI 01 2024'!U201+'POAI 02 AD'!U201</f>
        <v>0</v>
      </c>
      <c r="V201" s="178">
        <f>+'POAI 01 2024'!V201+'POAI 02 AD'!V201</f>
        <v>0</v>
      </c>
      <c r="W201" s="178">
        <f>+'POAI 01 2024'!W201+'POAI 02 AD'!W201</f>
        <v>0</v>
      </c>
      <c r="X201" s="178">
        <f>+'POAI 01 2024'!X201+'POAI 02 AD'!X201</f>
        <v>0</v>
      </c>
      <c r="Y201" s="178">
        <f>+'POAI 01 2024'!Y201+'POAI 02 AD'!Y201</f>
        <v>0</v>
      </c>
      <c r="Z201" s="178">
        <f>+'POAI 01 2024'!Z201+'POAI 02 AD'!Z201</f>
        <v>0</v>
      </c>
      <c r="AA201" s="178">
        <f>+'POAI 01 2024'!AA201+'POAI 02 AD'!AA201</f>
        <v>0</v>
      </c>
      <c r="AB201" s="178">
        <f>+'POAI 01 2024'!AB201+'POAI 02 AD'!AB201</f>
        <v>0</v>
      </c>
      <c r="AC201" s="178">
        <f>+'POAI 01 2024'!AC201+'POAI 02 AD'!AC201</f>
        <v>0</v>
      </c>
      <c r="AD201" s="178">
        <f>+'POAI 01 2024'!AD201+'POAI 02 AD'!AD201</f>
        <v>0</v>
      </c>
      <c r="AE201" s="178">
        <f>+'POAI 01 2024'!AE201+'POAI 02 AD'!AE201</f>
        <v>0</v>
      </c>
      <c r="AF201" s="178">
        <f t="shared" si="19"/>
        <v>0</v>
      </c>
      <c r="AG201" s="180">
        <f t="shared" si="15"/>
        <v>0</v>
      </c>
      <c r="AH201" s="178">
        <v>3000000</v>
      </c>
      <c r="AI201" s="181">
        <f t="shared" si="16"/>
        <v>1</v>
      </c>
      <c r="AJ201" s="178">
        <f t="shared" si="17"/>
        <v>3000000</v>
      </c>
    </row>
    <row r="202" spans="1:36" s="6" customFormat="1" ht="62.4" x14ac:dyDescent="0.3">
      <c r="A202" s="175" t="str">
        <f t="shared" si="18"/>
        <v>SP.PY.3</v>
      </c>
      <c r="B202" s="176" t="s">
        <v>204</v>
      </c>
      <c r="C202" s="135" t="s">
        <v>13</v>
      </c>
      <c r="D202" s="177" t="s">
        <v>206</v>
      </c>
      <c r="E202" s="136">
        <v>20</v>
      </c>
      <c r="F202" s="178">
        <f>+'POAI 01 2024'!F202+'POAI 02 AD'!F202</f>
        <v>0</v>
      </c>
      <c r="G202" s="178">
        <f>+'POAI 01 2024'!G202+'POAI 02 AD'!G202</f>
        <v>0</v>
      </c>
      <c r="H202" s="178">
        <f>+'POAI 01 2024'!H202+'POAI 02 AD'!H202</f>
        <v>0</v>
      </c>
      <c r="I202" s="178">
        <f>+'POAI 01 2024'!I202+'POAI 02 AD'!I202</f>
        <v>0</v>
      </c>
      <c r="J202" s="178">
        <f>+'POAI 01 2024'!J202+'POAI 02 AD'!J202</f>
        <v>0</v>
      </c>
      <c r="K202" s="178">
        <f>+'POAI 01 2024'!K202+'POAI 02 AD'!K202</f>
        <v>0</v>
      </c>
      <c r="L202" s="178">
        <f>+'POAI 01 2024'!L202+'POAI 02 AD'!L202</f>
        <v>0</v>
      </c>
      <c r="M202" s="178">
        <f>+'POAI 01 2024'!M202+'POAI 02 AD'!M202</f>
        <v>0</v>
      </c>
      <c r="N202" s="178">
        <f>+'POAI 01 2024'!N202+'POAI 02 AD'!N202</f>
        <v>0</v>
      </c>
      <c r="O202" s="178">
        <f>+'POAI 01 2024'!O202+'POAI 02 AD'!O202</f>
        <v>0</v>
      </c>
      <c r="P202" s="178">
        <f>+'POAI 01 2024'!P202+'POAI 02 AD'!P202</f>
        <v>0</v>
      </c>
      <c r="Q202" s="178">
        <f>+'POAI 01 2024'!Q202+'POAI 02 AD'!Q202</f>
        <v>0</v>
      </c>
      <c r="R202" s="178">
        <f>+'POAI 01 2024'!R202+'POAI 02 AD'!R202</f>
        <v>0</v>
      </c>
      <c r="S202" s="178">
        <f>+'POAI 01 2024'!S202+'POAI 02 AD'!S202</f>
        <v>0</v>
      </c>
      <c r="T202" s="178">
        <f>+'POAI 01 2024'!T202+'POAI 02 AD'!T202</f>
        <v>0</v>
      </c>
      <c r="U202" s="178">
        <f>+'POAI 01 2024'!U202+'POAI 02 AD'!U202</f>
        <v>0</v>
      </c>
      <c r="V202" s="178">
        <f>+'POAI 01 2024'!V202+'POAI 02 AD'!V202</f>
        <v>0</v>
      </c>
      <c r="W202" s="178">
        <f>+'POAI 01 2024'!W202+'POAI 02 AD'!W202</f>
        <v>0</v>
      </c>
      <c r="X202" s="178">
        <f>+'POAI 01 2024'!X202+'POAI 02 AD'!X202</f>
        <v>0</v>
      </c>
      <c r="Y202" s="178">
        <f>+'POAI 01 2024'!Y202+'POAI 02 AD'!Y202</f>
        <v>0</v>
      </c>
      <c r="Z202" s="178">
        <f>+'POAI 01 2024'!Z202+'POAI 02 AD'!Z202</f>
        <v>0</v>
      </c>
      <c r="AA202" s="178">
        <f>+'POAI 01 2024'!AA202+'POAI 02 AD'!AA202</f>
        <v>0</v>
      </c>
      <c r="AB202" s="178">
        <f>+'POAI 01 2024'!AB202+'POAI 02 AD'!AB202</f>
        <v>0</v>
      </c>
      <c r="AC202" s="178">
        <f>+'POAI 01 2024'!AC202+'POAI 02 AD'!AC202</f>
        <v>0</v>
      </c>
      <c r="AD202" s="178">
        <f>+'POAI 01 2024'!AD202+'POAI 02 AD'!AD202</f>
        <v>0</v>
      </c>
      <c r="AE202" s="178">
        <f>+'POAI 01 2024'!AE202+'POAI 02 AD'!AE202</f>
        <v>0</v>
      </c>
      <c r="AF202" s="178">
        <f t="shared" si="19"/>
        <v>0</v>
      </c>
      <c r="AG202" s="180"/>
      <c r="AH202" s="178" t="s">
        <v>339</v>
      </c>
      <c r="AI202" s="181"/>
      <c r="AJ202" s="178"/>
    </row>
    <row r="203" spans="1:36" s="6" customFormat="1" ht="31.2" x14ac:dyDescent="0.3">
      <c r="A203" s="175" t="str">
        <f t="shared" si="18"/>
        <v>SP.PY.3</v>
      </c>
      <c r="B203" s="176" t="s">
        <v>204</v>
      </c>
      <c r="C203" s="135" t="s">
        <v>13</v>
      </c>
      <c r="D203" s="177" t="s">
        <v>207</v>
      </c>
      <c r="E203" s="136">
        <v>1</v>
      </c>
      <c r="F203" s="178">
        <f>+'POAI 01 2024'!F203+'POAI 02 AD'!F203</f>
        <v>0</v>
      </c>
      <c r="G203" s="178">
        <f>+'POAI 01 2024'!G203+'POAI 02 AD'!G203</f>
        <v>0</v>
      </c>
      <c r="H203" s="178">
        <f>+'POAI 01 2024'!H203+'POAI 02 AD'!H203</f>
        <v>0</v>
      </c>
      <c r="I203" s="178">
        <f>+'POAI 01 2024'!I203+'POAI 02 AD'!I203</f>
        <v>0</v>
      </c>
      <c r="J203" s="178">
        <f>+'POAI 01 2024'!J203+'POAI 02 AD'!J203</f>
        <v>0</v>
      </c>
      <c r="K203" s="178">
        <f>+'POAI 01 2024'!K203+'POAI 02 AD'!K203</f>
        <v>0</v>
      </c>
      <c r="L203" s="178">
        <f>+'POAI 01 2024'!L203+'POAI 02 AD'!L203</f>
        <v>0</v>
      </c>
      <c r="M203" s="178">
        <f>+'POAI 01 2024'!M203+'POAI 02 AD'!M203</f>
        <v>0</v>
      </c>
      <c r="N203" s="178">
        <f>+'POAI 01 2024'!N203+'POAI 02 AD'!N203</f>
        <v>0</v>
      </c>
      <c r="O203" s="178">
        <f>+'POAI 01 2024'!O203+'POAI 02 AD'!O203</f>
        <v>0</v>
      </c>
      <c r="P203" s="178">
        <f>+'POAI 01 2024'!P203+'POAI 02 AD'!P203</f>
        <v>0</v>
      </c>
      <c r="Q203" s="178">
        <f>+'POAI 01 2024'!Q203+'POAI 02 AD'!Q203</f>
        <v>0</v>
      </c>
      <c r="R203" s="178">
        <f>+'POAI 01 2024'!R203+'POAI 02 AD'!R203</f>
        <v>0</v>
      </c>
      <c r="S203" s="178">
        <f>+'POAI 01 2024'!S203+'POAI 02 AD'!S203</f>
        <v>0</v>
      </c>
      <c r="T203" s="178">
        <f>+'POAI 01 2024'!T203+'POAI 02 AD'!T203</f>
        <v>0</v>
      </c>
      <c r="U203" s="178">
        <f>+'POAI 01 2024'!U203+'POAI 02 AD'!U203</f>
        <v>0</v>
      </c>
      <c r="V203" s="178">
        <f>+'POAI 01 2024'!V203+'POAI 02 AD'!V203</f>
        <v>0</v>
      </c>
      <c r="W203" s="178">
        <f>+'POAI 01 2024'!W203+'POAI 02 AD'!W203</f>
        <v>0</v>
      </c>
      <c r="X203" s="178">
        <f>+'POAI 01 2024'!X203+'POAI 02 AD'!X203</f>
        <v>0</v>
      </c>
      <c r="Y203" s="178">
        <f>+'POAI 01 2024'!Y203+'POAI 02 AD'!Y203</f>
        <v>0</v>
      </c>
      <c r="Z203" s="178">
        <f>+'POAI 01 2024'!Z203+'POAI 02 AD'!Z203</f>
        <v>0</v>
      </c>
      <c r="AA203" s="178">
        <f>+'POAI 01 2024'!AA203+'POAI 02 AD'!AA203</f>
        <v>0</v>
      </c>
      <c r="AB203" s="178">
        <f>+'POAI 01 2024'!AB203+'POAI 02 AD'!AB203</f>
        <v>0</v>
      </c>
      <c r="AC203" s="178">
        <f>+'POAI 01 2024'!AC203+'POAI 02 AD'!AC203</f>
        <v>0</v>
      </c>
      <c r="AD203" s="178">
        <f>+'POAI 01 2024'!AD203+'POAI 02 AD'!AD203</f>
        <v>0</v>
      </c>
      <c r="AE203" s="178">
        <f>+'POAI 01 2024'!AE203+'POAI 02 AD'!AE203</f>
        <v>0</v>
      </c>
      <c r="AF203" s="178">
        <f t="shared" si="19"/>
        <v>0</v>
      </c>
      <c r="AG203" s="180">
        <f t="shared" si="15"/>
        <v>0</v>
      </c>
      <c r="AH203" s="178">
        <v>1500000</v>
      </c>
      <c r="AI203" s="181">
        <f t="shared" si="16"/>
        <v>1</v>
      </c>
      <c r="AJ203" s="178">
        <f t="shared" si="17"/>
        <v>1500000</v>
      </c>
    </row>
    <row r="204" spans="1:36" s="6" customFormat="1" ht="46.8" x14ac:dyDescent="0.3">
      <c r="A204" s="175" t="str">
        <f t="shared" si="18"/>
        <v>SP.PY.3</v>
      </c>
      <c r="B204" s="176" t="s">
        <v>204</v>
      </c>
      <c r="C204" s="135" t="s">
        <v>13</v>
      </c>
      <c r="D204" s="177" t="s">
        <v>208</v>
      </c>
      <c r="E204" s="136">
        <v>10</v>
      </c>
      <c r="F204" s="178">
        <f>+'POAI 01 2024'!F204+'POAI 02 AD'!F204</f>
        <v>0</v>
      </c>
      <c r="G204" s="178">
        <f>+'POAI 01 2024'!G204+'POAI 02 AD'!G204</f>
        <v>0</v>
      </c>
      <c r="H204" s="178">
        <f>+'POAI 01 2024'!H204+'POAI 02 AD'!H204</f>
        <v>0</v>
      </c>
      <c r="I204" s="178">
        <f>+'POAI 01 2024'!I204+'POAI 02 AD'!I204</f>
        <v>0</v>
      </c>
      <c r="J204" s="178">
        <f>+'POAI 01 2024'!J204+'POAI 02 AD'!J204</f>
        <v>0</v>
      </c>
      <c r="K204" s="178">
        <f>+'POAI 01 2024'!K204+'POAI 02 AD'!K204</f>
        <v>0</v>
      </c>
      <c r="L204" s="178">
        <f>+'POAI 01 2024'!L204+'POAI 02 AD'!L204</f>
        <v>0</v>
      </c>
      <c r="M204" s="178">
        <f>+'POAI 01 2024'!M204+'POAI 02 AD'!M204</f>
        <v>0</v>
      </c>
      <c r="N204" s="178">
        <f>+'POAI 01 2024'!N204+'POAI 02 AD'!N204</f>
        <v>0</v>
      </c>
      <c r="O204" s="178">
        <f>+'POAI 01 2024'!O204+'POAI 02 AD'!O204</f>
        <v>0</v>
      </c>
      <c r="P204" s="178">
        <f>+'POAI 01 2024'!P204+'POAI 02 AD'!P204</f>
        <v>0</v>
      </c>
      <c r="Q204" s="178">
        <f>+'POAI 01 2024'!Q204+'POAI 02 AD'!Q204</f>
        <v>0</v>
      </c>
      <c r="R204" s="178">
        <f>+'POAI 01 2024'!R204+'POAI 02 AD'!R204</f>
        <v>0</v>
      </c>
      <c r="S204" s="178">
        <f>+'POAI 01 2024'!S204+'POAI 02 AD'!S204</f>
        <v>0</v>
      </c>
      <c r="T204" s="178">
        <f>+'POAI 01 2024'!T204+'POAI 02 AD'!T204</f>
        <v>0</v>
      </c>
      <c r="U204" s="178">
        <f>+'POAI 01 2024'!U204+'POAI 02 AD'!U204</f>
        <v>0</v>
      </c>
      <c r="V204" s="178">
        <f>+'POAI 01 2024'!V204+'POAI 02 AD'!V204</f>
        <v>0</v>
      </c>
      <c r="W204" s="178">
        <f>+'POAI 01 2024'!W204+'POAI 02 AD'!W204</f>
        <v>0</v>
      </c>
      <c r="X204" s="178">
        <f>+'POAI 01 2024'!X204+'POAI 02 AD'!X204</f>
        <v>0</v>
      </c>
      <c r="Y204" s="178">
        <f>+'POAI 01 2024'!Y204+'POAI 02 AD'!Y204</f>
        <v>0</v>
      </c>
      <c r="Z204" s="178">
        <f>+'POAI 01 2024'!Z204+'POAI 02 AD'!Z204</f>
        <v>0</v>
      </c>
      <c r="AA204" s="178">
        <f>+'POAI 01 2024'!AA204+'POAI 02 AD'!AA204</f>
        <v>0</v>
      </c>
      <c r="AB204" s="178">
        <f>+'POAI 01 2024'!AB204+'POAI 02 AD'!AB204</f>
        <v>0</v>
      </c>
      <c r="AC204" s="178">
        <f>+'POAI 01 2024'!AC204+'POAI 02 AD'!AC204</f>
        <v>0</v>
      </c>
      <c r="AD204" s="178">
        <f>+'POAI 01 2024'!AD204+'POAI 02 AD'!AD204</f>
        <v>0</v>
      </c>
      <c r="AE204" s="178">
        <f>+'POAI 01 2024'!AE204+'POAI 02 AD'!AE204</f>
        <v>0</v>
      </c>
      <c r="AF204" s="178">
        <f t="shared" si="19"/>
        <v>0</v>
      </c>
      <c r="AG204" s="180"/>
      <c r="AH204" s="178" t="s">
        <v>339</v>
      </c>
      <c r="AI204" s="181"/>
      <c r="AJ204" s="178"/>
    </row>
    <row r="205" spans="1:36" s="6" customFormat="1" ht="46.8" x14ac:dyDescent="0.3">
      <c r="A205" s="175" t="str">
        <f t="shared" si="18"/>
        <v>SP.PY.3</v>
      </c>
      <c r="B205" s="176" t="s">
        <v>204</v>
      </c>
      <c r="C205" s="135" t="s">
        <v>13</v>
      </c>
      <c r="D205" s="177" t="s">
        <v>209</v>
      </c>
      <c r="E205" s="136">
        <v>1</v>
      </c>
      <c r="F205" s="178">
        <f>+'POAI 01 2024'!F205+'POAI 02 AD'!F205</f>
        <v>0</v>
      </c>
      <c r="G205" s="178">
        <f>+'POAI 01 2024'!G205+'POAI 02 AD'!G205</f>
        <v>0</v>
      </c>
      <c r="H205" s="178">
        <f>+'POAI 01 2024'!H205+'POAI 02 AD'!H205</f>
        <v>0</v>
      </c>
      <c r="I205" s="178">
        <f>+'POAI 01 2024'!I205+'POAI 02 AD'!I205</f>
        <v>0</v>
      </c>
      <c r="J205" s="178">
        <f>+'POAI 01 2024'!J205+'POAI 02 AD'!J205</f>
        <v>0</v>
      </c>
      <c r="K205" s="178">
        <f>+'POAI 01 2024'!K205+'POAI 02 AD'!K205</f>
        <v>0</v>
      </c>
      <c r="L205" s="178">
        <f>+'POAI 01 2024'!L205+'POAI 02 AD'!L205</f>
        <v>0</v>
      </c>
      <c r="M205" s="178">
        <f>+'POAI 01 2024'!M205+'POAI 02 AD'!M205</f>
        <v>0</v>
      </c>
      <c r="N205" s="178">
        <f>+'POAI 01 2024'!N205+'POAI 02 AD'!N205</f>
        <v>0</v>
      </c>
      <c r="O205" s="178">
        <f>+'POAI 01 2024'!O205+'POAI 02 AD'!O205</f>
        <v>0</v>
      </c>
      <c r="P205" s="178">
        <f>+'POAI 01 2024'!P205+'POAI 02 AD'!P205</f>
        <v>0</v>
      </c>
      <c r="Q205" s="178">
        <f>+'POAI 01 2024'!Q205+'POAI 02 AD'!Q205</f>
        <v>0</v>
      </c>
      <c r="R205" s="178">
        <f>+'POAI 01 2024'!R205+'POAI 02 AD'!R205</f>
        <v>0</v>
      </c>
      <c r="S205" s="178">
        <f>+'POAI 01 2024'!S205+'POAI 02 AD'!S205</f>
        <v>0</v>
      </c>
      <c r="T205" s="178">
        <f>+'POAI 01 2024'!T205+'POAI 02 AD'!T205</f>
        <v>0</v>
      </c>
      <c r="U205" s="178">
        <f>+'POAI 01 2024'!U205+'POAI 02 AD'!U205</f>
        <v>0</v>
      </c>
      <c r="V205" s="178">
        <f>+'POAI 01 2024'!V205+'POAI 02 AD'!V205</f>
        <v>0</v>
      </c>
      <c r="W205" s="178">
        <f>+'POAI 01 2024'!W205+'POAI 02 AD'!W205</f>
        <v>0</v>
      </c>
      <c r="X205" s="178">
        <f>+'POAI 01 2024'!X205+'POAI 02 AD'!X205</f>
        <v>0</v>
      </c>
      <c r="Y205" s="178">
        <f>+'POAI 01 2024'!Y205+'POAI 02 AD'!Y205</f>
        <v>0</v>
      </c>
      <c r="Z205" s="178">
        <f>+'POAI 01 2024'!Z205+'POAI 02 AD'!Z205</f>
        <v>0</v>
      </c>
      <c r="AA205" s="178">
        <f>+'POAI 01 2024'!AA205+'POAI 02 AD'!AA205</f>
        <v>0</v>
      </c>
      <c r="AB205" s="178">
        <f>+'POAI 01 2024'!AB205+'POAI 02 AD'!AB205</f>
        <v>0</v>
      </c>
      <c r="AC205" s="178">
        <f>+'POAI 01 2024'!AC205+'POAI 02 AD'!AC205</f>
        <v>0</v>
      </c>
      <c r="AD205" s="178">
        <f>+'POAI 01 2024'!AD205+'POAI 02 AD'!AD205</f>
        <v>0</v>
      </c>
      <c r="AE205" s="178">
        <f>+'POAI 01 2024'!AE205+'POAI 02 AD'!AE205</f>
        <v>0</v>
      </c>
      <c r="AF205" s="178">
        <f t="shared" si="19"/>
        <v>0</v>
      </c>
      <c r="AG205" s="180">
        <f t="shared" si="15"/>
        <v>0</v>
      </c>
      <c r="AH205" s="178">
        <v>1500000</v>
      </c>
      <c r="AI205" s="181">
        <f t="shared" si="16"/>
        <v>1</v>
      </c>
      <c r="AJ205" s="178">
        <f t="shared" si="17"/>
        <v>1500000</v>
      </c>
    </row>
    <row r="206" spans="1:36" s="6" customFormat="1" ht="62.4" x14ac:dyDescent="0.3">
      <c r="A206" s="175" t="str">
        <f t="shared" si="18"/>
        <v>SP.PY.3</v>
      </c>
      <c r="B206" s="176" t="s">
        <v>204</v>
      </c>
      <c r="C206" s="135" t="s">
        <v>13</v>
      </c>
      <c r="D206" s="177" t="s">
        <v>210</v>
      </c>
      <c r="E206" s="136">
        <v>20</v>
      </c>
      <c r="F206" s="178">
        <f>+'POAI 01 2024'!F206+'POAI 02 AD'!F206</f>
        <v>0</v>
      </c>
      <c r="G206" s="178">
        <f>+'POAI 01 2024'!G206+'POAI 02 AD'!G206</f>
        <v>0</v>
      </c>
      <c r="H206" s="178">
        <f>+'POAI 01 2024'!H206+'POAI 02 AD'!H206</f>
        <v>0</v>
      </c>
      <c r="I206" s="178">
        <f>+'POAI 01 2024'!I206+'POAI 02 AD'!I206</f>
        <v>0</v>
      </c>
      <c r="J206" s="178">
        <f>+'POAI 01 2024'!J206+'POAI 02 AD'!J206</f>
        <v>0</v>
      </c>
      <c r="K206" s="178">
        <f>+'POAI 01 2024'!K206+'POAI 02 AD'!K206</f>
        <v>0</v>
      </c>
      <c r="L206" s="178">
        <f>+'POAI 01 2024'!L206+'POAI 02 AD'!L206</f>
        <v>0</v>
      </c>
      <c r="M206" s="178">
        <f>+'POAI 01 2024'!M206+'POAI 02 AD'!M206</f>
        <v>0</v>
      </c>
      <c r="N206" s="178">
        <f>+'POAI 01 2024'!N206+'POAI 02 AD'!N206</f>
        <v>0</v>
      </c>
      <c r="O206" s="178">
        <f>+'POAI 01 2024'!O206+'POAI 02 AD'!O206</f>
        <v>0</v>
      </c>
      <c r="P206" s="178">
        <f>+'POAI 01 2024'!P206+'POAI 02 AD'!P206</f>
        <v>0</v>
      </c>
      <c r="Q206" s="178">
        <f>+'POAI 01 2024'!Q206+'POAI 02 AD'!Q206</f>
        <v>0</v>
      </c>
      <c r="R206" s="178">
        <f>+'POAI 01 2024'!R206+'POAI 02 AD'!R206</f>
        <v>0</v>
      </c>
      <c r="S206" s="178">
        <f>+'POAI 01 2024'!S206+'POAI 02 AD'!S206</f>
        <v>0</v>
      </c>
      <c r="T206" s="178">
        <f>+'POAI 01 2024'!T206+'POAI 02 AD'!T206</f>
        <v>0</v>
      </c>
      <c r="U206" s="178">
        <f>+'POAI 01 2024'!U206+'POAI 02 AD'!U206</f>
        <v>0</v>
      </c>
      <c r="V206" s="178">
        <f>+'POAI 01 2024'!V206+'POAI 02 AD'!V206</f>
        <v>0</v>
      </c>
      <c r="W206" s="178">
        <f>+'POAI 01 2024'!W206+'POAI 02 AD'!W206</f>
        <v>0</v>
      </c>
      <c r="X206" s="178">
        <f>+'POAI 01 2024'!X206+'POAI 02 AD'!X206</f>
        <v>0</v>
      </c>
      <c r="Y206" s="178">
        <f>+'POAI 01 2024'!Y206+'POAI 02 AD'!Y206</f>
        <v>0</v>
      </c>
      <c r="Z206" s="178">
        <f>+'POAI 01 2024'!Z206+'POAI 02 AD'!Z206</f>
        <v>0</v>
      </c>
      <c r="AA206" s="178">
        <f>+'POAI 01 2024'!AA206+'POAI 02 AD'!AA206</f>
        <v>0</v>
      </c>
      <c r="AB206" s="178">
        <f>+'POAI 01 2024'!AB206+'POAI 02 AD'!AB206</f>
        <v>0</v>
      </c>
      <c r="AC206" s="178">
        <f>+'POAI 01 2024'!AC206+'POAI 02 AD'!AC206</f>
        <v>0</v>
      </c>
      <c r="AD206" s="178">
        <f>+'POAI 01 2024'!AD206+'POAI 02 AD'!AD206</f>
        <v>0</v>
      </c>
      <c r="AE206" s="178">
        <f>+'POAI 01 2024'!AE206+'POAI 02 AD'!AE206</f>
        <v>0</v>
      </c>
      <c r="AF206" s="178">
        <f t="shared" si="19"/>
        <v>0</v>
      </c>
      <c r="AG206" s="180"/>
      <c r="AH206" s="178" t="s">
        <v>339</v>
      </c>
      <c r="AI206" s="181"/>
      <c r="AJ206" s="178"/>
    </row>
    <row r="207" spans="1:36" s="6" customFormat="1" ht="31.2" x14ac:dyDescent="0.3">
      <c r="A207" s="175" t="str">
        <f t="shared" si="18"/>
        <v>SP.PY.3</v>
      </c>
      <c r="B207" s="176" t="s">
        <v>204</v>
      </c>
      <c r="C207" s="135" t="s">
        <v>13</v>
      </c>
      <c r="D207" s="177" t="s">
        <v>211</v>
      </c>
      <c r="E207" s="136">
        <v>1</v>
      </c>
      <c r="F207" s="178">
        <f>+'POAI 01 2024'!F207+'POAI 02 AD'!F207</f>
        <v>0</v>
      </c>
      <c r="G207" s="178">
        <f>+'POAI 01 2024'!G207+'POAI 02 AD'!G207</f>
        <v>0</v>
      </c>
      <c r="H207" s="178">
        <f>+'POAI 01 2024'!H207+'POAI 02 AD'!H207</f>
        <v>0</v>
      </c>
      <c r="I207" s="178">
        <f>+'POAI 01 2024'!I207+'POAI 02 AD'!I207</f>
        <v>0</v>
      </c>
      <c r="J207" s="178">
        <f>+'POAI 01 2024'!J207+'POAI 02 AD'!J207</f>
        <v>0</v>
      </c>
      <c r="K207" s="178">
        <f>+'POAI 01 2024'!K207+'POAI 02 AD'!K207</f>
        <v>0</v>
      </c>
      <c r="L207" s="178">
        <f>+'POAI 01 2024'!L207+'POAI 02 AD'!L207</f>
        <v>0</v>
      </c>
      <c r="M207" s="178">
        <f>+'POAI 01 2024'!M207+'POAI 02 AD'!M207</f>
        <v>0</v>
      </c>
      <c r="N207" s="178">
        <f>+'POAI 01 2024'!N207+'POAI 02 AD'!N207</f>
        <v>0</v>
      </c>
      <c r="O207" s="178">
        <f>+'POAI 01 2024'!O207+'POAI 02 AD'!O207</f>
        <v>0</v>
      </c>
      <c r="P207" s="178">
        <f>+'POAI 01 2024'!P207+'POAI 02 AD'!P207</f>
        <v>0</v>
      </c>
      <c r="Q207" s="178">
        <f>+'POAI 01 2024'!Q207+'POAI 02 AD'!Q207</f>
        <v>0</v>
      </c>
      <c r="R207" s="178">
        <f>+'POAI 01 2024'!R207+'POAI 02 AD'!R207</f>
        <v>0</v>
      </c>
      <c r="S207" s="178">
        <f>+'POAI 01 2024'!S207+'POAI 02 AD'!S207</f>
        <v>0</v>
      </c>
      <c r="T207" s="178">
        <f>+'POAI 01 2024'!T207+'POAI 02 AD'!T207</f>
        <v>0</v>
      </c>
      <c r="U207" s="178">
        <f>+'POAI 01 2024'!U207+'POAI 02 AD'!U207</f>
        <v>0</v>
      </c>
      <c r="V207" s="178">
        <f>+'POAI 01 2024'!V207+'POAI 02 AD'!V207</f>
        <v>0</v>
      </c>
      <c r="W207" s="178">
        <f>+'POAI 01 2024'!W207+'POAI 02 AD'!W207</f>
        <v>0</v>
      </c>
      <c r="X207" s="178">
        <f>+'POAI 01 2024'!X207+'POAI 02 AD'!X207</f>
        <v>0</v>
      </c>
      <c r="Y207" s="178">
        <f>+'POAI 01 2024'!Y207+'POAI 02 AD'!Y207</f>
        <v>0</v>
      </c>
      <c r="Z207" s="178">
        <f>+'POAI 01 2024'!Z207+'POAI 02 AD'!Z207</f>
        <v>0</v>
      </c>
      <c r="AA207" s="178">
        <f>+'POAI 01 2024'!AA207+'POAI 02 AD'!AA207</f>
        <v>0</v>
      </c>
      <c r="AB207" s="178">
        <f>+'POAI 01 2024'!AB207+'POAI 02 AD'!AB207</f>
        <v>0</v>
      </c>
      <c r="AC207" s="178">
        <f>+'POAI 01 2024'!AC207+'POAI 02 AD'!AC207</f>
        <v>0</v>
      </c>
      <c r="AD207" s="178">
        <f>+'POAI 01 2024'!AD207+'POAI 02 AD'!AD207</f>
        <v>0</v>
      </c>
      <c r="AE207" s="178">
        <f>+'POAI 01 2024'!AE207+'POAI 02 AD'!AE207</f>
        <v>0</v>
      </c>
      <c r="AF207" s="178">
        <f t="shared" si="19"/>
        <v>0</v>
      </c>
      <c r="AG207" s="180">
        <f t="shared" ref="AG207:AG402" si="20">+AF207/AH207</f>
        <v>0</v>
      </c>
      <c r="AH207" s="178">
        <v>1500000</v>
      </c>
      <c r="AI207" s="181">
        <f t="shared" ref="AI207:AI216" si="21">+AJ207/AH207</f>
        <v>1</v>
      </c>
      <c r="AJ207" s="178">
        <f t="shared" ref="AJ207:AJ435" si="22">+AH207-AF207</f>
        <v>1500000</v>
      </c>
    </row>
    <row r="208" spans="1:36" s="6" customFormat="1" ht="32.4" customHeight="1" x14ac:dyDescent="0.3">
      <c r="A208" s="175" t="str">
        <f t="shared" si="18"/>
        <v>SP.PY.3</v>
      </c>
      <c r="B208" s="176" t="s">
        <v>204</v>
      </c>
      <c r="C208" s="135" t="s">
        <v>13</v>
      </c>
      <c r="D208" s="177" t="s">
        <v>212</v>
      </c>
      <c r="E208" s="136">
        <v>20</v>
      </c>
      <c r="F208" s="178">
        <f>+'POAI 01 2024'!F208+'POAI 02 AD'!F208</f>
        <v>0</v>
      </c>
      <c r="G208" s="178">
        <f>+'POAI 01 2024'!G208+'POAI 02 AD'!G208</f>
        <v>0</v>
      </c>
      <c r="H208" s="178">
        <f>+'POAI 01 2024'!H208+'POAI 02 AD'!H208</f>
        <v>0</v>
      </c>
      <c r="I208" s="178">
        <f>+'POAI 01 2024'!I208+'POAI 02 AD'!I208</f>
        <v>0</v>
      </c>
      <c r="J208" s="178">
        <f>+'POAI 01 2024'!J208+'POAI 02 AD'!J208</f>
        <v>0</v>
      </c>
      <c r="K208" s="178">
        <f>+'POAI 01 2024'!K208+'POAI 02 AD'!K208</f>
        <v>0</v>
      </c>
      <c r="L208" s="178">
        <f>+'POAI 01 2024'!L208+'POAI 02 AD'!L208</f>
        <v>0</v>
      </c>
      <c r="M208" s="178">
        <f>+'POAI 01 2024'!M208+'POAI 02 AD'!M208</f>
        <v>0</v>
      </c>
      <c r="N208" s="178">
        <f>+'POAI 01 2024'!N208+'POAI 02 AD'!N208</f>
        <v>0</v>
      </c>
      <c r="O208" s="178">
        <f>+'POAI 01 2024'!O208+'POAI 02 AD'!O208</f>
        <v>0</v>
      </c>
      <c r="P208" s="178">
        <f>+'POAI 01 2024'!P208+'POAI 02 AD'!P208</f>
        <v>0</v>
      </c>
      <c r="Q208" s="178">
        <f>+'POAI 01 2024'!Q208+'POAI 02 AD'!Q208</f>
        <v>0</v>
      </c>
      <c r="R208" s="178">
        <f>+'POAI 01 2024'!R208+'POAI 02 AD'!R208</f>
        <v>0</v>
      </c>
      <c r="S208" s="178">
        <f>+'POAI 01 2024'!S208+'POAI 02 AD'!S208</f>
        <v>0</v>
      </c>
      <c r="T208" s="178">
        <f>+'POAI 01 2024'!T208+'POAI 02 AD'!T208</f>
        <v>0</v>
      </c>
      <c r="U208" s="178">
        <f>+'POAI 01 2024'!U208+'POAI 02 AD'!U208</f>
        <v>0</v>
      </c>
      <c r="V208" s="178">
        <f>+'POAI 01 2024'!V208+'POAI 02 AD'!V208</f>
        <v>0</v>
      </c>
      <c r="W208" s="178">
        <f>+'POAI 01 2024'!W208+'POAI 02 AD'!W208</f>
        <v>0</v>
      </c>
      <c r="X208" s="178">
        <f>+'POAI 01 2024'!X208+'POAI 02 AD'!X208</f>
        <v>0</v>
      </c>
      <c r="Y208" s="178">
        <f>+'POAI 01 2024'!Y208+'POAI 02 AD'!Y208</f>
        <v>0</v>
      </c>
      <c r="Z208" s="178">
        <f>+'POAI 01 2024'!Z208+'POAI 02 AD'!Z208</f>
        <v>0</v>
      </c>
      <c r="AA208" s="178">
        <f>+'POAI 01 2024'!AA208+'POAI 02 AD'!AA208</f>
        <v>0</v>
      </c>
      <c r="AB208" s="178">
        <f>+'POAI 01 2024'!AB208+'POAI 02 AD'!AB208</f>
        <v>0</v>
      </c>
      <c r="AC208" s="178">
        <f>+'POAI 01 2024'!AC208+'POAI 02 AD'!AC208</f>
        <v>0</v>
      </c>
      <c r="AD208" s="178">
        <f>+'POAI 01 2024'!AD208+'POAI 02 AD'!AD208</f>
        <v>0</v>
      </c>
      <c r="AE208" s="178">
        <f>+'POAI 01 2024'!AE208+'POAI 02 AD'!AE208</f>
        <v>0</v>
      </c>
      <c r="AF208" s="178">
        <f t="shared" si="19"/>
        <v>0</v>
      </c>
      <c r="AG208" s="180"/>
      <c r="AH208" s="178" t="s">
        <v>339</v>
      </c>
      <c r="AI208" s="181"/>
      <c r="AJ208" s="178"/>
    </row>
    <row r="209" spans="1:36" s="6" customFormat="1" ht="15.6" x14ac:dyDescent="0.3">
      <c r="A209" s="175" t="str">
        <f t="shared" si="18"/>
        <v>SP.PY.3</v>
      </c>
      <c r="B209" s="176" t="s">
        <v>213</v>
      </c>
      <c r="C209" s="135" t="s">
        <v>40</v>
      </c>
      <c r="D209" s="177" t="s">
        <v>214</v>
      </c>
      <c r="E209" s="136">
        <v>47</v>
      </c>
      <c r="F209" s="178">
        <f>+'POAI 01 2024'!F209+'POAI 02 AD'!F209</f>
        <v>0</v>
      </c>
      <c r="G209" s="178">
        <f>+'POAI 01 2024'!G209+'POAI 02 AD'!G209</f>
        <v>0</v>
      </c>
      <c r="H209" s="178">
        <f>+'POAI 01 2024'!H209+'POAI 02 AD'!H209</f>
        <v>0</v>
      </c>
      <c r="I209" s="178">
        <f>+'POAI 01 2024'!I209+'POAI 02 AD'!I209</f>
        <v>0</v>
      </c>
      <c r="J209" s="178">
        <f>+'POAI 01 2024'!J209+'POAI 02 AD'!J209</f>
        <v>0</v>
      </c>
      <c r="K209" s="178">
        <f>+'POAI 01 2024'!K209+'POAI 02 AD'!K209</f>
        <v>0</v>
      </c>
      <c r="L209" s="178">
        <f>+'POAI 01 2024'!L209+'POAI 02 AD'!L209</f>
        <v>0</v>
      </c>
      <c r="M209" s="178">
        <f>+'POAI 01 2024'!M209+'POAI 02 AD'!M209</f>
        <v>0</v>
      </c>
      <c r="N209" s="178">
        <f>+'POAI 01 2024'!N209+'POAI 02 AD'!N209</f>
        <v>0</v>
      </c>
      <c r="O209" s="178">
        <f>+'POAI 01 2024'!O209+'POAI 02 AD'!O209</f>
        <v>0</v>
      </c>
      <c r="P209" s="178">
        <f>+'POAI 01 2024'!P209+'POAI 02 AD'!P209</f>
        <v>0</v>
      </c>
      <c r="Q209" s="178">
        <f>+'POAI 01 2024'!Q209+'POAI 02 AD'!Q209</f>
        <v>0</v>
      </c>
      <c r="R209" s="178">
        <f>+'POAI 01 2024'!R209+'POAI 02 AD'!R209</f>
        <v>0</v>
      </c>
      <c r="S209" s="178">
        <f>+'POAI 01 2024'!S209+'POAI 02 AD'!S209</f>
        <v>0</v>
      </c>
      <c r="T209" s="178">
        <f>+'POAI 01 2024'!T209+'POAI 02 AD'!T209</f>
        <v>0</v>
      </c>
      <c r="U209" s="178">
        <f>+'POAI 01 2024'!U209+'POAI 02 AD'!U209</f>
        <v>0</v>
      </c>
      <c r="V209" s="178">
        <f>+'POAI 01 2024'!V209+'POAI 02 AD'!V209</f>
        <v>0</v>
      </c>
      <c r="W209" s="178">
        <f>+'POAI 01 2024'!W209+'POAI 02 AD'!W209</f>
        <v>0</v>
      </c>
      <c r="X209" s="178">
        <f>+'POAI 01 2024'!X209+'POAI 02 AD'!X209</f>
        <v>70000000</v>
      </c>
      <c r="Y209" s="178">
        <f>+'POAI 01 2024'!Y209+'POAI 02 AD'!Y209</f>
        <v>0</v>
      </c>
      <c r="Z209" s="178">
        <f>+'POAI 01 2024'!Z209+'POAI 02 AD'!Z209</f>
        <v>0</v>
      </c>
      <c r="AA209" s="178">
        <f>+'POAI 01 2024'!AA209+'POAI 02 AD'!AA209</f>
        <v>8000000</v>
      </c>
      <c r="AB209" s="178">
        <f>+'POAI 01 2024'!AB209+'POAI 02 AD'!AB209</f>
        <v>0</v>
      </c>
      <c r="AC209" s="178">
        <f>+'POAI 01 2024'!AC209+'POAI 02 AD'!AC209</f>
        <v>0</v>
      </c>
      <c r="AD209" s="178">
        <f>+'POAI 01 2024'!AD209+'POAI 02 AD'!AD209</f>
        <v>0</v>
      </c>
      <c r="AE209" s="178">
        <f>+'POAI 01 2024'!AE209+'POAI 02 AD'!AE209</f>
        <v>100000000</v>
      </c>
      <c r="AF209" s="178">
        <f t="shared" si="19"/>
        <v>178000000</v>
      </c>
      <c r="AG209" s="180">
        <f t="shared" si="20"/>
        <v>0.4238095238095238</v>
      </c>
      <c r="AH209" s="178">
        <v>420000000</v>
      </c>
      <c r="AI209" s="181">
        <f t="shared" si="21"/>
        <v>0.57619047619047614</v>
      </c>
      <c r="AJ209" s="178">
        <f t="shared" si="22"/>
        <v>242000000</v>
      </c>
    </row>
    <row r="210" spans="1:36" s="6" customFormat="1" ht="62.4" x14ac:dyDescent="0.3">
      <c r="A210" s="175" t="str">
        <f t="shared" si="18"/>
        <v>SP.PY.3</v>
      </c>
      <c r="B210" s="176" t="s">
        <v>213</v>
      </c>
      <c r="C210" s="135" t="s">
        <v>40</v>
      </c>
      <c r="D210" s="177" t="s">
        <v>215</v>
      </c>
      <c r="E210" s="136">
        <v>5000</v>
      </c>
      <c r="F210" s="178">
        <f>+'POAI 01 2024'!F210+'POAI 02 AD'!F210</f>
        <v>0</v>
      </c>
      <c r="G210" s="178">
        <f>+'POAI 01 2024'!G210+'POAI 02 AD'!G210</f>
        <v>0</v>
      </c>
      <c r="H210" s="178">
        <f>+'POAI 01 2024'!H210+'POAI 02 AD'!H210</f>
        <v>0</v>
      </c>
      <c r="I210" s="178">
        <f>+'POAI 01 2024'!I210+'POAI 02 AD'!I210</f>
        <v>0</v>
      </c>
      <c r="J210" s="178">
        <f>+'POAI 01 2024'!J210+'POAI 02 AD'!J210</f>
        <v>0</v>
      </c>
      <c r="K210" s="178">
        <f>+'POAI 01 2024'!K210+'POAI 02 AD'!K210</f>
        <v>0</v>
      </c>
      <c r="L210" s="178">
        <f>+'POAI 01 2024'!L210+'POAI 02 AD'!L210</f>
        <v>0</v>
      </c>
      <c r="M210" s="178">
        <f>+'POAI 01 2024'!M210+'POAI 02 AD'!M210</f>
        <v>0</v>
      </c>
      <c r="N210" s="178">
        <f>+'POAI 01 2024'!N210+'POAI 02 AD'!N210</f>
        <v>0</v>
      </c>
      <c r="O210" s="178">
        <f>+'POAI 01 2024'!O210+'POAI 02 AD'!O210</f>
        <v>0</v>
      </c>
      <c r="P210" s="178">
        <f>+'POAI 01 2024'!P210+'POAI 02 AD'!P210</f>
        <v>0</v>
      </c>
      <c r="Q210" s="178">
        <f>+'POAI 01 2024'!Q210+'POAI 02 AD'!Q210</f>
        <v>0</v>
      </c>
      <c r="R210" s="178">
        <f>+'POAI 01 2024'!R210+'POAI 02 AD'!R210</f>
        <v>0</v>
      </c>
      <c r="S210" s="178">
        <f>+'POAI 01 2024'!S210+'POAI 02 AD'!S210</f>
        <v>0</v>
      </c>
      <c r="T210" s="178">
        <f>+'POAI 01 2024'!T210+'POAI 02 AD'!T210</f>
        <v>0</v>
      </c>
      <c r="U210" s="178">
        <f>+'POAI 01 2024'!U210+'POAI 02 AD'!U210</f>
        <v>0</v>
      </c>
      <c r="V210" s="178">
        <f>+'POAI 01 2024'!V210+'POAI 02 AD'!V210</f>
        <v>0</v>
      </c>
      <c r="W210" s="178">
        <f>+'POAI 01 2024'!W210+'POAI 02 AD'!W210</f>
        <v>0</v>
      </c>
      <c r="X210" s="178">
        <f>+'POAI 01 2024'!X210+'POAI 02 AD'!X210</f>
        <v>0</v>
      </c>
      <c r="Y210" s="178">
        <f>+'POAI 01 2024'!Y210+'POAI 02 AD'!Y210</f>
        <v>0</v>
      </c>
      <c r="Z210" s="178">
        <f>+'POAI 01 2024'!Z210+'POAI 02 AD'!Z210</f>
        <v>0</v>
      </c>
      <c r="AA210" s="178">
        <f>+'POAI 01 2024'!AA210+'POAI 02 AD'!AA210</f>
        <v>0</v>
      </c>
      <c r="AB210" s="178">
        <f>+'POAI 01 2024'!AB210+'POAI 02 AD'!AB210</f>
        <v>0</v>
      </c>
      <c r="AC210" s="178">
        <f>+'POAI 01 2024'!AC210+'POAI 02 AD'!AC210</f>
        <v>0</v>
      </c>
      <c r="AD210" s="178">
        <f>+'POAI 01 2024'!AD210+'POAI 02 AD'!AD210</f>
        <v>0</v>
      </c>
      <c r="AE210" s="178">
        <f>+'POAI 01 2024'!AE210+'POAI 02 AD'!AE210</f>
        <v>0</v>
      </c>
      <c r="AF210" s="178">
        <f t="shared" si="19"/>
        <v>0</v>
      </c>
      <c r="AG210" s="180"/>
      <c r="AH210" s="178" t="s">
        <v>339</v>
      </c>
      <c r="AI210" s="181"/>
      <c r="AJ210" s="178"/>
    </row>
    <row r="211" spans="1:36" s="6" customFormat="1" ht="78" x14ac:dyDescent="0.3">
      <c r="A211" s="175" t="str">
        <f t="shared" si="18"/>
        <v>SP.PY.3</v>
      </c>
      <c r="B211" s="176" t="s">
        <v>216</v>
      </c>
      <c r="C211" s="135" t="s">
        <v>40</v>
      </c>
      <c r="D211" s="177" t="s">
        <v>329</v>
      </c>
      <c r="E211" s="136">
        <v>10</v>
      </c>
      <c r="F211" s="178">
        <f>+'POAI 01 2024'!F211+'POAI 02 AD'!F211</f>
        <v>3759865250</v>
      </c>
      <c r="G211" s="178">
        <f>+'POAI 01 2024'!G211+'POAI 02 AD'!G211</f>
        <v>0</v>
      </c>
      <c r="H211" s="178">
        <f>+'POAI 01 2024'!H211+'POAI 02 AD'!H211</f>
        <v>0</v>
      </c>
      <c r="I211" s="178">
        <f>+'POAI 01 2024'!I211+'POAI 02 AD'!I211</f>
        <v>0</v>
      </c>
      <c r="J211" s="178">
        <f>+'POAI 01 2024'!J211+'POAI 02 AD'!J211</f>
        <v>0</v>
      </c>
      <c r="K211" s="178">
        <f>+'POAI 01 2024'!K211+'POAI 02 AD'!K211</f>
        <v>0</v>
      </c>
      <c r="L211" s="178">
        <f>+'POAI 01 2024'!L211+'POAI 02 AD'!L211</f>
        <v>0</v>
      </c>
      <c r="M211" s="178">
        <f>+'POAI 01 2024'!M211+'POAI 02 AD'!M211</f>
        <v>0</v>
      </c>
      <c r="N211" s="178">
        <f>+'POAI 01 2024'!N211+'POAI 02 AD'!N211</f>
        <v>0</v>
      </c>
      <c r="O211" s="178">
        <f>+'POAI 01 2024'!O211+'POAI 02 AD'!O211</f>
        <v>0</v>
      </c>
      <c r="P211" s="178">
        <f>+'POAI 01 2024'!P211+'POAI 02 AD'!P211</f>
        <v>0</v>
      </c>
      <c r="Q211" s="178">
        <f>+'POAI 01 2024'!Q211+'POAI 02 AD'!Q211</f>
        <v>0</v>
      </c>
      <c r="R211" s="178">
        <f>+'POAI 01 2024'!R211+'POAI 02 AD'!R211</f>
        <v>0</v>
      </c>
      <c r="S211" s="178">
        <f>+'POAI 01 2024'!S211+'POAI 02 AD'!S211</f>
        <v>0</v>
      </c>
      <c r="T211" s="178">
        <f>+'POAI 01 2024'!T211+'POAI 02 AD'!T211</f>
        <v>0</v>
      </c>
      <c r="U211" s="178">
        <f>+'POAI 01 2024'!U211+'POAI 02 AD'!U211</f>
        <v>0</v>
      </c>
      <c r="V211" s="178">
        <f>+'POAI 01 2024'!V211+'POAI 02 AD'!V211</f>
        <v>0</v>
      </c>
      <c r="W211" s="178">
        <f>+'POAI 01 2024'!W211+'POAI 02 AD'!W211</f>
        <v>0</v>
      </c>
      <c r="X211" s="178">
        <f>+'POAI 01 2024'!X211+'POAI 02 AD'!X211</f>
        <v>0</v>
      </c>
      <c r="Y211" s="178">
        <f>+'POAI 01 2024'!Y211+'POAI 02 AD'!Y211</f>
        <v>0</v>
      </c>
      <c r="Z211" s="178">
        <f>+'POAI 01 2024'!Z211+'POAI 02 AD'!Z211</f>
        <v>0</v>
      </c>
      <c r="AA211" s="178">
        <f>+'POAI 01 2024'!AA211+'POAI 02 AD'!AA211</f>
        <v>0</v>
      </c>
      <c r="AB211" s="178">
        <f>+'POAI 01 2024'!AB211+'POAI 02 AD'!AB211</f>
        <v>0</v>
      </c>
      <c r="AC211" s="178">
        <f>+'POAI 01 2024'!AC211+'POAI 02 AD'!AC211</f>
        <v>0</v>
      </c>
      <c r="AD211" s="178">
        <f>+'POAI 01 2024'!AD211+'POAI 02 AD'!AD211</f>
        <v>0</v>
      </c>
      <c r="AE211" s="178">
        <f>+'POAI 01 2024'!AE211+'POAI 02 AD'!AE211</f>
        <v>0</v>
      </c>
      <c r="AF211" s="178">
        <f t="shared" si="19"/>
        <v>3759865250</v>
      </c>
      <c r="AG211" s="180">
        <f t="shared" si="20"/>
        <v>2.34991578125</v>
      </c>
      <c r="AH211" s="178">
        <v>1600000000</v>
      </c>
      <c r="AI211" s="181">
        <f t="shared" si="21"/>
        <v>-1.34991578125</v>
      </c>
      <c r="AJ211" s="178">
        <f t="shared" si="22"/>
        <v>-2159865250</v>
      </c>
    </row>
    <row r="212" spans="1:36" s="6" customFormat="1" ht="31.2" x14ac:dyDescent="0.3">
      <c r="A212" s="175" t="str">
        <f t="shared" si="18"/>
        <v>SP.PY.3</v>
      </c>
      <c r="B212" s="176" t="s">
        <v>217</v>
      </c>
      <c r="C212" s="135" t="s">
        <v>40</v>
      </c>
      <c r="D212" s="177" t="s">
        <v>218</v>
      </c>
      <c r="E212" s="136">
        <v>17</v>
      </c>
      <c r="F212" s="178">
        <f>+'POAI 01 2024'!F212+'POAI 02 AD'!F212</f>
        <v>0</v>
      </c>
      <c r="G212" s="178">
        <f>+'POAI 01 2024'!G212+'POAI 02 AD'!G212</f>
        <v>0</v>
      </c>
      <c r="H212" s="178">
        <f>+'POAI 01 2024'!H212+'POAI 02 AD'!H212</f>
        <v>0</v>
      </c>
      <c r="I212" s="178">
        <f>+'POAI 01 2024'!I212+'POAI 02 AD'!I212</f>
        <v>0</v>
      </c>
      <c r="J212" s="178">
        <f>+'POAI 01 2024'!J212+'POAI 02 AD'!J212</f>
        <v>0</v>
      </c>
      <c r="K212" s="178">
        <f>+'POAI 01 2024'!K212+'POAI 02 AD'!K212</f>
        <v>0</v>
      </c>
      <c r="L212" s="178">
        <f>+'POAI 01 2024'!L212+'POAI 02 AD'!L212</f>
        <v>0</v>
      </c>
      <c r="M212" s="178">
        <f>+'POAI 01 2024'!M212+'POAI 02 AD'!M212</f>
        <v>0</v>
      </c>
      <c r="N212" s="178">
        <f>+'POAI 01 2024'!N212+'POAI 02 AD'!N212</f>
        <v>0</v>
      </c>
      <c r="O212" s="178">
        <f>+'POAI 01 2024'!O212+'POAI 02 AD'!O212</f>
        <v>0</v>
      </c>
      <c r="P212" s="178">
        <f>+'POAI 01 2024'!P212+'POAI 02 AD'!P212</f>
        <v>0</v>
      </c>
      <c r="Q212" s="178">
        <f>+'POAI 01 2024'!Q212+'POAI 02 AD'!Q212</f>
        <v>0</v>
      </c>
      <c r="R212" s="178">
        <f>+'POAI 01 2024'!R212+'POAI 02 AD'!R212</f>
        <v>0</v>
      </c>
      <c r="S212" s="178">
        <f>+'POAI 01 2024'!S212+'POAI 02 AD'!S212</f>
        <v>0</v>
      </c>
      <c r="T212" s="178">
        <f>+'POAI 01 2024'!T212+'POAI 02 AD'!T212</f>
        <v>0</v>
      </c>
      <c r="U212" s="178">
        <f>+'POAI 01 2024'!U212+'POAI 02 AD'!U212</f>
        <v>0</v>
      </c>
      <c r="V212" s="178">
        <f>+'POAI 01 2024'!V212+'POAI 02 AD'!V212</f>
        <v>0</v>
      </c>
      <c r="W212" s="178">
        <f>+'POAI 01 2024'!W212+'POAI 02 AD'!W212</f>
        <v>0</v>
      </c>
      <c r="X212" s="178">
        <f>+'POAI 01 2024'!X212+'POAI 02 AD'!X212</f>
        <v>0</v>
      </c>
      <c r="Y212" s="178">
        <f>+'POAI 01 2024'!Y212+'POAI 02 AD'!Y212</f>
        <v>8194442</v>
      </c>
      <c r="Z212" s="178">
        <f>+'POAI 01 2024'!Z212+'POAI 02 AD'!Z212</f>
        <v>0</v>
      </c>
      <c r="AA212" s="178">
        <f>+'POAI 01 2024'!AA212+'POAI 02 AD'!AA212</f>
        <v>0</v>
      </c>
      <c r="AB212" s="178">
        <f>+'POAI 01 2024'!AB212+'POAI 02 AD'!AB212</f>
        <v>0</v>
      </c>
      <c r="AC212" s="178">
        <f>+'POAI 01 2024'!AC212+'POAI 02 AD'!AC212</f>
        <v>0</v>
      </c>
      <c r="AD212" s="178">
        <f>+'POAI 01 2024'!AD212+'POAI 02 AD'!AD212</f>
        <v>0</v>
      </c>
      <c r="AE212" s="178">
        <f>+'POAI 01 2024'!AE212+'POAI 02 AD'!AE212</f>
        <v>166000000</v>
      </c>
      <c r="AF212" s="178">
        <f t="shared" si="19"/>
        <v>174194442</v>
      </c>
      <c r="AG212" s="180">
        <f t="shared" si="20"/>
        <v>0.75985362333915996</v>
      </c>
      <c r="AH212" s="178">
        <v>229247366.40000001</v>
      </c>
      <c r="AI212" s="181">
        <f t="shared" si="21"/>
        <v>0.24014637666084004</v>
      </c>
      <c r="AJ212" s="178">
        <f t="shared" si="22"/>
        <v>55052924.400000006</v>
      </c>
    </row>
    <row r="213" spans="1:36" s="6" customFormat="1" ht="93.6" x14ac:dyDescent="0.3">
      <c r="A213" s="175" t="str">
        <f t="shared" si="18"/>
        <v>SP.PY.4</v>
      </c>
      <c r="B213" s="176" t="s">
        <v>219</v>
      </c>
      <c r="C213" s="135" t="s">
        <v>40</v>
      </c>
      <c r="D213" s="177" t="s">
        <v>220</v>
      </c>
      <c r="E213" s="136">
        <v>360</v>
      </c>
      <c r="F213" s="178">
        <f>+'POAI 01 2024'!F213+'POAI 02 AD'!F213</f>
        <v>0</v>
      </c>
      <c r="G213" s="178">
        <f>+'POAI 01 2024'!G213+'POAI 02 AD'!G213</f>
        <v>0</v>
      </c>
      <c r="H213" s="178">
        <f>+'POAI 01 2024'!H213+'POAI 02 AD'!H213</f>
        <v>0</v>
      </c>
      <c r="I213" s="178">
        <f>+'POAI 01 2024'!I213+'POAI 02 AD'!I213</f>
        <v>0</v>
      </c>
      <c r="J213" s="178">
        <f>+'POAI 01 2024'!J213+'POAI 02 AD'!J213</f>
        <v>0</v>
      </c>
      <c r="K213" s="178">
        <f>+'POAI 01 2024'!K213+'POAI 02 AD'!K213</f>
        <v>0</v>
      </c>
      <c r="L213" s="178">
        <f>+'POAI 01 2024'!L213+'POAI 02 AD'!L213</f>
        <v>0</v>
      </c>
      <c r="M213" s="178">
        <f>+'POAI 01 2024'!M213+'POAI 02 AD'!M213</f>
        <v>0</v>
      </c>
      <c r="N213" s="178">
        <f>+'POAI 01 2024'!N213+'POAI 02 AD'!N213</f>
        <v>0</v>
      </c>
      <c r="O213" s="178">
        <f>+'POAI 01 2024'!O213+'POAI 02 AD'!O213</f>
        <v>0</v>
      </c>
      <c r="P213" s="178">
        <f>+'POAI 01 2024'!P213+'POAI 02 AD'!P213</f>
        <v>0</v>
      </c>
      <c r="Q213" s="178">
        <f>+'POAI 01 2024'!Q213+'POAI 02 AD'!Q213</f>
        <v>0</v>
      </c>
      <c r="R213" s="178">
        <f>+'POAI 01 2024'!R213+'POAI 02 AD'!R213</f>
        <v>0</v>
      </c>
      <c r="S213" s="178">
        <f>+'POAI 01 2024'!S213+'POAI 02 AD'!S213</f>
        <v>0</v>
      </c>
      <c r="T213" s="178">
        <f>+'POAI 01 2024'!T213+'POAI 02 AD'!T213</f>
        <v>0</v>
      </c>
      <c r="U213" s="178">
        <f>+'POAI 01 2024'!U213+'POAI 02 AD'!U213</f>
        <v>0</v>
      </c>
      <c r="V213" s="178">
        <f>+'POAI 01 2024'!V213+'POAI 02 AD'!V213</f>
        <v>0</v>
      </c>
      <c r="W213" s="178">
        <f>+'POAI 01 2024'!W213+'POAI 02 AD'!W213</f>
        <v>0</v>
      </c>
      <c r="X213" s="178">
        <f>+'POAI 01 2024'!X213+'POAI 02 AD'!X213</f>
        <v>0</v>
      </c>
      <c r="Y213" s="178">
        <f>+'POAI 01 2024'!Y213+'POAI 02 AD'!Y213</f>
        <v>0</v>
      </c>
      <c r="Z213" s="178">
        <f>+'POAI 01 2024'!Z213+'POAI 02 AD'!Z213</f>
        <v>0</v>
      </c>
      <c r="AA213" s="178">
        <f>+'POAI 01 2024'!AA213+'POAI 02 AD'!AA213</f>
        <v>0</v>
      </c>
      <c r="AB213" s="178">
        <f>+'POAI 01 2024'!AB213+'POAI 02 AD'!AB213</f>
        <v>0</v>
      </c>
      <c r="AC213" s="178">
        <f>+'POAI 01 2024'!AC213+'POAI 02 AD'!AC213</f>
        <v>0</v>
      </c>
      <c r="AD213" s="178">
        <f>+'POAI 01 2024'!AD213+'POAI 02 AD'!AD213</f>
        <v>0</v>
      </c>
      <c r="AE213" s="178">
        <f>+'POAI 01 2024'!AE213+'POAI 02 AD'!AE213</f>
        <v>104000000</v>
      </c>
      <c r="AF213" s="178">
        <f t="shared" si="19"/>
        <v>104000000</v>
      </c>
      <c r="AG213" s="180">
        <f t="shared" si="20"/>
        <v>0.28081393064555288</v>
      </c>
      <c r="AH213" s="178">
        <v>370351997</v>
      </c>
      <c r="AI213" s="181">
        <f t="shared" si="21"/>
        <v>0.71918606935444718</v>
      </c>
      <c r="AJ213" s="178">
        <f t="shared" si="22"/>
        <v>266351997</v>
      </c>
    </row>
    <row r="214" spans="1:36" s="6" customFormat="1" ht="62.4" x14ac:dyDescent="0.3">
      <c r="A214" s="175" t="str">
        <f t="shared" si="18"/>
        <v>SP.PY.4</v>
      </c>
      <c r="B214" s="176" t="s">
        <v>345</v>
      </c>
      <c r="C214" s="135" t="s">
        <v>40</v>
      </c>
      <c r="D214" s="177" t="s">
        <v>221</v>
      </c>
      <c r="E214" s="136">
        <v>1560</v>
      </c>
      <c r="F214" s="178">
        <f>+'POAI 01 2024'!F214+'POAI 02 AD'!F214</f>
        <v>0</v>
      </c>
      <c r="G214" s="178">
        <f>+'POAI 01 2024'!G214+'POAI 02 AD'!G214</f>
        <v>0</v>
      </c>
      <c r="H214" s="178">
        <f>+'POAI 01 2024'!H214+'POAI 02 AD'!H214</f>
        <v>0</v>
      </c>
      <c r="I214" s="178">
        <f>+'POAI 01 2024'!I214+'POAI 02 AD'!I214</f>
        <v>0</v>
      </c>
      <c r="J214" s="178">
        <f>+'POAI 01 2024'!J214+'POAI 02 AD'!J214</f>
        <v>0</v>
      </c>
      <c r="K214" s="178">
        <f>+'POAI 01 2024'!K214+'POAI 02 AD'!K214</f>
        <v>0</v>
      </c>
      <c r="L214" s="178">
        <f>+'POAI 01 2024'!L214+'POAI 02 AD'!L214</f>
        <v>0</v>
      </c>
      <c r="M214" s="178">
        <f>+'POAI 01 2024'!M214+'POAI 02 AD'!M214</f>
        <v>0</v>
      </c>
      <c r="N214" s="178">
        <f>+'POAI 01 2024'!N214+'POAI 02 AD'!N214</f>
        <v>0</v>
      </c>
      <c r="O214" s="178">
        <f>+'POAI 01 2024'!O214+'POAI 02 AD'!O214</f>
        <v>0</v>
      </c>
      <c r="P214" s="178">
        <f>+'POAI 01 2024'!P214+'POAI 02 AD'!P214</f>
        <v>0</v>
      </c>
      <c r="Q214" s="178">
        <f>+'POAI 01 2024'!Q214+'POAI 02 AD'!Q214</f>
        <v>0</v>
      </c>
      <c r="R214" s="178">
        <f>+'POAI 01 2024'!R214+'POAI 02 AD'!R214</f>
        <v>0</v>
      </c>
      <c r="S214" s="178">
        <f>+'POAI 01 2024'!S214+'POAI 02 AD'!S214</f>
        <v>0</v>
      </c>
      <c r="T214" s="178">
        <f>+'POAI 01 2024'!T214+'POAI 02 AD'!T214</f>
        <v>0</v>
      </c>
      <c r="U214" s="178">
        <f>+'POAI 01 2024'!U214+'POAI 02 AD'!U214</f>
        <v>0</v>
      </c>
      <c r="V214" s="178">
        <f>+'POAI 01 2024'!V214+'POAI 02 AD'!V214</f>
        <v>0</v>
      </c>
      <c r="W214" s="178">
        <f>+'POAI 01 2024'!W214+'POAI 02 AD'!W214</f>
        <v>0</v>
      </c>
      <c r="X214" s="178">
        <f>+'POAI 01 2024'!X214+'POAI 02 AD'!X214</f>
        <v>0</v>
      </c>
      <c r="Y214" s="178">
        <f>+'POAI 01 2024'!Y214+'POAI 02 AD'!Y214</f>
        <v>0</v>
      </c>
      <c r="Z214" s="178">
        <f>+'POAI 01 2024'!Z214+'POAI 02 AD'!Z214</f>
        <v>0</v>
      </c>
      <c r="AA214" s="178">
        <f>+'POAI 01 2024'!AA214+'POAI 02 AD'!AA214</f>
        <v>0</v>
      </c>
      <c r="AB214" s="178">
        <f>+'POAI 01 2024'!AB214+'POAI 02 AD'!AB214</f>
        <v>0</v>
      </c>
      <c r="AC214" s="178">
        <f>+'POAI 01 2024'!AC214+'POAI 02 AD'!AC214</f>
        <v>0</v>
      </c>
      <c r="AD214" s="178">
        <f>+'POAI 01 2024'!AD214+'POAI 02 AD'!AD214</f>
        <v>0</v>
      </c>
      <c r="AE214" s="178">
        <f>+'POAI 01 2024'!AE214+'POAI 02 AD'!AE214</f>
        <v>63000000</v>
      </c>
      <c r="AF214" s="178">
        <f t="shared" si="19"/>
        <v>63000000</v>
      </c>
      <c r="AG214" s="180"/>
      <c r="AH214" s="178">
        <v>300000000</v>
      </c>
      <c r="AI214" s="181"/>
      <c r="AJ214" s="178">
        <f t="shared" si="22"/>
        <v>237000000</v>
      </c>
    </row>
    <row r="215" spans="1:36" s="6" customFormat="1" ht="93.6" x14ac:dyDescent="0.3">
      <c r="A215" s="175" t="str">
        <f t="shared" si="18"/>
        <v>SP.PY.4</v>
      </c>
      <c r="B215" s="176" t="s">
        <v>222</v>
      </c>
      <c r="C215" s="135" t="s">
        <v>40</v>
      </c>
      <c r="D215" s="177" t="s">
        <v>223</v>
      </c>
      <c r="E215" s="136">
        <v>144</v>
      </c>
      <c r="F215" s="178">
        <f>+'POAI 01 2024'!F215+'POAI 02 AD'!F215</f>
        <v>0</v>
      </c>
      <c r="G215" s="178">
        <f>+'POAI 01 2024'!G215+'POAI 02 AD'!G215</f>
        <v>0</v>
      </c>
      <c r="H215" s="178">
        <f>+'POAI 01 2024'!H215+'POAI 02 AD'!H215</f>
        <v>0</v>
      </c>
      <c r="I215" s="178">
        <f>+'POAI 01 2024'!I215+'POAI 02 AD'!I215</f>
        <v>0</v>
      </c>
      <c r="J215" s="178">
        <f>+'POAI 01 2024'!J215+'POAI 02 AD'!J215</f>
        <v>0</v>
      </c>
      <c r="K215" s="178">
        <f>+'POAI 01 2024'!K215+'POAI 02 AD'!K215</f>
        <v>0</v>
      </c>
      <c r="L215" s="178">
        <f>+'POAI 01 2024'!L215+'POAI 02 AD'!L215</f>
        <v>0</v>
      </c>
      <c r="M215" s="178">
        <f>+'POAI 01 2024'!M215+'POAI 02 AD'!M215</f>
        <v>0</v>
      </c>
      <c r="N215" s="178">
        <f>+'POAI 01 2024'!N215+'POAI 02 AD'!N215</f>
        <v>0</v>
      </c>
      <c r="O215" s="178">
        <f>+'POAI 01 2024'!O215+'POAI 02 AD'!O215</f>
        <v>0</v>
      </c>
      <c r="P215" s="178">
        <f>+'POAI 01 2024'!P215+'POAI 02 AD'!P215</f>
        <v>0</v>
      </c>
      <c r="Q215" s="178">
        <f>+'POAI 01 2024'!Q215+'POAI 02 AD'!Q215</f>
        <v>0</v>
      </c>
      <c r="R215" s="178">
        <f>+'POAI 01 2024'!R215+'POAI 02 AD'!R215</f>
        <v>0</v>
      </c>
      <c r="S215" s="178">
        <f>+'POAI 01 2024'!S215+'POAI 02 AD'!S215</f>
        <v>0</v>
      </c>
      <c r="T215" s="178">
        <f>+'POAI 01 2024'!T215+'POAI 02 AD'!T215</f>
        <v>0</v>
      </c>
      <c r="U215" s="178">
        <f>+'POAI 01 2024'!U215+'POAI 02 AD'!U215</f>
        <v>0</v>
      </c>
      <c r="V215" s="178">
        <f>+'POAI 01 2024'!V215+'POAI 02 AD'!V215</f>
        <v>0</v>
      </c>
      <c r="W215" s="178">
        <f>+'POAI 01 2024'!W215+'POAI 02 AD'!W215</f>
        <v>0</v>
      </c>
      <c r="X215" s="178">
        <f>+'POAI 01 2024'!X215+'POAI 02 AD'!X215</f>
        <v>0</v>
      </c>
      <c r="Y215" s="178">
        <f>+'POAI 01 2024'!Y215+'POAI 02 AD'!Y215</f>
        <v>0</v>
      </c>
      <c r="Z215" s="178">
        <f>+'POAI 01 2024'!Z215+'POAI 02 AD'!Z215</f>
        <v>0</v>
      </c>
      <c r="AA215" s="178">
        <f>+'POAI 01 2024'!AA215+'POAI 02 AD'!AA215</f>
        <v>0</v>
      </c>
      <c r="AB215" s="178">
        <f>+'POAI 01 2024'!AB215+'POAI 02 AD'!AB215</f>
        <v>0</v>
      </c>
      <c r="AC215" s="178">
        <f>+'POAI 01 2024'!AC215+'POAI 02 AD'!AC215</f>
        <v>0</v>
      </c>
      <c r="AD215" s="178">
        <f>+'POAI 01 2024'!AD215+'POAI 02 AD'!AD215</f>
        <v>0</v>
      </c>
      <c r="AE215" s="178">
        <f>+'POAI 01 2024'!AE215+'POAI 02 AD'!AE215</f>
        <v>31500000</v>
      </c>
      <c r="AF215" s="178">
        <f t="shared" si="19"/>
        <v>31500000</v>
      </c>
      <c r="AG215" s="180">
        <f t="shared" si="20"/>
        <v>0.22500000000000001</v>
      </c>
      <c r="AH215" s="178">
        <v>140000000</v>
      </c>
      <c r="AI215" s="181">
        <f t="shared" si="21"/>
        <v>0.77500000000000002</v>
      </c>
      <c r="AJ215" s="178">
        <f t="shared" si="22"/>
        <v>108500000</v>
      </c>
    </row>
    <row r="216" spans="1:36" s="6" customFormat="1" ht="46.8" x14ac:dyDescent="0.3">
      <c r="A216" s="175" t="str">
        <f t="shared" si="18"/>
        <v>SP.PY.4</v>
      </c>
      <c r="B216" s="176" t="s">
        <v>224</v>
      </c>
      <c r="C216" s="135" t="s">
        <v>40</v>
      </c>
      <c r="D216" s="177" t="s">
        <v>225</v>
      </c>
      <c r="E216" s="136">
        <v>300</v>
      </c>
      <c r="F216" s="178">
        <f>+'POAI 01 2024'!F216+'POAI 02 AD'!F216</f>
        <v>0</v>
      </c>
      <c r="G216" s="178">
        <f>+'POAI 01 2024'!G216+'POAI 02 AD'!G216</f>
        <v>0</v>
      </c>
      <c r="H216" s="178">
        <f>+'POAI 01 2024'!H216+'POAI 02 AD'!H216</f>
        <v>0</v>
      </c>
      <c r="I216" s="178">
        <f>+'POAI 01 2024'!I216+'POAI 02 AD'!I216</f>
        <v>0</v>
      </c>
      <c r="J216" s="178">
        <f>+'POAI 01 2024'!J216+'POAI 02 AD'!J216</f>
        <v>0</v>
      </c>
      <c r="K216" s="178">
        <f>+'POAI 01 2024'!K216+'POAI 02 AD'!K216</f>
        <v>0</v>
      </c>
      <c r="L216" s="178">
        <f>+'POAI 01 2024'!L216+'POAI 02 AD'!L216</f>
        <v>0</v>
      </c>
      <c r="M216" s="178">
        <f>+'POAI 01 2024'!M216+'POAI 02 AD'!M216</f>
        <v>0</v>
      </c>
      <c r="N216" s="178">
        <f>+'POAI 01 2024'!N216+'POAI 02 AD'!N216</f>
        <v>0</v>
      </c>
      <c r="O216" s="178">
        <f>+'POAI 01 2024'!O216+'POAI 02 AD'!O216</f>
        <v>0</v>
      </c>
      <c r="P216" s="178">
        <f>+'POAI 01 2024'!P216+'POAI 02 AD'!P216</f>
        <v>0</v>
      </c>
      <c r="Q216" s="178">
        <f>+'POAI 01 2024'!Q216+'POAI 02 AD'!Q216</f>
        <v>0</v>
      </c>
      <c r="R216" s="178">
        <f>+'POAI 01 2024'!R216+'POAI 02 AD'!R216</f>
        <v>0</v>
      </c>
      <c r="S216" s="178">
        <f>+'POAI 01 2024'!S216+'POAI 02 AD'!S216</f>
        <v>0</v>
      </c>
      <c r="T216" s="178">
        <f>+'POAI 01 2024'!T216+'POAI 02 AD'!T216</f>
        <v>0</v>
      </c>
      <c r="U216" s="178">
        <f>+'POAI 01 2024'!U216+'POAI 02 AD'!U216</f>
        <v>0</v>
      </c>
      <c r="V216" s="178">
        <f>+'POAI 01 2024'!V216+'POAI 02 AD'!V216</f>
        <v>0</v>
      </c>
      <c r="W216" s="178">
        <f>+'POAI 01 2024'!W216+'POAI 02 AD'!W216</f>
        <v>0</v>
      </c>
      <c r="X216" s="178">
        <f>+'POAI 01 2024'!X216+'POAI 02 AD'!X216</f>
        <v>0</v>
      </c>
      <c r="Y216" s="178">
        <f>+'POAI 01 2024'!Y216+'POAI 02 AD'!Y216</f>
        <v>15306667</v>
      </c>
      <c r="Z216" s="178">
        <f>+'POAI 01 2024'!Z216+'POAI 02 AD'!Z216</f>
        <v>0</v>
      </c>
      <c r="AA216" s="178">
        <f>+'POAI 01 2024'!AA216+'POAI 02 AD'!AA216</f>
        <v>0</v>
      </c>
      <c r="AB216" s="178">
        <f>+'POAI 01 2024'!AB216+'POAI 02 AD'!AB216</f>
        <v>0</v>
      </c>
      <c r="AC216" s="178">
        <f>+'POAI 01 2024'!AC216+'POAI 02 AD'!AC216</f>
        <v>0</v>
      </c>
      <c r="AD216" s="178">
        <f>+'POAI 01 2024'!AD216+'POAI 02 AD'!AD216</f>
        <v>0</v>
      </c>
      <c r="AE216" s="178">
        <f>+'POAI 01 2024'!AE216+'POAI 02 AD'!AE216</f>
        <v>31500000</v>
      </c>
      <c r="AF216" s="178">
        <f t="shared" si="19"/>
        <v>46806667</v>
      </c>
      <c r="AG216" s="180">
        <f t="shared" si="20"/>
        <v>0.13244890797324019</v>
      </c>
      <c r="AH216" s="178">
        <v>353394133</v>
      </c>
      <c r="AI216" s="181">
        <f t="shared" si="21"/>
        <v>0.86755109202675984</v>
      </c>
      <c r="AJ216" s="178">
        <f t="shared" si="22"/>
        <v>306587466</v>
      </c>
    </row>
    <row r="217" spans="1:36" s="6" customFormat="1" ht="62.4" x14ac:dyDescent="0.3">
      <c r="A217" s="175" t="str">
        <f t="shared" si="18"/>
        <v>SP.PY.4</v>
      </c>
      <c r="B217" s="176" t="s">
        <v>224</v>
      </c>
      <c r="C217" s="135" t="s">
        <v>40</v>
      </c>
      <c r="D217" s="177" t="s">
        <v>226</v>
      </c>
      <c r="E217" s="136">
        <v>24</v>
      </c>
      <c r="F217" s="178">
        <f>+'POAI 01 2024'!F217+'POAI 02 AD'!F217</f>
        <v>0</v>
      </c>
      <c r="G217" s="178">
        <f>+'POAI 01 2024'!G217+'POAI 02 AD'!G217</f>
        <v>0</v>
      </c>
      <c r="H217" s="178">
        <f>+'POAI 01 2024'!H217+'POAI 02 AD'!H217</f>
        <v>0</v>
      </c>
      <c r="I217" s="178">
        <f>+'POAI 01 2024'!I217+'POAI 02 AD'!I217</f>
        <v>0</v>
      </c>
      <c r="J217" s="178">
        <f>+'POAI 01 2024'!J217+'POAI 02 AD'!J217</f>
        <v>0</v>
      </c>
      <c r="K217" s="178">
        <f>+'POAI 01 2024'!K217+'POAI 02 AD'!K217</f>
        <v>0</v>
      </c>
      <c r="L217" s="178">
        <f>+'POAI 01 2024'!L217+'POAI 02 AD'!L217</f>
        <v>0</v>
      </c>
      <c r="M217" s="178">
        <f>+'POAI 01 2024'!M217+'POAI 02 AD'!M217</f>
        <v>0</v>
      </c>
      <c r="N217" s="178">
        <f>+'POAI 01 2024'!N217+'POAI 02 AD'!N217</f>
        <v>0</v>
      </c>
      <c r="O217" s="178">
        <f>+'POAI 01 2024'!O217+'POAI 02 AD'!O217</f>
        <v>0</v>
      </c>
      <c r="P217" s="178">
        <f>+'POAI 01 2024'!P217+'POAI 02 AD'!P217</f>
        <v>0</v>
      </c>
      <c r="Q217" s="178">
        <f>+'POAI 01 2024'!Q217+'POAI 02 AD'!Q217</f>
        <v>0</v>
      </c>
      <c r="R217" s="178">
        <f>+'POAI 01 2024'!R217+'POAI 02 AD'!R217</f>
        <v>0</v>
      </c>
      <c r="S217" s="178">
        <f>+'POAI 01 2024'!S217+'POAI 02 AD'!S217</f>
        <v>0</v>
      </c>
      <c r="T217" s="178">
        <f>+'POAI 01 2024'!T217+'POAI 02 AD'!T217</f>
        <v>0</v>
      </c>
      <c r="U217" s="178">
        <f>+'POAI 01 2024'!U217+'POAI 02 AD'!U217</f>
        <v>0</v>
      </c>
      <c r="V217" s="178">
        <f>+'POAI 01 2024'!V217+'POAI 02 AD'!V217</f>
        <v>0</v>
      </c>
      <c r="W217" s="178">
        <f>+'POAI 01 2024'!W217+'POAI 02 AD'!W217</f>
        <v>0</v>
      </c>
      <c r="X217" s="178">
        <f>+'POAI 01 2024'!X217+'POAI 02 AD'!X217</f>
        <v>0</v>
      </c>
      <c r="Y217" s="178">
        <f>+'POAI 01 2024'!Y217+'POAI 02 AD'!Y217</f>
        <v>0</v>
      </c>
      <c r="Z217" s="178">
        <f>+'POAI 01 2024'!Z217+'POAI 02 AD'!Z217</f>
        <v>0</v>
      </c>
      <c r="AA217" s="178">
        <f>+'POAI 01 2024'!AA217+'POAI 02 AD'!AA217</f>
        <v>6000000</v>
      </c>
      <c r="AB217" s="178">
        <f>+'POAI 01 2024'!AB217+'POAI 02 AD'!AB217</f>
        <v>0</v>
      </c>
      <c r="AC217" s="178">
        <f>+'POAI 01 2024'!AC217+'POAI 02 AD'!AC217</f>
        <v>0</v>
      </c>
      <c r="AD217" s="178">
        <f>+'POAI 01 2024'!AD217+'POAI 02 AD'!AD217</f>
        <v>0</v>
      </c>
      <c r="AE217" s="178">
        <f>+'POAI 01 2024'!AE217+'POAI 02 AD'!AE217</f>
        <v>0</v>
      </c>
      <c r="AF217" s="178">
        <f t="shared" si="19"/>
        <v>6000000</v>
      </c>
      <c r="AG217" s="180"/>
      <c r="AH217" s="178"/>
      <c r="AI217" s="181"/>
      <c r="AJ217" s="178">
        <f t="shared" si="22"/>
        <v>-6000000</v>
      </c>
    </row>
    <row r="218" spans="1:36" s="6" customFormat="1" ht="46.8" x14ac:dyDescent="0.3">
      <c r="A218" s="175" t="str">
        <f t="shared" si="18"/>
        <v>SP.PY.4</v>
      </c>
      <c r="B218" s="176" t="s">
        <v>224</v>
      </c>
      <c r="C218" s="135" t="s">
        <v>40</v>
      </c>
      <c r="D218" s="177" t="s">
        <v>227</v>
      </c>
      <c r="E218" s="136">
        <v>120</v>
      </c>
      <c r="F218" s="178">
        <f>+'POAI 01 2024'!F218+'POAI 02 AD'!F218</f>
        <v>0</v>
      </c>
      <c r="G218" s="178">
        <f>+'POAI 01 2024'!G218+'POAI 02 AD'!G218</f>
        <v>0</v>
      </c>
      <c r="H218" s="178">
        <f>+'POAI 01 2024'!H218+'POAI 02 AD'!H218</f>
        <v>0</v>
      </c>
      <c r="I218" s="178">
        <f>+'POAI 01 2024'!I218+'POAI 02 AD'!I218</f>
        <v>0</v>
      </c>
      <c r="J218" s="178">
        <f>+'POAI 01 2024'!J218+'POAI 02 AD'!J218</f>
        <v>0</v>
      </c>
      <c r="K218" s="178">
        <f>+'POAI 01 2024'!K218+'POAI 02 AD'!K218</f>
        <v>0</v>
      </c>
      <c r="L218" s="178">
        <f>+'POAI 01 2024'!L218+'POAI 02 AD'!L218</f>
        <v>0</v>
      </c>
      <c r="M218" s="178">
        <f>+'POAI 01 2024'!M218+'POAI 02 AD'!M218</f>
        <v>0</v>
      </c>
      <c r="N218" s="178">
        <f>+'POAI 01 2024'!N218+'POAI 02 AD'!N218</f>
        <v>0</v>
      </c>
      <c r="O218" s="178">
        <f>+'POAI 01 2024'!O218+'POAI 02 AD'!O218</f>
        <v>0</v>
      </c>
      <c r="P218" s="178">
        <f>+'POAI 01 2024'!P218+'POAI 02 AD'!P218</f>
        <v>0</v>
      </c>
      <c r="Q218" s="178">
        <f>+'POAI 01 2024'!Q218+'POAI 02 AD'!Q218</f>
        <v>0</v>
      </c>
      <c r="R218" s="178">
        <f>+'POAI 01 2024'!R218+'POAI 02 AD'!R218</f>
        <v>0</v>
      </c>
      <c r="S218" s="178">
        <f>+'POAI 01 2024'!S218+'POAI 02 AD'!S218</f>
        <v>0</v>
      </c>
      <c r="T218" s="178">
        <f>+'POAI 01 2024'!T218+'POAI 02 AD'!T218</f>
        <v>0</v>
      </c>
      <c r="U218" s="178">
        <f>+'POAI 01 2024'!U218+'POAI 02 AD'!U218</f>
        <v>0</v>
      </c>
      <c r="V218" s="178">
        <f>+'POAI 01 2024'!V218+'POAI 02 AD'!V218</f>
        <v>0</v>
      </c>
      <c r="W218" s="178">
        <f>+'POAI 01 2024'!W218+'POAI 02 AD'!W218</f>
        <v>0</v>
      </c>
      <c r="X218" s="178">
        <f>+'POAI 01 2024'!X218+'POAI 02 AD'!X218</f>
        <v>0</v>
      </c>
      <c r="Y218" s="178">
        <f>+'POAI 01 2024'!Y218+'POAI 02 AD'!Y218</f>
        <v>0</v>
      </c>
      <c r="Z218" s="178">
        <f>+'POAI 01 2024'!Z218+'POAI 02 AD'!Z218</f>
        <v>0</v>
      </c>
      <c r="AA218" s="178">
        <f>+'POAI 01 2024'!AA218+'POAI 02 AD'!AA218</f>
        <v>0</v>
      </c>
      <c r="AB218" s="178">
        <f>+'POAI 01 2024'!AB218+'POAI 02 AD'!AB218</f>
        <v>0</v>
      </c>
      <c r="AC218" s="178">
        <f>+'POAI 01 2024'!AC218+'POAI 02 AD'!AC218</f>
        <v>0</v>
      </c>
      <c r="AD218" s="178">
        <f>+'POAI 01 2024'!AD218+'POAI 02 AD'!AD218</f>
        <v>0</v>
      </c>
      <c r="AE218" s="178">
        <f>+'POAI 01 2024'!AE218+'POAI 02 AD'!AE218</f>
        <v>0</v>
      </c>
      <c r="AF218" s="178">
        <f t="shared" si="19"/>
        <v>0</v>
      </c>
      <c r="AG218" s="180"/>
      <c r="AH218" s="178"/>
      <c r="AI218" s="181"/>
      <c r="AJ218" s="178">
        <f t="shared" si="22"/>
        <v>0</v>
      </c>
    </row>
    <row r="219" spans="1:36" s="6" customFormat="1" ht="62.4" x14ac:dyDescent="0.3">
      <c r="A219" s="175" t="str">
        <f t="shared" si="18"/>
        <v>SP.PY.4</v>
      </c>
      <c r="B219" s="176" t="s">
        <v>224</v>
      </c>
      <c r="C219" s="135" t="s">
        <v>40</v>
      </c>
      <c r="D219" s="177" t="s">
        <v>228</v>
      </c>
      <c r="E219" s="136">
        <v>8</v>
      </c>
      <c r="F219" s="178">
        <f>+'POAI 01 2024'!F219+'POAI 02 AD'!F219</f>
        <v>0</v>
      </c>
      <c r="G219" s="178">
        <f>+'POAI 01 2024'!G219+'POAI 02 AD'!G219</f>
        <v>0</v>
      </c>
      <c r="H219" s="178">
        <f>+'POAI 01 2024'!H219+'POAI 02 AD'!H219</f>
        <v>0</v>
      </c>
      <c r="I219" s="178">
        <f>+'POAI 01 2024'!I219+'POAI 02 AD'!I219</f>
        <v>0</v>
      </c>
      <c r="J219" s="178">
        <f>+'POAI 01 2024'!J219+'POAI 02 AD'!J219</f>
        <v>0</v>
      </c>
      <c r="K219" s="178">
        <f>+'POAI 01 2024'!K219+'POAI 02 AD'!K219</f>
        <v>0</v>
      </c>
      <c r="L219" s="178">
        <f>+'POAI 01 2024'!L219+'POAI 02 AD'!L219</f>
        <v>0</v>
      </c>
      <c r="M219" s="178">
        <f>+'POAI 01 2024'!M219+'POAI 02 AD'!M219</f>
        <v>0</v>
      </c>
      <c r="N219" s="178">
        <f>+'POAI 01 2024'!N219+'POAI 02 AD'!N219</f>
        <v>0</v>
      </c>
      <c r="O219" s="178">
        <f>+'POAI 01 2024'!O219+'POAI 02 AD'!O219</f>
        <v>0</v>
      </c>
      <c r="P219" s="178">
        <f>+'POAI 01 2024'!P219+'POAI 02 AD'!P219</f>
        <v>0</v>
      </c>
      <c r="Q219" s="178">
        <f>+'POAI 01 2024'!Q219+'POAI 02 AD'!Q219</f>
        <v>0</v>
      </c>
      <c r="R219" s="178">
        <f>+'POAI 01 2024'!R219+'POAI 02 AD'!R219</f>
        <v>0</v>
      </c>
      <c r="S219" s="178">
        <f>+'POAI 01 2024'!S219+'POAI 02 AD'!S219</f>
        <v>0</v>
      </c>
      <c r="T219" s="178">
        <f>+'POAI 01 2024'!T219+'POAI 02 AD'!T219</f>
        <v>0</v>
      </c>
      <c r="U219" s="178">
        <f>+'POAI 01 2024'!U219+'POAI 02 AD'!U219</f>
        <v>0</v>
      </c>
      <c r="V219" s="178">
        <f>+'POAI 01 2024'!V219+'POAI 02 AD'!V219</f>
        <v>0</v>
      </c>
      <c r="W219" s="178">
        <f>+'POAI 01 2024'!W219+'POAI 02 AD'!W219</f>
        <v>0</v>
      </c>
      <c r="X219" s="178">
        <f>+'POAI 01 2024'!X219+'POAI 02 AD'!X219</f>
        <v>0</v>
      </c>
      <c r="Y219" s="178">
        <f>+'POAI 01 2024'!Y219+'POAI 02 AD'!Y219</f>
        <v>0</v>
      </c>
      <c r="Z219" s="178">
        <f>+'POAI 01 2024'!Z219+'POAI 02 AD'!Z219</f>
        <v>0</v>
      </c>
      <c r="AA219" s="178">
        <f>+'POAI 01 2024'!AA219+'POAI 02 AD'!AA219</f>
        <v>0</v>
      </c>
      <c r="AB219" s="178">
        <f>+'POAI 01 2024'!AB219+'POAI 02 AD'!AB219</f>
        <v>0</v>
      </c>
      <c r="AC219" s="178">
        <f>+'POAI 01 2024'!AC219+'POAI 02 AD'!AC219</f>
        <v>0</v>
      </c>
      <c r="AD219" s="178">
        <f>+'POAI 01 2024'!AD219+'POAI 02 AD'!AD219</f>
        <v>0</v>
      </c>
      <c r="AE219" s="178">
        <f>+'POAI 01 2024'!AE219+'POAI 02 AD'!AE219</f>
        <v>0</v>
      </c>
      <c r="AF219" s="178">
        <f t="shared" si="19"/>
        <v>0</v>
      </c>
      <c r="AG219" s="180"/>
      <c r="AH219" s="178"/>
      <c r="AI219" s="181"/>
      <c r="AJ219" s="178">
        <f t="shared" si="22"/>
        <v>0</v>
      </c>
    </row>
    <row r="220" spans="1:36" s="6" customFormat="1" ht="78" x14ac:dyDescent="0.3">
      <c r="A220" s="175" t="str">
        <f t="shared" si="18"/>
        <v>SP.PY.5</v>
      </c>
      <c r="B220" s="176" t="s">
        <v>229</v>
      </c>
      <c r="C220" s="135" t="s">
        <v>40</v>
      </c>
      <c r="D220" s="177" t="s">
        <v>230</v>
      </c>
      <c r="E220" s="136">
        <v>5</v>
      </c>
      <c r="F220" s="178">
        <f>+'POAI 01 2024'!F220+'POAI 02 AD'!F220</f>
        <v>0</v>
      </c>
      <c r="G220" s="178">
        <f>+'POAI 01 2024'!G220+'POAI 02 AD'!G220</f>
        <v>0</v>
      </c>
      <c r="H220" s="178">
        <f>+'POAI 01 2024'!H220+'POAI 02 AD'!H220</f>
        <v>0</v>
      </c>
      <c r="I220" s="178">
        <f>+'POAI 01 2024'!I220+'POAI 02 AD'!I220</f>
        <v>0</v>
      </c>
      <c r="J220" s="178">
        <f>+'POAI 01 2024'!J220+'POAI 02 AD'!J220</f>
        <v>0</v>
      </c>
      <c r="K220" s="178">
        <f>+'POAI 01 2024'!K220+'POAI 02 AD'!K220</f>
        <v>0</v>
      </c>
      <c r="L220" s="178">
        <f>+'POAI 01 2024'!L220+'POAI 02 AD'!L220</f>
        <v>0</v>
      </c>
      <c r="M220" s="178">
        <f>+'POAI 01 2024'!M220+'POAI 02 AD'!M220</f>
        <v>0</v>
      </c>
      <c r="N220" s="178">
        <f>+'POAI 01 2024'!N220+'POAI 02 AD'!N220</f>
        <v>0</v>
      </c>
      <c r="O220" s="178">
        <f>+'POAI 01 2024'!O220+'POAI 02 AD'!O220</f>
        <v>0</v>
      </c>
      <c r="P220" s="178">
        <f>+'POAI 01 2024'!P220+'POAI 02 AD'!P220</f>
        <v>0</v>
      </c>
      <c r="Q220" s="178">
        <f>+'POAI 01 2024'!Q220+'POAI 02 AD'!Q220</f>
        <v>0</v>
      </c>
      <c r="R220" s="178">
        <f>+'POAI 01 2024'!R220+'POAI 02 AD'!R220</f>
        <v>0</v>
      </c>
      <c r="S220" s="178">
        <f>+'POAI 01 2024'!S220+'POAI 02 AD'!S220</f>
        <v>0</v>
      </c>
      <c r="T220" s="178">
        <f>+'POAI 01 2024'!T220+'POAI 02 AD'!T220</f>
        <v>0</v>
      </c>
      <c r="U220" s="178">
        <f>+'POAI 01 2024'!U220+'POAI 02 AD'!U220</f>
        <v>0</v>
      </c>
      <c r="V220" s="178">
        <f>+'POAI 01 2024'!V220+'POAI 02 AD'!V220</f>
        <v>0</v>
      </c>
      <c r="W220" s="178">
        <f>+'POAI 01 2024'!W220+'POAI 02 AD'!W220</f>
        <v>0</v>
      </c>
      <c r="X220" s="178">
        <f>+'POAI 01 2024'!X220+'POAI 02 AD'!X220</f>
        <v>0</v>
      </c>
      <c r="Y220" s="178">
        <f>+'POAI 01 2024'!Y220+'POAI 02 AD'!Y220</f>
        <v>0</v>
      </c>
      <c r="Z220" s="178">
        <f>+'POAI 01 2024'!Z220+'POAI 02 AD'!Z220</f>
        <v>0</v>
      </c>
      <c r="AA220" s="178">
        <f>+'POAI 01 2024'!AA220+'POAI 02 AD'!AA220</f>
        <v>0</v>
      </c>
      <c r="AB220" s="178">
        <f>+'POAI 01 2024'!AB220+'POAI 02 AD'!AB220</f>
        <v>0</v>
      </c>
      <c r="AC220" s="178">
        <f>+'POAI 01 2024'!AC220+'POAI 02 AD'!AC220</f>
        <v>0</v>
      </c>
      <c r="AD220" s="178">
        <f>+'POAI 01 2024'!AD220+'POAI 02 AD'!AD220</f>
        <v>0</v>
      </c>
      <c r="AE220" s="178">
        <f>+'POAI 01 2024'!AE220+'POAI 02 AD'!AE220</f>
        <v>30000000</v>
      </c>
      <c r="AF220" s="178">
        <f t="shared" si="19"/>
        <v>30000000</v>
      </c>
      <c r="AG220" s="180">
        <f t="shared" ref="AG220:AG270" si="23">+AF220/AH220</f>
        <v>0.27272727272727271</v>
      </c>
      <c r="AH220" s="178">
        <v>110000000</v>
      </c>
      <c r="AI220" s="181">
        <f t="shared" ref="AI220:AI270" si="24">+AJ220/AH220</f>
        <v>0.72727272727272729</v>
      </c>
      <c r="AJ220" s="178">
        <f t="shared" si="22"/>
        <v>80000000</v>
      </c>
    </row>
    <row r="221" spans="1:36" s="6" customFormat="1" ht="62.4" x14ac:dyDescent="0.3">
      <c r="A221" s="175" t="str">
        <f t="shared" si="18"/>
        <v>SP.PY.5</v>
      </c>
      <c r="B221" s="176" t="s">
        <v>231</v>
      </c>
      <c r="C221" s="135" t="s">
        <v>40</v>
      </c>
      <c r="D221" s="177" t="s">
        <v>232</v>
      </c>
      <c r="E221" s="136">
        <v>144</v>
      </c>
      <c r="F221" s="178">
        <f>+'POAI 01 2024'!F221+'POAI 02 AD'!F221</f>
        <v>0</v>
      </c>
      <c r="G221" s="178">
        <f>+'POAI 01 2024'!G221+'POAI 02 AD'!G221</f>
        <v>0</v>
      </c>
      <c r="H221" s="178">
        <f>+'POAI 01 2024'!H221+'POAI 02 AD'!H221</f>
        <v>0</v>
      </c>
      <c r="I221" s="178">
        <f>+'POAI 01 2024'!I221+'POAI 02 AD'!I221</f>
        <v>0</v>
      </c>
      <c r="J221" s="178">
        <f>+'POAI 01 2024'!J221+'POAI 02 AD'!J221</f>
        <v>0</v>
      </c>
      <c r="K221" s="178">
        <f>+'POAI 01 2024'!K221+'POAI 02 AD'!K221</f>
        <v>0</v>
      </c>
      <c r="L221" s="178">
        <f>+'POAI 01 2024'!L221+'POAI 02 AD'!L221</f>
        <v>0</v>
      </c>
      <c r="M221" s="178">
        <f>+'POAI 01 2024'!M221+'POAI 02 AD'!M221</f>
        <v>0</v>
      </c>
      <c r="N221" s="178">
        <f>+'POAI 01 2024'!N221+'POAI 02 AD'!N221</f>
        <v>0</v>
      </c>
      <c r="O221" s="178">
        <f>+'POAI 01 2024'!O221+'POAI 02 AD'!O221</f>
        <v>0</v>
      </c>
      <c r="P221" s="178">
        <f>+'POAI 01 2024'!P221+'POAI 02 AD'!P221</f>
        <v>0</v>
      </c>
      <c r="Q221" s="178">
        <f>+'POAI 01 2024'!Q221+'POAI 02 AD'!Q221</f>
        <v>0</v>
      </c>
      <c r="R221" s="178">
        <f>+'POAI 01 2024'!R221+'POAI 02 AD'!R221</f>
        <v>0</v>
      </c>
      <c r="S221" s="178">
        <f>+'POAI 01 2024'!S221+'POAI 02 AD'!S221</f>
        <v>0</v>
      </c>
      <c r="T221" s="178">
        <f>+'POAI 01 2024'!T221+'POAI 02 AD'!T221</f>
        <v>0</v>
      </c>
      <c r="U221" s="178">
        <f>+'POAI 01 2024'!U221+'POAI 02 AD'!U221</f>
        <v>0</v>
      </c>
      <c r="V221" s="178">
        <f>+'POAI 01 2024'!V221+'POAI 02 AD'!V221</f>
        <v>0</v>
      </c>
      <c r="W221" s="178">
        <f>+'POAI 01 2024'!W221+'POAI 02 AD'!W221</f>
        <v>0</v>
      </c>
      <c r="X221" s="178">
        <f>+'POAI 01 2024'!X221+'POAI 02 AD'!X221</f>
        <v>0</v>
      </c>
      <c r="Y221" s="178">
        <f>+'POAI 01 2024'!Y221+'POAI 02 AD'!Y221</f>
        <v>0</v>
      </c>
      <c r="Z221" s="178">
        <f>+'POAI 01 2024'!Z221+'POAI 02 AD'!Z221</f>
        <v>0</v>
      </c>
      <c r="AA221" s="178">
        <f>+'POAI 01 2024'!AA221+'POAI 02 AD'!AA221</f>
        <v>0</v>
      </c>
      <c r="AB221" s="178">
        <f>+'POAI 01 2024'!AB221+'POAI 02 AD'!AB221</f>
        <v>0</v>
      </c>
      <c r="AC221" s="178">
        <f>+'POAI 01 2024'!AC221+'POAI 02 AD'!AC221</f>
        <v>0</v>
      </c>
      <c r="AD221" s="178">
        <f>+'POAI 01 2024'!AD221+'POAI 02 AD'!AD221</f>
        <v>0</v>
      </c>
      <c r="AE221" s="178">
        <f>+'POAI 01 2024'!AE221+'POAI 02 AD'!AE221</f>
        <v>4360000</v>
      </c>
      <c r="AF221" s="178">
        <f t="shared" si="19"/>
        <v>4360000</v>
      </c>
      <c r="AG221" s="180">
        <f t="shared" si="23"/>
        <v>7.2666666666666671E-2</v>
      </c>
      <c r="AH221" s="178">
        <v>60000000</v>
      </c>
      <c r="AI221" s="181">
        <f t="shared" si="24"/>
        <v>0.92733333333333334</v>
      </c>
      <c r="AJ221" s="178">
        <f t="shared" si="22"/>
        <v>55640000</v>
      </c>
    </row>
    <row r="222" spans="1:36" s="6" customFormat="1" ht="62.4" x14ac:dyDescent="0.3">
      <c r="A222" s="175" t="str">
        <f t="shared" si="18"/>
        <v>SP.PY.5</v>
      </c>
      <c r="B222" s="176" t="s">
        <v>233</v>
      </c>
      <c r="C222" s="135" t="s">
        <v>40</v>
      </c>
      <c r="D222" s="177" t="s">
        <v>234</v>
      </c>
      <c r="E222" s="136">
        <v>2</v>
      </c>
      <c r="F222" s="178">
        <f>+'POAI 01 2024'!F222+'POAI 02 AD'!F222</f>
        <v>0</v>
      </c>
      <c r="G222" s="178">
        <f>+'POAI 01 2024'!G222+'POAI 02 AD'!G222</f>
        <v>0</v>
      </c>
      <c r="H222" s="178">
        <f>+'POAI 01 2024'!H222+'POAI 02 AD'!H222</f>
        <v>0</v>
      </c>
      <c r="I222" s="178">
        <f>+'POAI 01 2024'!I222+'POAI 02 AD'!I222</f>
        <v>0</v>
      </c>
      <c r="J222" s="178">
        <f>+'POAI 01 2024'!J222+'POAI 02 AD'!J222</f>
        <v>0</v>
      </c>
      <c r="K222" s="178">
        <f>+'POAI 01 2024'!K222+'POAI 02 AD'!K222</f>
        <v>0</v>
      </c>
      <c r="L222" s="178">
        <f>+'POAI 01 2024'!L222+'POAI 02 AD'!L222</f>
        <v>0</v>
      </c>
      <c r="M222" s="178">
        <f>+'POAI 01 2024'!M222+'POAI 02 AD'!M222</f>
        <v>0</v>
      </c>
      <c r="N222" s="178">
        <f>+'POAI 01 2024'!N222+'POAI 02 AD'!N222</f>
        <v>0</v>
      </c>
      <c r="O222" s="178">
        <f>+'POAI 01 2024'!O222+'POAI 02 AD'!O222</f>
        <v>0</v>
      </c>
      <c r="P222" s="178">
        <f>+'POAI 01 2024'!P222+'POAI 02 AD'!P222</f>
        <v>0</v>
      </c>
      <c r="Q222" s="178">
        <f>+'POAI 01 2024'!Q222+'POAI 02 AD'!Q222</f>
        <v>0</v>
      </c>
      <c r="R222" s="178">
        <f>+'POAI 01 2024'!R222+'POAI 02 AD'!R222</f>
        <v>0</v>
      </c>
      <c r="S222" s="178">
        <f>+'POAI 01 2024'!S222+'POAI 02 AD'!S222</f>
        <v>0</v>
      </c>
      <c r="T222" s="178">
        <f>+'POAI 01 2024'!T222+'POAI 02 AD'!T222</f>
        <v>0</v>
      </c>
      <c r="U222" s="178">
        <f>+'POAI 01 2024'!U222+'POAI 02 AD'!U222</f>
        <v>0</v>
      </c>
      <c r="V222" s="178">
        <f>+'POAI 01 2024'!V222+'POAI 02 AD'!V222</f>
        <v>0</v>
      </c>
      <c r="W222" s="178">
        <f>+'POAI 01 2024'!W222+'POAI 02 AD'!W222</f>
        <v>0</v>
      </c>
      <c r="X222" s="178">
        <f>+'POAI 01 2024'!X222+'POAI 02 AD'!X222</f>
        <v>0</v>
      </c>
      <c r="Y222" s="178">
        <f>+'POAI 01 2024'!Y222+'POAI 02 AD'!Y222</f>
        <v>0</v>
      </c>
      <c r="Z222" s="178">
        <f>+'POAI 01 2024'!Z222+'POAI 02 AD'!Z222</f>
        <v>0</v>
      </c>
      <c r="AA222" s="178">
        <f>+'POAI 01 2024'!AA222+'POAI 02 AD'!AA222</f>
        <v>0</v>
      </c>
      <c r="AB222" s="178">
        <f>+'POAI 01 2024'!AB222+'POAI 02 AD'!AB222</f>
        <v>0</v>
      </c>
      <c r="AC222" s="178">
        <f>+'POAI 01 2024'!AC222+'POAI 02 AD'!AC222</f>
        <v>0</v>
      </c>
      <c r="AD222" s="178">
        <f>+'POAI 01 2024'!AD222+'POAI 02 AD'!AD222</f>
        <v>0</v>
      </c>
      <c r="AE222" s="178">
        <f>+'POAI 01 2024'!AE222+'POAI 02 AD'!AE222</f>
        <v>4360000</v>
      </c>
      <c r="AF222" s="178">
        <f t="shared" si="19"/>
        <v>4360000</v>
      </c>
      <c r="AG222" s="180">
        <f t="shared" si="23"/>
        <v>0.14533333333333334</v>
      </c>
      <c r="AH222" s="178">
        <v>30000000</v>
      </c>
      <c r="AI222" s="181">
        <f t="shared" si="24"/>
        <v>0.85466666666666669</v>
      </c>
      <c r="AJ222" s="178">
        <f t="shared" si="22"/>
        <v>25640000</v>
      </c>
    </row>
    <row r="223" spans="1:36" s="6" customFormat="1" ht="109.2" x14ac:dyDescent="0.3">
      <c r="A223" s="175" t="str">
        <f t="shared" si="18"/>
        <v>SP.PY.5</v>
      </c>
      <c r="B223" s="176" t="s">
        <v>515</v>
      </c>
      <c r="C223" s="135" t="s">
        <v>40</v>
      </c>
      <c r="D223" s="136" t="s">
        <v>235</v>
      </c>
      <c r="E223" s="136">
        <v>3</v>
      </c>
      <c r="F223" s="178">
        <f>+'POAI 01 2024'!F223+'POAI 02 AD'!F223</f>
        <v>0</v>
      </c>
      <c r="G223" s="178">
        <f>+'POAI 01 2024'!G223+'POAI 02 AD'!G223</f>
        <v>0</v>
      </c>
      <c r="H223" s="178">
        <f>+'POAI 01 2024'!H223+'POAI 02 AD'!H223</f>
        <v>0</v>
      </c>
      <c r="I223" s="178">
        <f>+'POAI 01 2024'!I223+'POAI 02 AD'!I223</f>
        <v>0</v>
      </c>
      <c r="J223" s="178">
        <f>+'POAI 01 2024'!J223+'POAI 02 AD'!J223</f>
        <v>0</v>
      </c>
      <c r="K223" s="178">
        <f>+'POAI 01 2024'!K223+'POAI 02 AD'!K223</f>
        <v>0</v>
      </c>
      <c r="L223" s="178">
        <f>+'POAI 01 2024'!L223+'POAI 02 AD'!L223</f>
        <v>0</v>
      </c>
      <c r="M223" s="178">
        <f>+'POAI 01 2024'!M223+'POAI 02 AD'!M223</f>
        <v>0</v>
      </c>
      <c r="N223" s="178">
        <f>+'POAI 01 2024'!N223+'POAI 02 AD'!N223</f>
        <v>0</v>
      </c>
      <c r="O223" s="178">
        <f>+'POAI 01 2024'!O223+'POAI 02 AD'!O223</f>
        <v>0</v>
      </c>
      <c r="P223" s="178">
        <f>+'POAI 01 2024'!P223+'POAI 02 AD'!P223</f>
        <v>0</v>
      </c>
      <c r="Q223" s="178">
        <f>+'POAI 01 2024'!Q223+'POAI 02 AD'!Q223</f>
        <v>0</v>
      </c>
      <c r="R223" s="178">
        <f>+'POAI 01 2024'!R223+'POAI 02 AD'!R223</f>
        <v>0</v>
      </c>
      <c r="S223" s="178">
        <f>+'POAI 01 2024'!S223+'POAI 02 AD'!S223</f>
        <v>0</v>
      </c>
      <c r="T223" s="178">
        <f>+'POAI 01 2024'!T223+'POAI 02 AD'!T223</f>
        <v>0</v>
      </c>
      <c r="U223" s="178">
        <f>+'POAI 01 2024'!U223+'POAI 02 AD'!U223</f>
        <v>0</v>
      </c>
      <c r="V223" s="178">
        <f>+'POAI 01 2024'!V223+'POAI 02 AD'!V223</f>
        <v>0</v>
      </c>
      <c r="W223" s="178">
        <f>+'POAI 01 2024'!W223+'POAI 02 AD'!W223</f>
        <v>0</v>
      </c>
      <c r="X223" s="178">
        <f>+'POAI 01 2024'!X223+'POAI 02 AD'!X223</f>
        <v>0</v>
      </c>
      <c r="Y223" s="178">
        <f>+'POAI 01 2024'!Y223+'POAI 02 AD'!Y223</f>
        <v>0</v>
      </c>
      <c r="Z223" s="178">
        <f>+'POAI 01 2024'!Z223+'POAI 02 AD'!Z223</f>
        <v>0</v>
      </c>
      <c r="AA223" s="178">
        <f>+'POAI 01 2024'!AA223+'POAI 02 AD'!AA223</f>
        <v>0</v>
      </c>
      <c r="AB223" s="178">
        <f>+'POAI 01 2024'!AB223+'POAI 02 AD'!AB223</f>
        <v>0</v>
      </c>
      <c r="AC223" s="178">
        <f>+'POAI 01 2024'!AC223+'POAI 02 AD'!AC223</f>
        <v>0</v>
      </c>
      <c r="AD223" s="178">
        <f>+'POAI 01 2024'!AD223+'POAI 02 AD'!AD223</f>
        <v>0</v>
      </c>
      <c r="AE223" s="178">
        <f>+'POAI 01 2024'!AE223+'POAI 02 AD'!AE223</f>
        <v>0</v>
      </c>
      <c r="AF223" s="178">
        <f t="shared" si="19"/>
        <v>0</v>
      </c>
      <c r="AG223" s="180">
        <f t="shared" si="23"/>
        <v>0</v>
      </c>
      <c r="AH223" s="178">
        <v>25000000</v>
      </c>
      <c r="AI223" s="181">
        <f t="shared" si="24"/>
        <v>1</v>
      </c>
      <c r="AJ223" s="178">
        <f t="shared" si="22"/>
        <v>25000000</v>
      </c>
    </row>
    <row r="224" spans="1:36" s="6" customFormat="1" ht="25.2" customHeight="1" x14ac:dyDescent="0.3">
      <c r="A224" s="175" t="str">
        <f t="shared" si="18"/>
        <v>SB.PY.1</v>
      </c>
      <c r="B224" s="176" t="s">
        <v>74</v>
      </c>
      <c r="C224" s="135" t="s">
        <v>10</v>
      </c>
      <c r="D224" s="177" t="s">
        <v>330</v>
      </c>
      <c r="E224" s="136">
        <v>1400</v>
      </c>
      <c r="F224" s="178">
        <f>+'POAI 01 2024'!F224+'POAI 02 AD'!F224</f>
        <v>0</v>
      </c>
      <c r="G224" s="178">
        <f>+'POAI 01 2024'!G224+'POAI 02 AD'!G224</f>
        <v>0</v>
      </c>
      <c r="H224" s="178">
        <f>+'POAI 01 2024'!H224+'POAI 02 AD'!H224</f>
        <v>55980000</v>
      </c>
      <c r="I224" s="178">
        <f>+'POAI 01 2024'!I224+'POAI 02 AD'!I224</f>
        <v>0</v>
      </c>
      <c r="J224" s="178">
        <f>+'POAI 01 2024'!J224+'POAI 02 AD'!J224</f>
        <v>0</v>
      </c>
      <c r="K224" s="178">
        <f>+'POAI 01 2024'!K224+'POAI 02 AD'!K224</f>
        <v>0</v>
      </c>
      <c r="L224" s="178">
        <f>+'POAI 01 2024'!L224+'POAI 02 AD'!L224</f>
        <v>0</v>
      </c>
      <c r="M224" s="178">
        <f>+'POAI 01 2024'!M224+'POAI 02 AD'!M224</f>
        <v>0</v>
      </c>
      <c r="N224" s="178">
        <f>+'POAI 01 2024'!N224+'POAI 02 AD'!N224</f>
        <v>0</v>
      </c>
      <c r="O224" s="178">
        <f>+'POAI 01 2024'!O224+'POAI 02 AD'!O224</f>
        <v>0</v>
      </c>
      <c r="P224" s="178">
        <f>+'POAI 01 2024'!P224+'POAI 02 AD'!P224</f>
        <v>0</v>
      </c>
      <c r="Q224" s="178">
        <f>+'POAI 01 2024'!Q224+'POAI 02 AD'!Q224</f>
        <v>0</v>
      </c>
      <c r="R224" s="178">
        <f>+'POAI 01 2024'!R224+'POAI 02 AD'!R224</f>
        <v>0</v>
      </c>
      <c r="S224" s="178">
        <f>+'POAI 01 2024'!S224+'POAI 02 AD'!S224</f>
        <v>0</v>
      </c>
      <c r="T224" s="178">
        <f>+'POAI 01 2024'!T224+'POAI 02 AD'!T224</f>
        <v>0</v>
      </c>
      <c r="U224" s="178">
        <f>+'POAI 01 2024'!U224+'POAI 02 AD'!U224</f>
        <v>0</v>
      </c>
      <c r="V224" s="178">
        <f>+'POAI 01 2024'!V224+'POAI 02 AD'!V224</f>
        <v>0</v>
      </c>
      <c r="W224" s="178">
        <f>+'POAI 01 2024'!W224+'POAI 02 AD'!W224</f>
        <v>0</v>
      </c>
      <c r="X224" s="178">
        <f>+'POAI 01 2024'!X224+'POAI 02 AD'!X224</f>
        <v>0</v>
      </c>
      <c r="Y224" s="178">
        <f>+'POAI 01 2024'!Y224+'POAI 02 AD'!Y224</f>
        <v>0</v>
      </c>
      <c r="Z224" s="178">
        <f>+'POAI 01 2024'!Z224+'POAI 02 AD'!Z224</f>
        <v>0</v>
      </c>
      <c r="AA224" s="178">
        <f>+'POAI 01 2024'!AA224+'POAI 02 AD'!AA224</f>
        <v>0</v>
      </c>
      <c r="AB224" s="178">
        <f>+'POAI 01 2024'!AB224+'POAI 02 AD'!AB224</f>
        <v>0</v>
      </c>
      <c r="AC224" s="178">
        <f>+'POAI 01 2024'!AC224+'POAI 02 AD'!AC224</f>
        <v>0</v>
      </c>
      <c r="AD224" s="178">
        <f>+'POAI 01 2024'!AD224+'POAI 02 AD'!AD224</f>
        <v>0</v>
      </c>
      <c r="AE224" s="178">
        <f>+'POAI 01 2024'!AE224+'POAI 02 AD'!AE224</f>
        <v>0</v>
      </c>
      <c r="AF224" s="178">
        <f t="shared" si="19"/>
        <v>55980000</v>
      </c>
      <c r="AG224" s="180">
        <f t="shared" si="23"/>
        <v>0.81130434782608696</v>
      </c>
      <c r="AH224" s="178">
        <v>69000000</v>
      </c>
      <c r="AI224" s="181">
        <f t="shared" si="24"/>
        <v>0.18869565217391304</v>
      </c>
      <c r="AJ224" s="178">
        <f t="shared" si="22"/>
        <v>13020000</v>
      </c>
    </row>
    <row r="225" spans="1:36" s="6" customFormat="1" ht="25.2" customHeight="1" x14ac:dyDescent="0.3">
      <c r="A225" s="175" t="str">
        <f t="shared" si="18"/>
        <v>SB.PY.1</v>
      </c>
      <c r="B225" s="176" t="s">
        <v>74</v>
      </c>
      <c r="C225" s="135" t="s">
        <v>13</v>
      </c>
      <c r="D225" s="177" t="s">
        <v>330</v>
      </c>
      <c r="E225" s="136">
        <v>300</v>
      </c>
      <c r="F225" s="178">
        <f>+'POAI 01 2024'!F225+'POAI 02 AD'!F225</f>
        <v>0</v>
      </c>
      <c r="G225" s="178">
        <f>+'POAI 01 2024'!G225+'POAI 02 AD'!G225</f>
        <v>0</v>
      </c>
      <c r="H225" s="178">
        <f>+'POAI 01 2024'!H225+'POAI 02 AD'!H225</f>
        <v>22237000</v>
      </c>
      <c r="I225" s="178">
        <f>+'POAI 01 2024'!I225+'POAI 02 AD'!I225</f>
        <v>0</v>
      </c>
      <c r="J225" s="178">
        <f>+'POAI 01 2024'!J225+'POAI 02 AD'!J225</f>
        <v>0</v>
      </c>
      <c r="K225" s="178">
        <f>+'POAI 01 2024'!K225+'POAI 02 AD'!K225</f>
        <v>0</v>
      </c>
      <c r="L225" s="178">
        <f>+'POAI 01 2024'!L225+'POAI 02 AD'!L225</f>
        <v>0</v>
      </c>
      <c r="M225" s="178">
        <f>+'POAI 01 2024'!M225+'POAI 02 AD'!M225</f>
        <v>0</v>
      </c>
      <c r="N225" s="178">
        <f>+'POAI 01 2024'!N225+'POAI 02 AD'!N225</f>
        <v>0</v>
      </c>
      <c r="O225" s="178">
        <f>+'POAI 01 2024'!O225+'POAI 02 AD'!O225</f>
        <v>0</v>
      </c>
      <c r="P225" s="178">
        <f>+'POAI 01 2024'!P225+'POAI 02 AD'!P225</f>
        <v>0</v>
      </c>
      <c r="Q225" s="178">
        <f>+'POAI 01 2024'!Q225+'POAI 02 AD'!Q225</f>
        <v>0</v>
      </c>
      <c r="R225" s="178">
        <f>+'POAI 01 2024'!R225+'POAI 02 AD'!R225</f>
        <v>0</v>
      </c>
      <c r="S225" s="178">
        <f>+'POAI 01 2024'!S225+'POAI 02 AD'!S225</f>
        <v>0</v>
      </c>
      <c r="T225" s="178">
        <f>+'POAI 01 2024'!T225+'POAI 02 AD'!T225</f>
        <v>0</v>
      </c>
      <c r="U225" s="178">
        <f>+'POAI 01 2024'!U225+'POAI 02 AD'!U225</f>
        <v>0</v>
      </c>
      <c r="V225" s="178">
        <f>+'POAI 01 2024'!V225+'POAI 02 AD'!V225</f>
        <v>0</v>
      </c>
      <c r="W225" s="178">
        <f>+'POAI 01 2024'!W225+'POAI 02 AD'!W225</f>
        <v>0</v>
      </c>
      <c r="X225" s="178">
        <f>+'POAI 01 2024'!X225+'POAI 02 AD'!X225</f>
        <v>0</v>
      </c>
      <c r="Y225" s="178">
        <f>+'POAI 01 2024'!Y225+'POAI 02 AD'!Y225</f>
        <v>0</v>
      </c>
      <c r="Z225" s="178">
        <f>+'POAI 01 2024'!Z225+'POAI 02 AD'!Z225</f>
        <v>0</v>
      </c>
      <c r="AA225" s="178">
        <f>+'POAI 01 2024'!AA225+'POAI 02 AD'!AA225</f>
        <v>0</v>
      </c>
      <c r="AB225" s="178">
        <f>+'POAI 01 2024'!AB225+'POAI 02 AD'!AB225</f>
        <v>0</v>
      </c>
      <c r="AC225" s="178">
        <f>+'POAI 01 2024'!AC225+'POAI 02 AD'!AC225</f>
        <v>0</v>
      </c>
      <c r="AD225" s="178">
        <f>+'POAI 01 2024'!AD225+'POAI 02 AD'!AD225</f>
        <v>0</v>
      </c>
      <c r="AE225" s="178">
        <f>+'POAI 01 2024'!AE225+'POAI 02 AD'!AE225</f>
        <v>0</v>
      </c>
      <c r="AF225" s="178">
        <f t="shared" si="19"/>
        <v>22237000</v>
      </c>
      <c r="AG225" s="180">
        <f t="shared" si="23"/>
        <v>0.52945238095238101</v>
      </c>
      <c r="AH225" s="178">
        <v>42000000</v>
      </c>
      <c r="AI225" s="181">
        <f t="shared" si="24"/>
        <v>0.47054761904761905</v>
      </c>
      <c r="AJ225" s="178">
        <f t="shared" si="22"/>
        <v>19763000</v>
      </c>
    </row>
    <row r="226" spans="1:36" s="6" customFormat="1" ht="25.95" customHeight="1" x14ac:dyDescent="0.3">
      <c r="A226" s="175" t="str">
        <f t="shared" si="18"/>
        <v>SB.PY.1</v>
      </c>
      <c r="B226" s="176" t="s">
        <v>74</v>
      </c>
      <c r="C226" s="135" t="s">
        <v>14</v>
      </c>
      <c r="D226" s="177" t="s">
        <v>330</v>
      </c>
      <c r="E226" s="136">
        <v>300</v>
      </c>
      <c r="F226" s="178">
        <f>+'POAI 01 2024'!F226+'POAI 02 AD'!F226</f>
        <v>0</v>
      </c>
      <c r="G226" s="178">
        <f>+'POAI 01 2024'!G226+'POAI 02 AD'!G226</f>
        <v>0</v>
      </c>
      <c r="H226" s="178">
        <f>+'POAI 01 2024'!H226+'POAI 02 AD'!H226</f>
        <v>22237000</v>
      </c>
      <c r="I226" s="178">
        <f>+'POAI 01 2024'!I226+'POAI 02 AD'!I226</f>
        <v>0</v>
      </c>
      <c r="J226" s="178">
        <f>+'POAI 01 2024'!J226+'POAI 02 AD'!J226</f>
        <v>0</v>
      </c>
      <c r="K226" s="178">
        <f>+'POAI 01 2024'!K226+'POAI 02 AD'!K226</f>
        <v>0</v>
      </c>
      <c r="L226" s="178">
        <f>+'POAI 01 2024'!L226+'POAI 02 AD'!L226</f>
        <v>0</v>
      </c>
      <c r="M226" s="178">
        <f>+'POAI 01 2024'!M226+'POAI 02 AD'!M226</f>
        <v>0</v>
      </c>
      <c r="N226" s="178">
        <f>+'POAI 01 2024'!N226+'POAI 02 AD'!N226</f>
        <v>0</v>
      </c>
      <c r="O226" s="178">
        <f>+'POAI 01 2024'!O226+'POAI 02 AD'!O226</f>
        <v>0</v>
      </c>
      <c r="P226" s="178">
        <f>+'POAI 01 2024'!P226+'POAI 02 AD'!P226</f>
        <v>0</v>
      </c>
      <c r="Q226" s="178">
        <f>+'POAI 01 2024'!Q226+'POAI 02 AD'!Q226</f>
        <v>0</v>
      </c>
      <c r="R226" s="178">
        <f>+'POAI 01 2024'!R226+'POAI 02 AD'!R226</f>
        <v>0</v>
      </c>
      <c r="S226" s="178">
        <f>+'POAI 01 2024'!S226+'POAI 02 AD'!S226</f>
        <v>0</v>
      </c>
      <c r="T226" s="178">
        <f>+'POAI 01 2024'!T226+'POAI 02 AD'!T226</f>
        <v>0</v>
      </c>
      <c r="U226" s="178">
        <f>+'POAI 01 2024'!U226+'POAI 02 AD'!U226</f>
        <v>0</v>
      </c>
      <c r="V226" s="178">
        <f>+'POAI 01 2024'!V226+'POAI 02 AD'!V226</f>
        <v>0</v>
      </c>
      <c r="W226" s="178">
        <f>+'POAI 01 2024'!W226+'POAI 02 AD'!W226</f>
        <v>0</v>
      </c>
      <c r="X226" s="178">
        <f>+'POAI 01 2024'!X226+'POAI 02 AD'!X226</f>
        <v>0</v>
      </c>
      <c r="Y226" s="178">
        <f>+'POAI 01 2024'!Y226+'POAI 02 AD'!Y226</f>
        <v>0</v>
      </c>
      <c r="Z226" s="178">
        <f>+'POAI 01 2024'!Z226+'POAI 02 AD'!Z226</f>
        <v>0</v>
      </c>
      <c r="AA226" s="178">
        <f>+'POAI 01 2024'!AA226+'POAI 02 AD'!AA226</f>
        <v>0</v>
      </c>
      <c r="AB226" s="178">
        <f>+'POAI 01 2024'!AB226+'POAI 02 AD'!AB226</f>
        <v>0</v>
      </c>
      <c r="AC226" s="178">
        <f>+'POAI 01 2024'!AC226+'POAI 02 AD'!AC226</f>
        <v>0</v>
      </c>
      <c r="AD226" s="178">
        <f>+'POAI 01 2024'!AD226+'POAI 02 AD'!AD226</f>
        <v>0</v>
      </c>
      <c r="AE226" s="178">
        <f>+'POAI 01 2024'!AE226+'POAI 02 AD'!AE226</f>
        <v>0</v>
      </c>
      <c r="AF226" s="178">
        <f t="shared" si="19"/>
        <v>22237000</v>
      </c>
      <c r="AG226" s="180">
        <f t="shared" si="23"/>
        <v>0.52945238095238101</v>
      </c>
      <c r="AH226" s="178">
        <v>42000000</v>
      </c>
      <c r="AI226" s="181">
        <f t="shared" si="24"/>
        <v>0.47054761904761905</v>
      </c>
      <c r="AJ226" s="178">
        <f t="shared" si="22"/>
        <v>19763000</v>
      </c>
    </row>
    <row r="227" spans="1:36" s="6" customFormat="1" ht="26.4" customHeight="1" x14ac:dyDescent="0.3">
      <c r="A227" s="175" t="str">
        <f t="shared" si="18"/>
        <v>SB.PY.1</v>
      </c>
      <c r="B227" s="176" t="s">
        <v>74</v>
      </c>
      <c r="C227" s="135" t="s">
        <v>12</v>
      </c>
      <c r="D227" s="177" t="s">
        <v>330</v>
      </c>
      <c r="E227" s="136">
        <v>300</v>
      </c>
      <c r="F227" s="178">
        <f>+'POAI 01 2024'!F227+'POAI 02 AD'!F227</f>
        <v>0</v>
      </c>
      <c r="G227" s="178">
        <f>+'POAI 01 2024'!G227+'POAI 02 AD'!G227</f>
        <v>0</v>
      </c>
      <c r="H227" s="178">
        <f>+'POAI 01 2024'!H227+'POAI 02 AD'!H227</f>
        <v>22237000</v>
      </c>
      <c r="I227" s="178">
        <f>+'POAI 01 2024'!I227+'POAI 02 AD'!I227</f>
        <v>0</v>
      </c>
      <c r="J227" s="178">
        <f>+'POAI 01 2024'!J227+'POAI 02 AD'!J227</f>
        <v>0</v>
      </c>
      <c r="K227" s="178">
        <f>+'POAI 01 2024'!K227+'POAI 02 AD'!K227</f>
        <v>0</v>
      </c>
      <c r="L227" s="178">
        <f>+'POAI 01 2024'!L227+'POAI 02 AD'!L227</f>
        <v>0</v>
      </c>
      <c r="M227" s="178">
        <f>+'POAI 01 2024'!M227+'POAI 02 AD'!M227</f>
        <v>0</v>
      </c>
      <c r="N227" s="178">
        <f>+'POAI 01 2024'!N227+'POAI 02 AD'!N227</f>
        <v>0</v>
      </c>
      <c r="O227" s="178">
        <f>+'POAI 01 2024'!O227+'POAI 02 AD'!O227</f>
        <v>0</v>
      </c>
      <c r="P227" s="178">
        <f>+'POAI 01 2024'!P227+'POAI 02 AD'!P227</f>
        <v>0</v>
      </c>
      <c r="Q227" s="178">
        <f>+'POAI 01 2024'!Q227+'POAI 02 AD'!Q227</f>
        <v>0</v>
      </c>
      <c r="R227" s="178">
        <f>+'POAI 01 2024'!R227+'POAI 02 AD'!R227</f>
        <v>0</v>
      </c>
      <c r="S227" s="178">
        <f>+'POAI 01 2024'!S227+'POAI 02 AD'!S227</f>
        <v>0</v>
      </c>
      <c r="T227" s="178">
        <f>+'POAI 01 2024'!T227+'POAI 02 AD'!T227</f>
        <v>0</v>
      </c>
      <c r="U227" s="178">
        <f>+'POAI 01 2024'!U227+'POAI 02 AD'!U227</f>
        <v>0</v>
      </c>
      <c r="V227" s="178">
        <f>+'POAI 01 2024'!V227+'POAI 02 AD'!V227</f>
        <v>0</v>
      </c>
      <c r="W227" s="178">
        <f>+'POAI 01 2024'!W227+'POAI 02 AD'!W227</f>
        <v>0</v>
      </c>
      <c r="X227" s="178">
        <f>+'POAI 01 2024'!X227+'POAI 02 AD'!X227</f>
        <v>0</v>
      </c>
      <c r="Y227" s="178">
        <f>+'POAI 01 2024'!Y227+'POAI 02 AD'!Y227</f>
        <v>0</v>
      </c>
      <c r="Z227" s="178">
        <f>+'POAI 01 2024'!Z227+'POAI 02 AD'!Z227</f>
        <v>0</v>
      </c>
      <c r="AA227" s="178">
        <f>+'POAI 01 2024'!AA227+'POAI 02 AD'!AA227</f>
        <v>0</v>
      </c>
      <c r="AB227" s="178">
        <f>+'POAI 01 2024'!AB227+'POAI 02 AD'!AB227</f>
        <v>0</v>
      </c>
      <c r="AC227" s="178">
        <f>+'POAI 01 2024'!AC227+'POAI 02 AD'!AC227</f>
        <v>0</v>
      </c>
      <c r="AD227" s="178">
        <f>+'POAI 01 2024'!AD227+'POAI 02 AD'!AD227</f>
        <v>0</v>
      </c>
      <c r="AE227" s="178">
        <f>+'POAI 01 2024'!AE227+'POAI 02 AD'!AE227</f>
        <v>0</v>
      </c>
      <c r="AF227" s="178">
        <f t="shared" si="19"/>
        <v>22237000</v>
      </c>
      <c r="AG227" s="180">
        <f t="shared" si="23"/>
        <v>0.52945238095238101</v>
      </c>
      <c r="AH227" s="178">
        <v>42000000</v>
      </c>
      <c r="AI227" s="181">
        <f t="shared" si="24"/>
        <v>0.47054761904761905</v>
      </c>
      <c r="AJ227" s="178">
        <f t="shared" si="22"/>
        <v>19763000</v>
      </c>
    </row>
    <row r="228" spans="1:36" s="6" customFormat="1" ht="31.2" x14ac:dyDescent="0.3">
      <c r="A228" s="175" t="str">
        <f t="shared" si="18"/>
        <v>SB.PY.1</v>
      </c>
      <c r="B228" s="176" t="s">
        <v>75</v>
      </c>
      <c r="C228" s="135" t="s">
        <v>10</v>
      </c>
      <c r="D228" s="177" t="s">
        <v>330</v>
      </c>
      <c r="E228" s="136">
        <v>860</v>
      </c>
      <c r="F228" s="178">
        <f>+'POAI 01 2024'!F228+'POAI 02 AD'!F228</f>
        <v>0</v>
      </c>
      <c r="G228" s="178">
        <f>+'POAI 01 2024'!G228+'POAI 02 AD'!G228</f>
        <v>0</v>
      </c>
      <c r="H228" s="178">
        <f>+'POAI 01 2024'!H228+'POAI 02 AD'!H228</f>
        <v>32211000</v>
      </c>
      <c r="I228" s="178">
        <f>+'POAI 01 2024'!I228+'POAI 02 AD'!I228</f>
        <v>0</v>
      </c>
      <c r="J228" s="178">
        <f>+'POAI 01 2024'!J228+'POAI 02 AD'!J228</f>
        <v>0</v>
      </c>
      <c r="K228" s="178">
        <f>+'POAI 01 2024'!K228+'POAI 02 AD'!K228</f>
        <v>0</v>
      </c>
      <c r="L228" s="178">
        <f>+'POAI 01 2024'!L228+'POAI 02 AD'!L228</f>
        <v>0</v>
      </c>
      <c r="M228" s="178">
        <f>+'POAI 01 2024'!M228+'POAI 02 AD'!M228</f>
        <v>0</v>
      </c>
      <c r="N228" s="178">
        <f>+'POAI 01 2024'!N228+'POAI 02 AD'!N228</f>
        <v>0</v>
      </c>
      <c r="O228" s="178">
        <f>+'POAI 01 2024'!O228+'POAI 02 AD'!O228</f>
        <v>0</v>
      </c>
      <c r="P228" s="178">
        <f>+'POAI 01 2024'!P228+'POAI 02 AD'!P228</f>
        <v>0</v>
      </c>
      <c r="Q228" s="178">
        <f>+'POAI 01 2024'!Q228+'POAI 02 AD'!Q228</f>
        <v>0</v>
      </c>
      <c r="R228" s="178">
        <f>+'POAI 01 2024'!R228+'POAI 02 AD'!R228</f>
        <v>0</v>
      </c>
      <c r="S228" s="178">
        <f>+'POAI 01 2024'!S228+'POAI 02 AD'!S228</f>
        <v>0</v>
      </c>
      <c r="T228" s="178">
        <f>+'POAI 01 2024'!T228+'POAI 02 AD'!T228</f>
        <v>0</v>
      </c>
      <c r="U228" s="178">
        <f>+'POAI 01 2024'!U228+'POAI 02 AD'!U228</f>
        <v>0</v>
      </c>
      <c r="V228" s="178">
        <f>+'POAI 01 2024'!V228+'POAI 02 AD'!V228</f>
        <v>0</v>
      </c>
      <c r="W228" s="178">
        <f>+'POAI 01 2024'!W228+'POAI 02 AD'!W228</f>
        <v>0</v>
      </c>
      <c r="X228" s="178">
        <f>+'POAI 01 2024'!X228+'POAI 02 AD'!X228</f>
        <v>0</v>
      </c>
      <c r="Y228" s="178">
        <f>+'POAI 01 2024'!Y228+'POAI 02 AD'!Y228</f>
        <v>0</v>
      </c>
      <c r="Z228" s="178">
        <f>+'POAI 01 2024'!Z228+'POAI 02 AD'!Z228</f>
        <v>0</v>
      </c>
      <c r="AA228" s="178">
        <f>+'POAI 01 2024'!AA228+'POAI 02 AD'!AA228</f>
        <v>0</v>
      </c>
      <c r="AB228" s="178">
        <f>+'POAI 01 2024'!AB228+'POAI 02 AD'!AB228</f>
        <v>0</v>
      </c>
      <c r="AC228" s="178">
        <f>+'POAI 01 2024'!AC228+'POAI 02 AD'!AC228</f>
        <v>0</v>
      </c>
      <c r="AD228" s="178">
        <f>+'POAI 01 2024'!AD228+'POAI 02 AD'!AD228</f>
        <v>0</v>
      </c>
      <c r="AE228" s="178">
        <f>+'POAI 01 2024'!AE228+'POAI 02 AD'!AE228</f>
        <v>0</v>
      </c>
      <c r="AF228" s="178">
        <f t="shared" si="19"/>
        <v>32211000</v>
      </c>
      <c r="AG228" s="180">
        <f t="shared" si="23"/>
        <v>0.87056756756756759</v>
      </c>
      <c r="AH228" s="178">
        <v>37000000</v>
      </c>
      <c r="AI228" s="181">
        <f t="shared" si="24"/>
        <v>0.12943243243243244</v>
      </c>
      <c r="AJ228" s="178">
        <f t="shared" si="22"/>
        <v>4789000</v>
      </c>
    </row>
    <row r="229" spans="1:36" s="6" customFormat="1" ht="31.2" x14ac:dyDescent="0.3">
      <c r="A229" s="175" t="str">
        <f t="shared" si="18"/>
        <v>SB.PY.1</v>
      </c>
      <c r="B229" s="176" t="s">
        <v>75</v>
      </c>
      <c r="C229" s="135" t="s">
        <v>13</v>
      </c>
      <c r="D229" s="177" t="s">
        <v>330</v>
      </c>
      <c r="E229" s="136">
        <v>250</v>
      </c>
      <c r="F229" s="178">
        <f>+'POAI 01 2024'!F229+'POAI 02 AD'!F229</f>
        <v>0</v>
      </c>
      <c r="G229" s="178">
        <f>+'POAI 01 2024'!G229+'POAI 02 AD'!G229</f>
        <v>0</v>
      </c>
      <c r="H229" s="178">
        <f>+'POAI 01 2024'!H229+'POAI 02 AD'!H229</f>
        <v>22000000</v>
      </c>
      <c r="I229" s="178">
        <f>+'POAI 01 2024'!I229+'POAI 02 AD'!I229</f>
        <v>0</v>
      </c>
      <c r="J229" s="178">
        <f>+'POAI 01 2024'!J229+'POAI 02 AD'!J229</f>
        <v>0</v>
      </c>
      <c r="K229" s="178">
        <f>+'POAI 01 2024'!K229+'POAI 02 AD'!K229</f>
        <v>0</v>
      </c>
      <c r="L229" s="178">
        <f>+'POAI 01 2024'!L229+'POAI 02 AD'!L229</f>
        <v>0</v>
      </c>
      <c r="M229" s="178">
        <f>+'POAI 01 2024'!M229+'POAI 02 AD'!M229</f>
        <v>0</v>
      </c>
      <c r="N229" s="178">
        <f>+'POAI 01 2024'!N229+'POAI 02 AD'!N229</f>
        <v>0</v>
      </c>
      <c r="O229" s="178">
        <f>+'POAI 01 2024'!O229+'POAI 02 AD'!O229</f>
        <v>0</v>
      </c>
      <c r="P229" s="178">
        <f>+'POAI 01 2024'!P229+'POAI 02 AD'!P229</f>
        <v>0</v>
      </c>
      <c r="Q229" s="178">
        <f>+'POAI 01 2024'!Q229+'POAI 02 AD'!Q229</f>
        <v>0</v>
      </c>
      <c r="R229" s="178">
        <f>+'POAI 01 2024'!R229+'POAI 02 AD'!R229</f>
        <v>0</v>
      </c>
      <c r="S229" s="178">
        <f>+'POAI 01 2024'!S229+'POAI 02 AD'!S229</f>
        <v>0</v>
      </c>
      <c r="T229" s="178">
        <f>+'POAI 01 2024'!T229+'POAI 02 AD'!T229</f>
        <v>0</v>
      </c>
      <c r="U229" s="178">
        <f>+'POAI 01 2024'!U229+'POAI 02 AD'!U229</f>
        <v>0</v>
      </c>
      <c r="V229" s="178">
        <f>+'POAI 01 2024'!V229+'POAI 02 AD'!V229</f>
        <v>0</v>
      </c>
      <c r="W229" s="178">
        <f>+'POAI 01 2024'!W229+'POAI 02 AD'!W229</f>
        <v>0</v>
      </c>
      <c r="X229" s="178">
        <f>+'POAI 01 2024'!X229+'POAI 02 AD'!X229</f>
        <v>0</v>
      </c>
      <c r="Y229" s="178">
        <f>+'POAI 01 2024'!Y229+'POAI 02 AD'!Y229</f>
        <v>0</v>
      </c>
      <c r="Z229" s="178">
        <f>+'POAI 01 2024'!Z229+'POAI 02 AD'!Z229</f>
        <v>0</v>
      </c>
      <c r="AA229" s="178">
        <f>+'POAI 01 2024'!AA229+'POAI 02 AD'!AA229</f>
        <v>0</v>
      </c>
      <c r="AB229" s="178">
        <f>+'POAI 01 2024'!AB229+'POAI 02 AD'!AB229</f>
        <v>0</v>
      </c>
      <c r="AC229" s="178">
        <f>+'POAI 01 2024'!AC229+'POAI 02 AD'!AC229</f>
        <v>0</v>
      </c>
      <c r="AD229" s="178">
        <f>+'POAI 01 2024'!AD229+'POAI 02 AD'!AD229</f>
        <v>0</v>
      </c>
      <c r="AE229" s="178">
        <f>+'POAI 01 2024'!AE229+'POAI 02 AD'!AE229</f>
        <v>0</v>
      </c>
      <c r="AF229" s="178">
        <f t="shared" si="19"/>
        <v>22000000</v>
      </c>
      <c r="AG229" s="180">
        <f t="shared" si="23"/>
        <v>1</v>
      </c>
      <c r="AH229" s="178">
        <v>22000000</v>
      </c>
      <c r="AI229" s="181">
        <f t="shared" si="24"/>
        <v>0</v>
      </c>
      <c r="AJ229" s="178">
        <f t="shared" si="22"/>
        <v>0</v>
      </c>
    </row>
    <row r="230" spans="1:36" s="6" customFormat="1" ht="31.2" x14ac:dyDescent="0.3">
      <c r="A230" s="175" t="str">
        <f t="shared" si="18"/>
        <v>SB.PY.1</v>
      </c>
      <c r="B230" s="176" t="s">
        <v>75</v>
      </c>
      <c r="C230" s="135" t="s">
        <v>14</v>
      </c>
      <c r="D230" s="177" t="s">
        <v>330</v>
      </c>
      <c r="E230" s="136">
        <v>250</v>
      </c>
      <c r="F230" s="178">
        <f>+'POAI 01 2024'!F230+'POAI 02 AD'!F230</f>
        <v>0</v>
      </c>
      <c r="G230" s="178">
        <f>+'POAI 01 2024'!G230+'POAI 02 AD'!G230</f>
        <v>0</v>
      </c>
      <c r="H230" s="178">
        <f>+'POAI 01 2024'!H230+'POAI 02 AD'!H230</f>
        <v>22000000</v>
      </c>
      <c r="I230" s="178">
        <f>+'POAI 01 2024'!I230+'POAI 02 AD'!I230</f>
        <v>0</v>
      </c>
      <c r="J230" s="178">
        <f>+'POAI 01 2024'!J230+'POAI 02 AD'!J230</f>
        <v>0</v>
      </c>
      <c r="K230" s="178">
        <f>+'POAI 01 2024'!K230+'POAI 02 AD'!K230</f>
        <v>0</v>
      </c>
      <c r="L230" s="178">
        <f>+'POAI 01 2024'!L230+'POAI 02 AD'!L230</f>
        <v>0</v>
      </c>
      <c r="M230" s="178">
        <f>+'POAI 01 2024'!M230+'POAI 02 AD'!M230</f>
        <v>0</v>
      </c>
      <c r="N230" s="178">
        <f>+'POAI 01 2024'!N230+'POAI 02 AD'!N230</f>
        <v>0</v>
      </c>
      <c r="O230" s="178">
        <f>+'POAI 01 2024'!O230+'POAI 02 AD'!O230</f>
        <v>0</v>
      </c>
      <c r="P230" s="178">
        <f>+'POAI 01 2024'!P230+'POAI 02 AD'!P230</f>
        <v>0</v>
      </c>
      <c r="Q230" s="178">
        <f>+'POAI 01 2024'!Q230+'POAI 02 AD'!Q230</f>
        <v>0</v>
      </c>
      <c r="R230" s="178">
        <f>+'POAI 01 2024'!R230+'POAI 02 AD'!R230</f>
        <v>0</v>
      </c>
      <c r="S230" s="178">
        <f>+'POAI 01 2024'!S230+'POAI 02 AD'!S230</f>
        <v>0</v>
      </c>
      <c r="T230" s="178">
        <f>+'POAI 01 2024'!T230+'POAI 02 AD'!T230</f>
        <v>0</v>
      </c>
      <c r="U230" s="178">
        <f>+'POAI 01 2024'!U230+'POAI 02 AD'!U230</f>
        <v>0</v>
      </c>
      <c r="V230" s="178">
        <f>+'POAI 01 2024'!V230+'POAI 02 AD'!V230</f>
        <v>0</v>
      </c>
      <c r="W230" s="178">
        <f>+'POAI 01 2024'!W230+'POAI 02 AD'!W230</f>
        <v>0</v>
      </c>
      <c r="X230" s="178">
        <f>+'POAI 01 2024'!X230+'POAI 02 AD'!X230</f>
        <v>0</v>
      </c>
      <c r="Y230" s="178">
        <f>+'POAI 01 2024'!Y230+'POAI 02 AD'!Y230</f>
        <v>0</v>
      </c>
      <c r="Z230" s="178">
        <f>+'POAI 01 2024'!Z230+'POAI 02 AD'!Z230</f>
        <v>0</v>
      </c>
      <c r="AA230" s="178">
        <f>+'POAI 01 2024'!AA230+'POAI 02 AD'!AA230</f>
        <v>0</v>
      </c>
      <c r="AB230" s="178">
        <f>+'POAI 01 2024'!AB230+'POAI 02 AD'!AB230</f>
        <v>0</v>
      </c>
      <c r="AC230" s="178">
        <f>+'POAI 01 2024'!AC230+'POAI 02 AD'!AC230</f>
        <v>0</v>
      </c>
      <c r="AD230" s="178">
        <f>+'POAI 01 2024'!AD230+'POAI 02 AD'!AD230</f>
        <v>0</v>
      </c>
      <c r="AE230" s="178">
        <f>+'POAI 01 2024'!AE230+'POAI 02 AD'!AE230</f>
        <v>0</v>
      </c>
      <c r="AF230" s="178">
        <f t="shared" si="19"/>
        <v>22000000</v>
      </c>
      <c r="AG230" s="180">
        <f t="shared" si="23"/>
        <v>1</v>
      </c>
      <c r="AH230" s="178">
        <v>22000000</v>
      </c>
      <c r="AI230" s="181">
        <f t="shared" si="24"/>
        <v>0</v>
      </c>
      <c r="AJ230" s="178">
        <f t="shared" si="22"/>
        <v>0</v>
      </c>
    </row>
    <row r="231" spans="1:36" s="6" customFormat="1" ht="31.2" x14ac:dyDescent="0.3">
      <c r="A231" s="175" t="str">
        <f t="shared" si="18"/>
        <v>SB.PY.1</v>
      </c>
      <c r="B231" s="176" t="s">
        <v>75</v>
      </c>
      <c r="C231" s="135" t="s">
        <v>12</v>
      </c>
      <c r="D231" s="177" t="s">
        <v>330</v>
      </c>
      <c r="E231" s="136">
        <v>250</v>
      </c>
      <c r="F231" s="178">
        <f>+'POAI 01 2024'!F231+'POAI 02 AD'!F231</f>
        <v>0</v>
      </c>
      <c r="G231" s="178">
        <f>+'POAI 01 2024'!G231+'POAI 02 AD'!G231</f>
        <v>0</v>
      </c>
      <c r="H231" s="178">
        <f>+'POAI 01 2024'!H231+'POAI 02 AD'!H231</f>
        <v>22000000</v>
      </c>
      <c r="I231" s="178">
        <f>+'POAI 01 2024'!I231+'POAI 02 AD'!I231</f>
        <v>0</v>
      </c>
      <c r="J231" s="178">
        <f>+'POAI 01 2024'!J231+'POAI 02 AD'!J231</f>
        <v>0</v>
      </c>
      <c r="K231" s="178">
        <f>+'POAI 01 2024'!K231+'POAI 02 AD'!K231</f>
        <v>0</v>
      </c>
      <c r="L231" s="178">
        <f>+'POAI 01 2024'!L231+'POAI 02 AD'!L231</f>
        <v>0</v>
      </c>
      <c r="M231" s="178">
        <f>+'POAI 01 2024'!M231+'POAI 02 AD'!M231</f>
        <v>0</v>
      </c>
      <c r="N231" s="178">
        <f>+'POAI 01 2024'!N231+'POAI 02 AD'!N231</f>
        <v>0</v>
      </c>
      <c r="O231" s="178">
        <f>+'POAI 01 2024'!O231+'POAI 02 AD'!O231</f>
        <v>0</v>
      </c>
      <c r="P231" s="178">
        <f>+'POAI 01 2024'!P231+'POAI 02 AD'!P231</f>
        <v>0</v>
      </c>
      <c r="Q231" s="178">
        <f>+'POAI 01 2024'!Q231+'POAI 02 AD'!Q231</f>
        <v>0</v>
      </c>
      <c r="R231" s="178">
        <f>+'POAI 01 2024'!R231+'POAI 02 AD'!R231</f>
        <v>0</v>
      </c>
      <c r="S231" s="178">
        <f>+'POAI 01 2024'!S231+'POAI 02 AD'!S231</f>
        <v>0</v>
      </c>
      <c r="T231" s="178">
        <f>+'POAI 01 2024'!T231+'POAI 02 AD'!T231</f>
        <v>0</v>
      </c>
      <c r="U231" s="178">
        <f>+'POAI 01 2024'!U231+'POAI 02 AD'!U231</f>
        <v>0</v>
      </c>
      <c r="V231" s="178">
        <f>+'POAI 01 2024'!V231+'POAI 02 AD'!V231</f>
        <v>0</v>
      </c>
      <c r="W231" s="178">
        <f>+'POAI 01 2024'!W231+'POAI 02 AD'!W231</f>
        <v>0</v>
      </c>
      <c r="X231" s="178">
        <f>+'POAI 01 2024'!X231+'POAI 02 AD'!X231</f>
        <v>0</v>
      </c>
      <c r="Y231" s="178">
        <f>+'POAI 01 2024'!Y231+'POAI 02 AD'!Y231</f>
        <v>0</v>
      </c>
      <c r="Z231" s="178">
        <f>+'POAI 01 2024'!Z231+'POAI 02 AD'!Z231</f>
        <v>0</v>
      </c>
      <c r="AA231" s="178">
        <f>+'POAI 01 2024'!AA231+'POAI 02 AD'!AA231</f>
        <v>0</v>
      </c>
      <c r="AB231" s="178">
        <f>+'POAI 01 2024'!AB231+'POAI 02 AD'!AB231</f>
        <v>0</v>
      </c>
      <c r="AC231" s="178">
        <f>+'POAI 01 2024'!AC231+'POAI 02 AD'!AC231</f>
        <v>0</v>
      </c>
      <c r="AD231" s="178">
        <f>+'POAI 01 2024'!AD231+'POAI 02 AD'!AD231</f>
        <v>0</v>
      </c>
      <c r="AE231" s="178">
        <f>+'POAI 01 2024'!AE231+'POAI 02 AD'!AE231</f>
        <v>0</v>
      </c>
      <c r="AF231" s="178">
        <f t="shared" si="19"/>
        <v>22000000</v>
      </c>
      <c r="AG231" s="180">
        <f t="shared" si="23"/>
        <v>1</v>
      </c>
      <c r="AH231" s="178">
        <v>22000000</v>
      </c>
      <c r="AI231" s="181">
        <f t="shared" si="24"/>
        <v>0</v>
      </c>
      <c r="AJ231" s="178">
        <f t="shared" si="22"/>
        <v>0</v>
      </c>
    </row>
    <row r="232" spans="1:36" s="6" customFormat="1" ht="33" customHeight="1" x14ac:dyDescent="0.3">
      <c r="A232" s="175" t="str">
        <f t="shared" si="18"/>
        <v>SB.PY.1</v>
      </c>
      <c r="B232" s="176" t="s">
        <v>76</v>
      </c>
      <c r="C232" s="135" t="s">
        <v>10</v>
      </c>
      <c r="D232" s="177" t="s">
        <v>330</v>
      </c>
      <c r="E232" s="136">
        <v>1000</v>
      </c>
      <c r="F232" s="178">
        <f>+'POAI 01 2024'!F232+'POAI 02 AD'!F232</f>
        <v>0</v>
      </c>
      <c r="G232" s="178">
        <f>+'POAI 01 2024'!G232+'POAI 02 AD'!G232</f>
        <v>0</v>
      </c>
      <c r="H232" s="178">
        <f>+'POAI 01 2024'!H232+'POAI 02 AD'!H232</f>
        <v>26777000</v>
      </c>
      <c r="I232" s="178">
        <f>+'POAI 01 2024'!I232+'POAI 02 AD'!I232</f>
        <v>0</v>
      </c>
      <c r="J232" s="178">
        <f>+'POAI 01 2024'!J232+'POAI 02 AD'!J232</f>
        <v>0</v>
      </c>
      <c r="K232" s="178">
        <f>+'POAI 01 2024'!K232+'POAI 02 AD'!K232</f>
        <v>0</v>
      </c>
      <c r="L232" s="178">
        <f>+'POAI 01 2024'!L232+'POAI 02 AD'!L232</f>
        <v>0</v>
      </c>
      <c r="M232" s="178">
        <f>+'POAI 01 2024'!M232+'POAI 02 AD'!M232</f>
        <v>0</v>
      </c>
      <c r="N232" s="178">
        <f>+'POAI 01 2024'!N232+'POAI 02 AD'!N232</f>
        <v>0</v>
      </c>
      <c r="O232" s="178">
        <f>+'POAI 01 2024'!O232+'POAI 02 AD'!O232</f>
        <v>0</v>
      </c>
      <c r="P232" s="178">
        <f>+'POAI 01 2024'!P232+'POAI 02 AD'!P232</f>
        <v>0</v>
      </c>
      <c r="Q232" s="178">
        <f>+'POAI 01 2024'!Q232+'POAI 02 AD'!Q232</f>
        <v>0</v>
      </c>
      <c r="R232" s="178">
        <f>+'POAI 01 2024'!R232+'POAI 02 AD'!R232</f>
        <v>0</v>
      </c>
      <c r="S232" s="178">
        <f>+'POAI 01 2024'!S232+'POAI 02 AD'!S232</f>
        <v>0</v>
      </c>
      <c r="T232" s="178">
        <f>+'POAI 01 2024'!T232+'POAI 02 AD'!T232</f>
        <v>0</v>
      </c>
      <c r="U232" s="178">
        <f>+'POAI 01 2024'!U232+'POAI 02 AD'!U232</f>
        <v>0</v>
      </c>
      <c r="V232" s="178">
        <f>+'POAI 01 2024'!V232+'POAI 02 AD'!V232</f>
        <v>0</v>
      </c>
      <c r="W232" s="178">
        <f>+'POAI 01 2024'!W232+'POAI 02 AD'!W232</f>
        <v>0</v>
      </c>
      <c r="X232" s="178">
        <f>+'POAI 01 2024'!X232+'POAI 02 AD'!X232</f>
        <v>0</v>
      </c>
      <c r="Y232" s="178">
        <f>+'POAI 01 2024'!Y232+'POAI 02 AD'!Y232</f>
        <v>0</v>
      </c>
      <c r="Z232" s="178">
        <f>+'POAI 01 2024'!Z232+'POAI 02 AD'!Z232</f>
        <v>0</v>
      </c>
      <c r="AA232" s="178">
        <f>+'POAI 01 2024'!AA232+'POAI 02 AD'!AA232</f>
        <v>0</v>
      </c>
      <c r="AB232" s="178">
        <f>+'POAI 01 2024'!AB232+'POAI 02 AD'!AB232</f>
        <v>0</v>
      </c>
      <c r="AC232" s="178">
        <f>+'POAI 01 2024'!AC232+'POAI 02 AD'!AC232</f>
        <v>0</v>
      </c>
      <c r="AD232" s="178">
        <f>+'POAI 01 2024'!AD232+'POAI 02 AD'!AD232</f>
        <v>0</v>
      </c>
      <c r="AE232" s="178">
        <f>+'POAI 01 2024'!AE232+'POAI 02 AD'!AE232</f>
        <v>0</v>
      </c>
      <c r="AF232" s="178">
        <f t="shared" si="19"/>
        <v>26777000</v>
      </c>
      <c r="AG232" s="180">
        <f t="shared" si="23"/>
        <v>0.39377941176470588</v>
      </c>
      <c r="AH232" s="178">
        <v>68000000</v>
      </c>
      <c r="AI232" s="181">
        <f t="shared" si="24"/>
        <v>0.60622058823529412</v>
      </c>
      <c r="AJ232" s="178">
        <f t="shared" si="22"/>
        <v>41223000</v>
      </c>
    </row>
    <row r="233" spans="1:36" s="6" customFormat="1" ht="31.2" x14ac:dyDescent="0.3">
      <c r="A233" s="175" t="str">
        <f t="shared" si="18"/>
        <v>SB.PY.1</v>
      </c>
      <c r="B233" s="176" t="s">
        <v>346</v>
      </c>
      <c r="C233" s="135" t="s">
        <v>10</v>
      </c>
      <c r="D233" s="177" t="s">
        <v>331</v>
      </c>
      <c r="E233" s="136">
        <v>10</v>
      </c>
      <c r="F233" s="178">
        <f>+'POAI 01 2024'!F233+'POAI 02 AD'!F233</f>
        <v>0</v>
      </c>
      <c r="G233" s="178">
        <f>+'POAI 01 2024'!G233+'POAI 02 AD'!G233</f>
        <v>0</v>
      </c>
      <c r="H233" s="178">
        <f>+'POAI 01 2024'!H233+'POAI 02 AD'!H233</f>
        <v>0</v>
      </c>
      <c r="I233" s="178">
        <f>+'POAI 01 2024'!I233+'POAI 02 AD'!I233</f>
        <v>0</v>
      </c>
      <c r="J233" s="178">
        <f>+'POAI 01 2024'!J233+'POAI 02 AD'!J233</f>
        <v>0</v>
      </c>
      <c r="K233" s="178">
        <f>+'POAI 01 2024'!K233+'POAI 02 AD'!K233</f>
        <v>0</v>
      </c>
      <c r="L233" s="178">
        <f>+'POAI 01 2024'!L233+'POAI 02 AD'!L233</f>
        <v>0</v>
      </c>
      <c r="M233" s="178">
        <f>+'POAI 01 2024'!M233+'POAI 02 AD'!M233</f>
        <v>0</v>
      </c>
      <c r="N233" s="178">
        <f>+'POAI 01 2024'!N233+'POAI 02 AD'!N233</f>
        <v>0</v>
      </c>
      <c r="O233" s="178">
        <f>+'POAI 01 2024'!O233+'POAI 02 AD'!O233</f>
        <v>0</v>
      </c>
      <c r="P233" s="178">
        <f>+'POAI 01 2024'!P233+'POAI 02 AD'!P233</f>
        <v>0</v>
      </c>
      <c r="Q233" s="178">
        <f>+'POAI 01 2024'!Q233+'POAI 02 AD'!Q233</f>
        <v>0</v>
      </c>
      <c r="R233" s="178">
        <f>+'POAI 01 2024'!R233+'POAI 02 AD'!R233</f>
        <v>0</v>
      </c>
      <c r="S233" s="178">
        <f>+'POAI 01 2024'!S233+'POAI 02 AD'!S233</f>
        <v>0</v>
      </c>
      <c r="T233" s="178">
        <f>+'POAI 01 2024'!T233+'POAI 02 AD'!T233</f>
        <v>0</v>
      </c>
      <c r="U233" s="178">
        <f>+'POAI 01 2024'!U233+'POAI 02 AD'!U233</f>
        <v>0</v>
      </c>
      <c r="V233" s="178">
        <f>+'POAI 01 2024'!V233+'POAI 02 AD'!V233</f>
        <v>0</v>
      </c>
      <c r="W233" s="178">
        <f>+'POAI 01 2024'!W233+'POAI 02 AD'!W233</f>
        <v>0</v>
      </c>
      <c r="X233" s="178">
        <f>+'POAI 01 2024'!X233+'POAI 02 AD'!X233</f>
        <v>0</v>
      </c>
      <c r="Y233" s="178">
        <f>+'POAI 01 2024'!Y233+'POAI 02 AD'!Y233</f>
        <v>0</v>
      </c>
      <c r="Z233" s="178">
        <f>+'POAI 01 2024'!Z233+'POAI 02 AD'!Z233</f>
        <v>0</v>
      </c>
      <c r="AA233" s="178">
        <f>+'POAI 01 2024'!AA233+'POAI 02 AD'!AA233</f>
        <v>0</v>
      </c>
      <c r="AB233" s="178">
        <f>+'POAI 01 2024'!AB233+'POAI 02 AD'!AB233</f>
        <v>0</v>
      </c>
      <c r="AC233" s="178">
        <f>+'POAI 01 2024'!AC233+'POAI 02 AD'!AC233</f>
        <v>0</v>
      </c>
      <c r="AD233" s="178">
        <f>+'POAI 01 2024'!AD233+'POAI 02 AD'!AD233</f>
        <v>0</v>
      </c>
      <c r="AE233" s="178">
        <f>+'POAI 01 2024'!AE233+'POAI 02 AD'!AE233</f>
        <v>0</v>
      </c>
      <c r="AF233" s="178">
        <f t="shared" si="19"/>
        <v>0</v>
      </c>
      <c r="AG233" s="180">
        <f t="shared" si="23"/>
        <v>0</v>
      </c>
      <c r="AH233" s="178">
        <v>10000000</v>
      </c>
      <c r="AI233" s="181">
        <f t="shared" si="24"/>
        <v>1</v>
      </c>
      <c r="AJ233" s="178">
        <f t="shared" si="22"/>
        <v>10000000</v>
      </c>
    </row>
    <row r="234" spans="1:36" s="6" customFormat="1" ht="31.2" x14ac:dyDescent="0.3">
      <c r="A234" s="175" t="str">
        <f t="shared" si="18"/>
        <v>SB.PY.1</v>
      </c>
      <c r="B234" s="176" t="s">
        <v>346</v>
      </c>
      <c r="C234" s="135" t="s">
        <v>13</v>
      </c>
      <c r="D234" s="177" t="s">
        <v>331</v>
      </c>
      <c r="E234" s="136">
        <v>10</v>
      </c>
      <c r="F234" s="178">
        <f>+'POAI 01 2024'!F234+'POAI 02 AD'!F234</f>
        <v>0</v>
      </c>
      <c r="G234" s="178">
        <f>+'POAI 01 2024'!G234+'POAI 02 AD'!G234</f>
        <v>0</v>
      </c>
      <c r="H234" s="178">
        <f>+'POAI 01 2024'!H234+'POAI 02 AD'!H234</f>
        <v>0</v>
      </c>
      <c r="I234" s="178">
        <f>+'POAI 01 2024'!I234+'POAI 02 AD'!I234</f>
        <v>0</v>
      </c>
      <c r="J234" s="178">
        <f>+'POAI 01 2024'!J234+'POAI 02 AD'!J234</f>
        <v>0</v>
      </c>
      <c r="K234" s="178">
        <f>+'POAI 01 2024'!K234+'POAI 02 AD'!K234</f>
        <v>0</v>
      </c>
      <c r="L234" s="178">
        <f>+'POAI 01 2024'!L234+'POAI 02 AD'!L234</f>
        <v>0</v>
      </c>
      <c r="M234" s="178">
        <f>+'POAI 01 2024'!M234+'POAI 02 AD'!M234</f>
        <v>0</v>
      </c>
      <c r="N234" s="178">
        <f>+'POAI 01 2024'!N234+'POAI 02 AD'!N234</f>
        <v>0</v>
      </c>
      <c r="O234" s="178">
        <f>+'POAI 01 2024'!O234+'POAI 02 AD'!O234</f>
        <v>0</v>
      </c>
      <c r="P234" s="178">
        <f>+'POAI 01 2024'!P234+'POAI 02 AD'!P234</f>
        <v>0</v>
      </c>
      <c r="Q234" s="178">
        <f>+'POAI 01 2024'!Q234+'POAI 02 AD'!Q234</f>
        <v>0</v>
      </c>
      <c r="R234" s="178">
        <f>+'POAI 01 2024'!R234+'POAI 02 AD'!R234</f>
        <v>0</v>
      </c>
      <c r="S234" s="178">
        <f>+'POAI 01 2024'!S234+'POAI 02 AD'!S234</f>
        <v>0</v>
      </c>
      <c r="T234" s="178">
        <f>+'POAI 01 2024'!T234+'POAI 02 AD'!T234</f>
        <v>0</v>
      </c>
      <c r="U234" s="178">
        <f>+'POAI 01 2024'!U234+'POAI 02 AD'!U234</f>
        <v>0</v>
      </c>
      <c r="V234" s="178">
        <f>+'POAI 01 2024'!V234+'POAI 02 AD'!V234</f>
        <v>0</v>
      </c>
      <c r="W234" s="178">
        <f>+'POAI 01 2024'!W234+'POAI 02 AD'!W234</f>
        <v>0</v>
      </c>
      <c r="X234" s="178">
        <f>+'POAI 01 2024'!X234+'POAI 02 AD'!X234</f>
        <v>0</v>
      </c>
      <c r="Y234" s="178">
        <f>+'POAI 01 2024'!Y234+'POAI 02 AD'!Y234</f>
        <v>0</v>
      </c>
      <c r="Z234" s="178">
        <f>+'POAI 01 2024'!Z234+'POAI 02 AD'!Z234</f>
        <v>0</v>
      </c>
      <c r="AA234" s="178">
        <f>+'POAI 01 2024'!AA234+'POAI 02 AD'!AA234</f>
        <v>0</v>
      </c>
      <c r="AB234" s="178">
        <f>+'POAI 01 2024'!AB234+'POAI 02 AD'!AB234</f>
        <v>0</v>
      </c>
      <c r="AC234" s="178">
        <f>+'POAI 01 2024'!AC234+'POAI 02 AD'!AC234</f>
        <v>0</v>
      </c>
      <c r="AD234" s="178">
        <f>+'POAI 01 2024'!AD234+'POAI 02 AD'!AD234</f>
        <v>0</v>
      </c>
      <c r="AE234" s="178">
        <f>+'POAI 01 2024'!AE234+'POAI 02 AD'!AE234</f>
        <v>0</v>
      </c>
      <c r="AF234" s="178">
        <f t="shared" si="19"/>
        <v>0</v>
      </c>
      <c r="AG234" s="180">
        <f t="shared" si="23"/>
        <v>0</v>
      </c>
      <c r="AH234" s="178">
        <v>4000000</v>
      </c>
      <c r="AI234" s="181">
        <f t="shared" si="24"/>
        <v>1</v>
      </c>
      <c r="AJ234" s="178">
        <f t="shared" si="22"/>
        <v>4000000</v>
      </c>
    </row>
    <row r="235" spans="1:36" s="6" customFormat="1" ht="31.2" x14ac:dyDescent="0.3">
      <c r="A235" s="175" t="str">
        <f t="shared" si="18"/>
        <v>SB.PY.1</v>
      </c>
      <c r="B235" s="176" t="s">
        <v>346</v>
      </c>
      <c r="C235" s="135" t="s">
        <v>14</v>
      </c>
      <c r="D235" s="177" t="s">
        <v>331</v>
      </c>
      <c r="E235" s="136">
        <v>10</v>
      </c>
      <c r="F235" s="178">
        <f>+'POAI 01 2024'!F235+'POAI 02 AD'!F235</f>
        <v>0</v>
      </c>
      <c r="G235" s="178">
        <f>+'POAI 01 2024'!G235+'POAI 02 AD'!G235</f>
        <v>0</v>
      </c>
      <c r="H235" s="178">
        <f>+'POAI 01 2024'!H235+'POAI 02 AD'!H235</f>
        <v>0</v>
      </c>
      <c r="I235" s="178">
        <f>+'POAI 01 2024'!I235+'POAI 02 AD'!I235</f>
        <v>0</v>
      </c>
      <c r="J235" s="178">
        <f>+'POAI 01 2024'!J235+'POAI 02 AD'!J235</f>
        <v>0</v>
      </c>
      <c r="K235" s="178">
        <f>+'POAI 01 2024'!K235+'POAI 02 AD'!K235</f>
        <v>0</v>
      </c>
      <c r="L235" s="178">
        <f>+'POAI 01 2024'!L235+'POAI 02 AD'!L235</f>
        <v>0</v>
      </c>
      <c r="M235" s="178">
        <f>+'POAI 01 2024'!M235+'POAI 02 AD'!M235</f>
        <v>0</v>
      </c>
      <c r="N235" s="178">
        <f>+'POAI 01 2024'!N235+'POAI 02 AD'!N235</f>
        <v>0</v>
      </c>
      <c r="O235" s="178">
        <f>+'POAI 01 2024'!O235+'POAI 02 AD'!O235</f>
        <v>0</v>
      </c>
      <c r="P235" s="178">
        <f>+'POAI 01 2024'!P235+'POAI 02 AD'!P235</f>
        <v>0</v>
      </c>
      <c r="Q235" s="178">
        <f>+'POAI 01 2024'!Q235+'POAI 02 AD'!Q235</f>
        <v>0</v>
      </c>
      <c r="R235" s="178">
        <f>+'POAI 01 2024'!R235+'POAI 02 AD'!R235</f>
        <v>0</v>
      </c>
      <c r="S235" s="178">
        <f>+'POAI 01 2024'!S235+'POAI 02 AD'!S235</f>
        <v>0</v>
      </c>
      <c r="T235" s="178">
        <f>+'POAI 01 2024'!T235+'POAI 02 AD'!T235</f>
        <v>0</v>
      </c>
      <c r="U235" s="178">
        <f>+'POAI 01 2024'!U235+'POAI 02 AD'!U235</f>
        <v>0</v>
      </c>
      <c r="V235" s="178">
        <f>+'POAI 01 2024'!V235+'POAI 02 AD'!V235</f>
        <v>0</v>
      </c>
      <c r="W235" s="178">
        <f>+'POAI 01 2024'!W235+'POAI 02 AD'!W235</f>
        <v>0</v>
      </c>
      <c r="X235" s="178">
        <f>+'POAI 01 2024'!X235+'POAI 02 AD'!X235</f>
        <v>0</v>
      </c>
      <c r="Y235" s="178">
        <f>+'POAI 01 2024'!Y235+'POAI 02 AD'!Y235</f>
        <v>0</v>
      </c>
      <c r="Z235" s="178">
        <f>+'POAI 01 2024'!Z235+'POAI 02 AD'!Z235</f>
        <v>0</v>
      </c>
      <c r="AA235" s="178">
        <f>+'POAI 01 2024'!AA235+'POAI 02 AD'!AA235</f>
        <v>0</v>
      </c>
      <c r="AB235" s="178">
        <f>+'POAI 01 2024'!AB235+'POAI 02 AD'!AB235</f>
        <v>0</v>
      </c>
      <c r="AC235" s="178">
        <f>+'POAI 01 2024'!AC235+'POAI 02 AD'!AC235</f>
        <v>0</v>
      </c>
      <c r="AD235" s="178">
        <f>+'POAI 01 2024'!AD235+'POAI 02 AD'!AD235</f>
        <v>0</v>
      </c>
      <c r="AE235" s="178">
        <f>+'POAI 01 2024'!AE235+'POAI 02 AD'!AE235</f>
        <v>0</v>
      </c>
      <c r="AF235" s="178">
        <f t="shared" si="19"/>
        <v>0</v>
      </c>
      <c r="AG235" s="180">
        <f t="shared" si="23"/>
        <v>0</v>
      </c>
      <c r="AH235" s="178">
        <v>4000000</v>
      </c>
      <c r="AI235" s="181">
        <f t="shared" si="24"/>
        <v>1</v>
      </c>
      <c r="AJ235" s="178">
        <f t="shared" si="22"/>
        <v>4000000</v>
      </c>
    </row>
    <row r="236" spans="1:36" s="6" customFormat="1" ht="31.2" x14ac:dyDescent="0.3">
      <c r="A236" s="175" t="str">
        <f t="shared" si="18"/>
        <v>SB.PY.1</v>
      </c>
      <c r="B236" s="176" t="s">
        <v>346</v>
      </c>
      <c r="C236" s="135" t="s">
        <v>12</v>
      </c>
      <c r="D236" s="177" t="s">
        <v>331</v>
      </c>
      <c r="E236" s="136">
        <v>10</v>
      </c>
      <c r="F236" s="178">
        <f>+'POAI 01 2024'!F236+'POAI 02 AD'!F236</f>
        <v>0</v>
      </c>
      <c r="G236" s="178">
        <f>+'POAI 01 2024'!G236+'POAI 02 AD'!G236</f>
        <v>0</v>
      </c>
      <c r="H236" s="178">
        <f>+'POAI 01 2024'!H236+'POAI 02 AD'!H236</f>
        <v>0</v>
      </c>
      <c r="I236" s="178">
        <f>+'POAI 01 2024'!I236+'POAI 02 AD'!I236</f>
        <v>0</v>
      </c>
      <c r="J236" s="178">
        <f>+'POAI 01 2024'!J236+'POAI 02 AD'!J236</f>
        <v>0</v>
      </c>
      <c r="K236" s="178">
        <f>+'POAI 01 2024'!K236+'POAI 02 AD'!K236</f>
        <v>0</v>
      </c>
      <c r="L236" s="178">
        <f>+'POAI 01 2024'!L236+'POAI 02 AD'!L236</f>
        <v>0</v>
      </c>
      <c r="M236" s="178">
        <f>+'POAI 01 2024'!M236+'POAI 02 AD'!M236</f>
        <v>0</v>
      </c>
      <c r="N236" s="178">
        <f>+'POAI 01 2024'!N236+'POAI 02 AD'!N236</f>
        <v>0</v>
      </c>
      <c r="O236" s="178">
        <f>+'POAI 01 2024'!O236+'POAI 02 AD'!O236</f>
        <v>0</v>
      </c>
      <c r="P236" s="178">
        <f>+'POAI 01 2024'!P236+'POAI 02 AD'!P236</f>
        <v>0</v>
      </c>
      <c r="Q236" s="178">
        <f>+'POAI 01 2024'!Q236+'POAI 02 AD'!Q236</f>
        <v>0</v>
      </c>
      <c r="R236" s="178">
        <f>+'POAI 01 2024'!R236+'POAI 02 AD'!R236</f>
        <v>0</v>
      </c>
      <c r="S236" s="178">
        <f>+'POAI 01 2024'!S236+'POAI 02 AD'!S236</f>
        <v>0</v>
      </c>
      <c r="T236" s="178">
        <f>+'POAI 01 2024'!T236+'POAI 02 AD'!T236</f>
        <v>0</v>
      </c>
      <c r="U236" s="178">
        <f>+'POAI 01 2024'!U236+'POAI 02 AD'!U236</f>
        <v>0</v>
      </c>
      <c r="V236" s="178">
        <f>+'POAI 01 2024'!V236+'POAI 02 AD'!V236</f>
        <v>0</v>
      </c>
      <c r="W236" s="178">
        <f>+'POAI 01 2024'!W236+'POAI 02 AD'!W236</f>
        <v>0</v>
      </c>
      <c r="X236" s="178">
        <f>+'POAI 01 2024'!X236+'POAI 02 AD'!X236</f>
        <v>0</v>
      </c>
      <c r="Y236" s="178">
        <f>+'POAI 01 2024'!Y236+'POAI 02 AD'!Y236</f>
        <v>0</v>
      </c>
      <c r="Z236" s="178">
        <f>+'POAI 01 2024'!Z236+'POAI 02 AD'!Z236</f>
        <v>0</v>
      </c>
      <c r="AA236" s="178">
        <f>+'POAI 01 2024'!AA236+'POAI 02 AD'!AA236</f>
        <v>0</v>
      </c>
      <c r="AB236" s="178">
        <f>+'POAI 01 2024'!AB236+'POAI 02 AD'!AB236</f>
        <v>0</v>
      </c>
      <c r="AC236" s="178">
        <f>+'POAI 01 2024'!AC236+'POAI 02 AD'!AC236</f>
        <v>0</v>
      </c>
      <c r="AD236" s="178">
        <f>+'POAI 01 2024'!AD236+'POAI 02 AD'!AD236</f>
        <v>0</v>
      </c>
      <c r="AE236" s="178">
        <f>+'POAI 01 2024'!AE236+'POAI 02 AD'!AE236</f>
        <v>0</v>
      </c>
      <c r="AF236" s="178">
        <f t="shared" si="19"/>
        <v>0</v>
      </c>
      <c r="AG236" s="180">
        <f t="shared" si="23"/>
        <v>0</v>
      </c>
      <c r="AH236" s="178">
        <v>4000000</v>
      </c>
      <c r="AI236" s="181">
        <f t="shared" si="24"/>
        <v>1</v>
      </c>
      <c r="AJ236" s="178">
        <f t="shared" si="22"/>
        <v>4000000</v>
      </c>
    </row>
    <row r="237" spans="1:36" s="6" customFormat="1" ht="31.2" x14ac:dyDescent="0.3">
      <c r="A237" s="175" t="str">
        <f t="shared" si="18"/>
        <v>SB.PY.1</v>
      </c>
      <c r="B237" s="176" t="s">
        <v>347</v>
      </c>
      <c r="C237" s="135" t="s">
        <v>10</v>
      </c>
      <c r="D237" s="177" t="s">
        <v>331</v>
      </c>
      <c r="E237" s="136">
        <v>10</v>
      </c>
      <c r="F237" s="178">
        <f>+'POAI 01 2024'!F237+'POAI 02 AD'!F237</f>
        <v>0</v>
      </c>
      <c r="G237" s="178">
        <f>+'POAI 01 2024'!G237+'POAI 02 AD'!G237</f>
        <v>0</v>
      </c>
      <c r="H237" s="178">
        <f>+'POAI 01 2024'!H237+'POAI 02 AD'!H237</f>
        <v>0</v>
      </c>
      <c r="I237" s="178">
        <f>+'POAI 01 2024'!I237+'POAI 02 AD'!I237</f>
        <v>0</v>
      </c>
      <c r="J237" s="178">
        <f>+'POAI 01 2024'!J237+'POAI 02 AD'!J237</f>
        <v>0</v>
      </c>
      <c r="K237" s="178">
        <f>+'POAI 01 2024'!K237+'POAI 02 AD'!K237</f>
        <v>0</v>
      </c>
      <c r="L237" s="178">
        <f>+'POAI 01 2024'!L237+'POAI 02 AD'!L237</f>
        <v>0</v>
      </c>
      <c r="M237" s="178">
        <f>+'POAI 01 2024'!M237+'POAI 02 AD'!M237</f>
        <v>0</v>
      </c>
      <c r="N237" s="178">
        <f>+'POAI 01 2024'!N237+'POAI 02 AD'!N237</f>
        <v>0</v>
      </c>
      <c r="O237" s="178">
        <f>+'POAI 01 2024'!O237+'POAI 02 AD'!O237</f>
        <v>0</v>
      </c>
      <c r="P237" s="178">
        <f>+'POAI 01 2024'!P237+'POAI 02 AD'!P237</f>
        <v>0</v>
      </c>
      <c r="Q237" s="178">
        <f>+'POAI 01 2024'!Q237+'POAI 02 AD'!Q237</f>
        <v>0</v>
      </c>
      <c r="R237" s="178">
        <f>+'POAI 01 2024'!R237+'POAI 02 AD'!R237</f>
        <v>0</v>
      </c>
      <c r="S237" s="178">
        <f>+'POAI 01 2024'!S237+'POAI 02 AD'!S237</f>
        <v>0</v>
      </c>
      <c r="T237" s="178">
        <f>+'POAI 01 2024'!T237+'POAI 02 AD'!T237</f>
        <v>0</v>
      </c>
      <c r="U237" s="178">
        <f>+'POAI 01 2024'!U237+'POAI 02 AD'!U237</f>
        <v>0</v>
      </c>
      <c r="V237" s="178">
        <f>+'POAI 01 2024'!V237+'POAI 02 AD'!V237</f>
        <v>0</v>
      </c>
      <c r="W237" s="178">
        <f>+'POAI 01 2024'!W237+'POAI 02 AD'!W237</f>
        <v>0</v>
      </c>
      <c r="X237" s="178">
        <f>+'POAI 01 2024'!X237+'POAI 02 AD'!X237</f>
        <v>0</v>
      </c>
      <c r="Y237" s="178">
        <f>+'POAI 01 2024'!Y237+'POAI 02 AD'!Y237</f>
        <v>0</v>
      </c>
      <c r="Z237" s="178">
        <f>+'POAI 01 2024'!Z237+'POAI 02 AD'!Z237</f>
        <v>0</v>
      </c>
      <c r="AA237" s="178">
        <f>+'POAI 01 2024'!AA237+'POAI 02 AD'!AA237</f>
        <v>0</v>
      </c>
      <c r="AB237" s="178">
        <f>+'POAI 01 2024'!AB237+'POAI 02 AD'!AB237</f>
        <v>0</v>
      </c>
      <c r="AC237" s="178">
        <f>+'POAI 01 2024'!AC237+'POAI 02 AD'!AC237</f>
        <v>0</v>
      </c>
      <c r="AD237" s="178">
        <f>+'POAI 01 2024'!AD237+'POAI 02 AD'!AD237</f>
        <v>0</v>
      </c>
      <c r="AE237" s="178">
        <f>+'POAI 01 2024'!AE237+'POAI 02 AD'!AE237</f>
        <v>0</v>
      </c>
      <c r="AF237" s="178">
        <f t="shared" si="19"/>
        <v>0</v>
      </c>
      <c r="AG237" s="180">
        <f t="shared" si="23"/>
        <v>0</v>
      </c>
      <c r="AH237" s="178">
        <v>9500000</v>
      </c>
      <c r="AI237" s="181">
        <f t="shared" si="24"/>
        <v>1</v>
      </c>
      <c r="AJ237" s="178">
        <f t="shared" si="22"/>
        <v>9500000</v>
      </c>
    </row>
    <row r="238" spans="1:36" s="6" customFormat="1" ht="31.2" x14ac:dyDescent="0.3">
      <c r="A238" s="175" t="str">
        <f t="shared" si="18"/>
        <v>SB.PY.1</v>
      </c>
      <c r="B238" s="176" t="s">
        <v>347</v>
      </c>
      <c r="C238" s="135" t="s">
        <v>13</v>
      </c>
      <c r="D238" s="177" t="s">
        <v>331</v>
      </c>
      <c r="E238" s="136">
        <v>10</v>
      </c>
      <c r="F238" s="178">
        <f>+'POAI 01 2024'!F238+'POAI 02 AD'!F238</f>
        <v>0</v>
      </c>
      <c r="G238" s="178">
        <f>+'POAI 01 2024'!G238+'POAI 02 AD'!G238</f>
        <v>0</v>
      </c>
      <c r="H238" s="178">
        <f>+'POAI 01 2024'!H238+'POAI 02 AD'!H238</f>
        <v>0</v>
      </c>
      <c r="I238" s="178">
        <f>+'POAI 01 2024'!I238+'POAI 02 AD'!I238</f>
        <v>0</v>
      </c>
      <c r="J238" s="178">
        <f>+'POAI 01 2024'!J238+'POAI 02 AD'!J238</f>
        <v>0</v>
      </c>
      <c r="K238" s="178">
        <f>+'POAI 01 2024'!K238+'POAI 02 AD'!K238</f>
        <v>0</v>
      </c>
      <c r="L238" s="178">
        <f>+'POAI 01 2024'!L238+'POAI 02 AD'!L238</f>
        <v>0</v>
      </c>
      <c r="M238" s="178">
        <f>+'POAI 01 2024'!M238+'POAI 02 AD'!M238</f>
        <v>0</v>
      </c>
      <c r="N238" s="178">
        <f>+'POAI 01 2024'!N238+'POAI 02 AD'!N238</f>
        <v>0</v>
      </c>
      <c r="O238" s="178">
        <f>+'POAI 01 2024'!O238+'POAI 02 AD'!O238</f>
        <v>0</v>
      </c>
      <c r="P238" s="178">
        <f>+'POAI 01 2024'!P238+'POAI 02 AD'!P238</f>
        <v>0</v>
      </c>
      <c r="Q238" s="178">
        <f>+'POAI 01 2024'!Q238+'POAI 02 AD'!Q238</f>
        <v>0</v>
      </c>
      <c r="R238" s="178">
        <f>+'POAI 01 2024'!R238+'POAI 02 AD'!R238</f>
        <v>0</v>
      </c>
      <c r="S238" s="178">
        <f>+'POAI 01 2024'!S238+'POAI 02 AD'!S238</f>
        <v>0</v>
      </c>
      <c r="T238" s="178">
        <f>+'POAI 01 2024'!T238+'POAI 02 AD'!T238</f>
        <v>0</v>
      </c>
      <c r="U238" s="178">
        <f>+'POAI 01 2024'!U238+'POAI 02 AD'!U238</f>
        <v>0</v>
      </c>
      <c r="V238" s="178">
        <f>+'POAI 01 2024'!V238+'POAI 02 AD'!V238</f>
        <v>0</v>
      </c>
      <c r="W238" s="178">
        <f>+'POAI 01 2024'!W238+'POAI 02 AD'!W238</f>
        <v>0</v>
      </c>
      <c r="X238" s="178">
        <f>+'POAI 01 2024'!X238+'POAI 02 AD'!X238</f>
        <v>0</v>
      </c>
      <c r="Y238" s="178">
        <f>+'POAI 01 2024'!Y238+'POAI 02 AD'!Y238</f>
        <v>0</v>
      </c>
      <c r="Z238" s="178">
        <f>+'POAI 01 2024'!Z238+'POAI 02 AD'!Z238</f>
        <v>0</v>
      </c>
      <c r="AA238" s="178">
        <f>+'POAI 01 2024'!AA238+'POAI 02 AD'!AA238</f>
        <v>0</v>
      </c>
      <c r="AB238" s="178">
        <f>+'POAI 01 2024'!AB238+'POAI 02 AD'!AB238</f>
        <v>0</v>
      </c>
      <c r="AC238" s="178">
        <f>+'POAI 01 2024'!AC238+'POAI 02 AD'!AC238</f>
        <v>0</v>
      </c>
      <c r="AD238" s="178">
        <f>+'POAI 01 2024'!AD238+'POAI 02 AD'!AD238</f>
        <v>0</v>
      </c>
      <c r="AE238" s="178">
        <f>+'POAI 01 2024'!AE238+'POAI 02 AD'!AE238</f>
        <v>0</v>
      </c>
      <c r="AF238" s="178">
        <f t="shared" si="19"/>
        <v>0</v>
      </c>
      <c r="AG238" s="180">
        <f t="shared" si="23"/>
        <v>0</v>
      </c>
      <c r="AH238" s="178">
        <v>2500000</v>
      </c>
      <c r="AI238" s="181">
        <f t="shared" si="24"/>
        <v>1</v>
      </c>
      <c r="AJ238" s="178">
        <f t="shared" si="22"/>
        <v>2500000</v>
      </c>
    </row>
    <row r="239" spans="1:36" s="6" customFormat="1" ht="31.2" x14ac:dyDescent="0.3">
      <c r="A239" s="175" t="str">
        <f t="shared" si="18"/>
        <v>SB.PY.1</v>
      </c>
      <c r="B239" s="176" t="s">
        <v>347</v>
      </c>
      <c r="C239" s="135" t="s">
        <v>14</v>
      </c>
      <c r="D239" s="177" t="s">
        <v>331</v>
      </c>
      <c r="E239" s="136">
        <v>10</v>
      </c>
      <c r="F239" s="178">
        <f>+'POAI 01 2024'!F239+'POAI 02 AD'!F239</f>
        <v>0</v>
      </c>
      <c r="G239" s="178">
        <f>+'POAI 01 2024'!G239+'POAI 02 AD'!G239</f>
        <v>0</v>
      </c>
      <c r="H239" s="178">
        <f>+'POAI 01 2024'!H239+'POAI 02 AD'!H239</f>
        <v>0</v>
      </c>
      <c r="I239" s="178">
        <f>+'POAI 01 2024'!I239+'POAI 02 AD'!I239</f>
        <v>0</v>
      </c>
      <c r="J239" s="178">
        <f>+'POAI 01 2024'!J239+'POAI 02 AD'!J239</f>
        <v>0</v>
      </c>
      <c r="K239" s="178">
        <f>+'POAI 01 2024'!K239+'POAI 02 AD'!K239</f>
        <v>0</v>
      </c>
      <c r="L239" s="178">
        <f>+'POAI 01 2024'!L239+'POAI 02 AD'!L239</f>
        <v>0</v>
      </c>
      <c r="M239" s="178">
        <f>+'POAI 01 2024'!M239+'POAI 02 AD'!M239</f>
        <v>0</v>
      </c>
      <c r="N239" s="178">
        <f>+'POAI 01 2024'!N239+'POAI 02 AD'!N239</f>
        <v>0</v>
      </c>
      <c r="O239" s="178">
        <f>+'POAI 01 2024'!O239+'POAI 02 AD'!O239</f>
        <v>0</v>
      </c>
      <c r="P239" s="178">
        <f>+'POAI 01 2024'!P239+'POAI 02 AD'!P239</f>
        <v>0</v>
      </c>
      <c r="Q239" s="178">
        <f>+'POAI 01 2024'!Q239+'POAI 02 AD'!Q239</f>
        <v>0</v>
      </c>
      <c r="R239" s="178">
        <f>+'POAI 01 2024'!R239+'POAI 02 AD'!R239</f>
        <v>0</v>
      </c>
      <c r="S239" s="178">
        <f>+'POAI 01 2024'!S239+'POAI 02 AD'!S239</f>
        <v>0</v>
      </c>
      <c r="T239" s="178">
        <f>+'POAI 01 2024'!T239+'POAI 02 AD'!T239</f>
        <v>0</v>
      </c>
      <c r="U239" s="178">
        <f>+'POAI 01 2024'!U239+'POAI 02 AD'!U239</f>
        <v>0</v>
      </c>
      <c r="V239" s="178">
        <f>+'POAI 01 2024'!V239+'POAI 02 AD'!V239</f>
        <v>0</v>
      </c>
      <c r="W239" s="178">
        <f>+'POAI 01 2024'!W239+'POAI 02 AD'!W239</f>
        <v>0</v>
      </c>
      <c r="X239" s="178">
        <f>+'POAI 01 2024'!X239+'POAI 02 AD'!X239</f>
        <v>0</v>
      </c>
      <c r="Y239" s="178">
        <f>+'POAI 01 2024'!Y239+'POAI 02 AD'!Y239</f>
        <v>0</v>
      </c>
      <c r="Z239" s="178">
        <f>+'POAI 01 2024'!Z239+'POAI 02 AD'!Z239</f>
        <v>0</v>
      </c>
      <c r="AA239" s="178">
        <f>+'POAI 01 2024'!AA239+'POAI 02 AD'!AA239</f>
        <v>0</v>
      </c>
      <c r="AB239" s="178">
        <f>+'POAI 01 2024'!AB239+'POAI 02 AD'!AB239</f>
        <v>0</v>
      </c>
      <c r="AC239" s="178">
        <f>+'POAI 01 2024'!AC239+'POAI 02 AD'!AC239</f>
        <v>0</v>
      </c>
      <c r="AD239" s="178">
        <f>+'POAI 01 2024'!AD239+'POAI 02 AD'!AD239</f>
        <v>0</v>
      </c>
      <c r="AE239" s="178">
        <f>+'POAI 01 2024'!AE239+'POAI 02 AD'!AE239</f>
        <v>0</v>
      </c>
      <c r="AF239" s="178">
        <f t="shared" si="19"/>
        <v>0</v>
      </c>
      <c r="AG239" s="180">
        <f t="shared" si="23"/>
        <v>0</v>
      </c>
      <c r="AH239" s="178">
        <v>2500000</v>
      </c>
      <c r="AI239" s="181">
        <f t="shared" si="24"/>
        <v>1</v>
      </c>
      <c r="AJ239" s="178">
        <f t="shared" si="22"/>
        <v>2500000</v>
      </c>
    </row>
    <row r="240" spans="1:36" s="6" customFormat="1" ht="31.2" x14ac:dyDescent="0.3">
      <c r="A240" s="175" t="str">
        <f t="shared" si="18"/>
        <v>SB.PY.1</v>
      </c>
      <c r="B240" s="176" t="s">
        <v>347</v>
      </c>
      <c r="C240" s="135" t="s">
        <v>12</v>
      </c>
      <c r="D240" s="177" t="s">
        <v>331</v>
      </c>
      <c r="E240" s="136">
        <v>10</v>
      </c>
      <c r="F240" s="178">
        <f>+'POAI 01 2024'!F240+'POAI 02 AD'!F240</f>
        <v>0</v>
      </c>
      <c r="G240" s="178">
        <f>+'POAI 01 2024'!G240+'POAI 02 AD'!G240</f>
        <v>0</v>
      </c>
      <c r="H240" s="178">
        <f>+'POAI 01 2024'!H240+'POAI 02 AD'!H240</f>
        <v>0</v>
      </c>
      <c r="I240" s="178">
        <f>+'POAI 01 2024'!I240+'POAI 02 AD'!I240</f>
        <v>0</v>
      </c>
      <c r="J240" s="178">
        <f>+'POAI 01 2024'!J240+'POAI 02 AD'!J240</f>
        <v>0</v>
      </c>
      <c r="K240" s="178">
        <f>+'POAI 01 2024'!K240+'POAI 02 AD'!K240</f>
        <v>0</v>
      </c>
      <c r="L240" s="178">
        <f>+'POAI 01 2024'!L240+'POAI 02 AD'!L240</f>
        <v>0</v>
      </c>
      <c r="M240" s="178">
        <f>+'POAI 01 2024'!M240+'POAI 02 AD'!M240</f>
        <v>0</v>
      </c>
      <c r="N240" s="178">
        <f>+'POAI 01 2024'!N240+'POAI 02 AD'!N240</f>
        <v>0</v>
      </c>
      <c r="O240" s="178">
        <f>+'POAI 01 2024'!O240+'POAI 02 AD'!O240</f>
        <v>0</v>
      </c>
      <c r="P240" s="178">
        <f>+'POAI 01 2024'!P240+'POAI 02 AD'!P240</f>
        <v>0</v>
      </c>
      <c r="Q240" s="178">
        <f>+'POAI 01 2024'!Q240+'POAI 02 AD'!Q240</f>
        <v>0</v>
      </c>
      <c r="R240" s="178">
        <f>+'POAI 01 2024'!R240+'POAI 02 AD'!R240</f>
        <v>0</v>
      </c>
      <c r="S240" s="178">
        <f>+'POAI 01 2024'!S240+'POAI 02 AD'!S240</f>
        <v>0</v>
      </c>
      <c r="T240" s="178">
        <f>+'POAI 01 2024'!T240+'POAI 02 AD'!T240</f>
        <v>0</v>
      </c>
      <c r="U240" s="178">
        <f>+'POAI 01 2024'!U240+'POAI 02 AD'!U240</f>
        <v>0</v>
      </c>
      <c r="V240" s="178">
        <f>+'POAI 01 2024'!V240+'POAI 02 AD'!V240</f>
        <v>0</v>
      </c>
      <c r="W240" s="178">
        <f>+'POAI 01 2024'!W240+'POAI 02 AD'!W240</f>
        <v>0</v>
      </c>
      <c r="X240" s="178">
        <f>+'POAI 01 2024'!X240+'POAI 02 AD'!X240</f>
        <v>0</v>
      </c>
      <c r="Y240" s="178">
        <f>+'POAI 01 2024'!Y240+'POAI 02 AD'!Y240</f>
        <v>0</v>
      </c>
      <c r="Z240" s="178">
        <f>+'POAI 01 2024'!Z240+'POAI 02 AD'!Z240</f>
        <v>0</v>
      </c>
      <c r="AA240" s="178">
        <f>+'POAI 01 2024'!AA240+'POAI 02 AD'!AA240</f>
        <v>0</v>
      </c>
      <c r="AB240" s="178">
        <f>+'POAI 01 2024'!AB240+'POAI 02 AD'!AB240</f>
        <v>0</v>
      </c>
      <c r="AC240" s="178">
        <f>+'POAI 01 2024'!AC240+'POAI 02 AD'!AC240</f>
        <v>0</v>
      </c>
      <c r="AD240" s="178">
        <f>+'POAI 01 2024'!AD240+'POAI 02 AD'!AD240</f>
        <v>0</v>
      </c>
      <c r="AE240" s="178">
        <f>+'POAI 01 2024'!AE240+'POAI 02 AD'!AE240</f>
        <v>0</v>
      </c>
      <c r="AF240" s="178">
        <f t="shared" si="19"/>
        <v>0</v>
      </c>
      <c r="AG240" s="180">
        <f t="shared" si="23"/>
        <v>0</v>
      </c>
      <c r="AH240" s="178">
        <v>2500000</v>
      </c>
      <c r="AI240" s="181">
        <f t="shared" si="24"/>
        <v>1</v>
      </c>
      <c r="AJ240" s="178">
        <f t="shared" si="22"/>
        <v>2500000</v>
      </c>
    </row>
    <row r="241" spans="1:36" s="6" customFormat="1" ht="31.2" x14ac:dyDescent="0.3">
      <c r="A241" s="175" t="str">
        <f t="shared" si="18"/>
        <v>SB.PY.1</v>
      </c>
      <c r="B241" s="176" t="s">
        <v>348</v>
      </c>
      <c r="C241" s="135" t="s">
        <v>10</v>
      </c>
      <c r="D241" s="177" t="s">
        <v>331</v>
      </c>
      <c r="E241" s="136">
        <v>12</v>
      </c>
      <c r="F241" s="178">
        <f>+'POAI 01 2024'!F241+'POAI 02 AD'!F241</f>
        <v>0</v>
      </c>
      <c r="G241" s="178">
        <f>+'POAI 01 2024'!G241+'POAI 02 AD'!G241</f>
        <v>0</v>
      </c>
      <c r="H241" s="178">
        <f>+'POAI 01 2024'!H241+'POAI 02 AD'!H241</f>
        <v>6018000</v>
      </c>
      <c r="I241" s="178">
        <f>+'POAI 01 2024'!I241+'POAI 02 AD'!I241</f>
        <v>0</v>
      </c>
      <c r="J241" s="178">
        <f>+'POAI 01 2024'!J241+'POAI 02 AD'!J241</f>
        <v>0</v>
      </c>
      <c r="K241" s="178">
        <f>+'POAI 01 2024'!K241+'POAI 02 AD'!K241</f>
        <v>0</v>
      </c>
      <c r="L241" s="178">
        <f>+'POAI 01 2024'!L241+'POAI 02 AD'!L241</f>
        <v>0</v>
      </c>
      <c r="M241" s="178">
        <f>+'POAI 01 2024'!M241+'POAI 02 AD'!M241</f>
        <v>0</v>
      </c>
      <c r="N241" s="178">
        <f>+'POAI 01 2024'!N241+'POAI 02 AD'!N241</f>
        <v>0</v>
      </c>
      <c r="O241" s="178">
        <f>+'POAI 01 2024'!O241+'POAI 02 AD'!O241</f>
        <v>0</v>
      </c>
      <c r="P241" s="178">
        <f>+'POAI 01 2024'!P241+'POAI 02 AD'!P241</f>
        <v>0</v>
      </c>
      <c r="Q241" s="178">
        <f>+'POAI 01 2024'!Q241+'POAI 02 AD'!Q241</f>
        <v>0</v>
      </c>
      <c r="R241" s="178">
        <f>+'POAI 01 2024'!R241+'POAI 02 AD'!R241</f>
        <v>0</v>
      </c>
      <c r="S241" s="178">
        <f>+'POAI 01 2024'!S241+'POAI 02 AD'!S241</f>
        <v>0</v>
      </c>
      <c r="T241" s="178">
        <f>+'POAI 01 2024'!T241+'POAI 02 AD'!T241</f>
        <v>0</v>
      </c>
      <c r="U241" s="178">
        <f>+'POAI 01 2024'!U241+'POAI 02 AD'!U241</f>
        <v>0</v>
      </c>
      <c r="V241" s="178">
        <f>+'POAI 01 2024'!V241+'POAI 02 AD'!V241</f>
        <v>0</v>
      </c>
      <c r="W241" s="178">
        <f>+'POAI 01 2024'!W241+'POAI 02 AD'!W241</f>
        <v>0</v>
      </c>
      <c r="X241" s="178">
        <f>+'POAI 01 2024'!X241+'POAI 02 AD'!X241</f>
        <v>0</v>
      </c>
      <c r="Y241" s="178">
        <f>+'POAI 01 2024'!Y241+'POAI 02 AD'!Y241</f>
        <v>0</v>
      </c>
      <c r="Z241" s="178">
        <f>+'POAI 01 2024'!Z241+'POAI 02 AD'!Z241</f>
        <v>0</v>
      </c>
      <c r="AA241" s="178">
        <f>+'POAI 01 2024'!AA241+'POAI 02 AD'!AA241</f>
        <v>0</v>
      </c>
      <c r="AB241" s="178">
        <f>+'POAI 01 2024'!AB241+'POAI 02 AD'!AB241</f>
        <v>0</v>
      </c>
      <c r="AC241" s="178">
        <f>+'POAI 01 2024'!AC241+'POAI 02 AD'!AC241</f>
        <v>0</v>
      </c>
      <c r="AD241" s="178">
        <f>+'POAI 01 2024'!AD241+'POAI 02 AD'!AD241</f>
        <v>0</v>
      </c>
      <c r="AE241" s="178">
        <f>+'POAI 01 2024'!AE241+'POAI 02 AD'!AE241</f>
        <v>0</v>
      </c>
      <c r="AF241" s="178">
        <f t="shared" si="19"/>
        <v>6018000</v>
      </c>
      <c r="AG241" s="180">
        <f t="shared" si="23"/>
        <v>0.2582832618025751</v>
      </c>
      <c r="AH241" s="178">
        <v>23300000</v>
      </c>
      <c r="AI241" s="181">
        <f t="shared" si="24"/>
        <v>0.7417167381974249</v>
      </c>
      <c r="AJ241" s="178">
        <f t="shared" si="22"/>
        <v>17282000</v>
      </c>
    </row>
    <row r="242" spans="1:36" s="6" customFormat="1" ht="31.2" x14ac:dyDescent="0.3">
      <c r="A242" s="175" t="str">
        <f t="shared" si="18"/>
        <v>SB.PY.1</v>
      </c>
      <c r="B242" s="176" t="s">
        <v>348</v>
      </c>
      <c r="C242" s="135" t="s">
        <v>13</v>
      </c>
      <c r="D242" s="177" t="s">
        <v>331</v>
      </c>
      <c r="E242" s="136">
        <v>12</v>
      </c>
      <c r="F242" s="178">
        <f>+'POAI 01 2024'!F242+'POAI 02 AD'!F242</f>
        <v>0</v>
      </c>
      <c r="G242" s="178">
        <f>+'POAI 01 2024'!G242+'POAI 02 AD'!G242</f>
        <v>0</v>
      </c>
      <c r="H242" s="178">
        <f>+'POAI 01 2024'!H242+'POAI 02 AD'!H242</f>
        <v>0</v>
      </c>
      <c r="I242" s="178">
        <f>+'POAI 01 2024'!I242+'POAI 02 AD'!I242</f>
        <v>0</v>
      </c>
      <c r="J242" s="178">
        <f>+'POAI 01 2024'!J242+'POAI 02 AD'!J242</f>
        <v>0</v>
      </c>
      <c r="K242" s="178">
        <f>+'POAI 01 2024'!K242+'POAI 02 AD'!K242</f>
        <v>0</v>
      </c>
      <c r="L242" s="178">
        <f>+'POAI 01 2024'!L242+'POAI 02 AD'!L242</f>
        <v>0</v>
      </c>
      <c r="M242" s="178">
        <f>+'POAI 01 2024'!M242+'POAI 02 AD'!M242</f>
        <v>0</v>
      </c>
      <c r="N242" s="178">
        <f>+'POAI 01 2024'!N242+'POAI 02 AD'!N242</f>
        <v>0</v>
      </c>
      <c r="O242" s="178">
        <f>+'POAI 01 2024'!O242+'POAI 02 AD'!O242</f>
        <v>0</v>
      </c>
      <c r="P242" s="178">
        <f>+'POAI 01 2024'!P242+'POAI 02 AD'!P242</f>
        <v>0</v>
      </c>
      <c r="Q242" s="178">
        <f>+'POAI 01 2024'!Q242+'POAI 02 AD'!Q242</f>
        <v>0</v>
      </c>
      <c r="R242" s="178">
        <f>+'POAI 01 2024'!R242+'POAI 02 AD'!R242</f>
        <v>0</v>
      </c>
      <c r="S242" s="178">
        <f>+'POAI 01 2024'!S242+'POAI 02 AD'!S242</f>
        <v>0</v>
      </c>
      <c r="T242" s="178">
        <f>+'POAI 01 2024'!T242+'POAI 02 AD'!T242</f>
        <v>0</v>
      </c>
      <c r="U242" s="178">
        <f>+'POAI 01 2024'!U242+'POAI 02 AD'!U242</f>
        <v>0</v>
      </c>
      <c r="V242" s="178">
        <f>+'POAI 01 2024'!V242+'POAI 02 AD'!V242</f>
        <v>0</v>
      </c>
      <c r="W242" s="178">
        <f>+'POAI 01 2024'!W242+'POAI 02 AD'!W242</f>
        <v>0</v>
      </c>
      <c r="X242" s="178">
        <f>+'POAI 01 2024'!X242+'POAI 02 AD'!X242</f>
        <v>0</v>
      </c>
      <c r="Y242" s="178">
        <f>+'POAI 01 2024'!Y242+'POAI 02 AD'!Y242</f>
        <v>0</v>
      </c>
      <c r="Z242" s="178">
        <f>+'POAI 01 2024'!Z242+'POAI 02 AD'!Z242</f>
        <v>0</v>
      </c>
      <c r="AA242" s="178">
        <f>+'POAI 01 2024'!AA242+'POAI 02 AD'!AA242</f>
        <v>0</v>
      </c>
      <c r="AB242" s="178">
        <f>+'POAI 01 2024'!AB242+'POAI 02 AD'!AB242</f>
        <v>0</v>
      </c>
      <c r="AC242" s="178">
        <f>+'POAI 01 2024'!AC242+'POAI 02 AD'!AC242</f>
        <v>0</v>
      </c>
      <c r="AD242" s="178">
        <f>+'POAI 01 2024'!AD242+'POAI 02 AD'!AD242</f>
        <v>0</v>
      </c>
      <c r="AE242" s="178">
        <f>+'POAI 01 2024'!AE242+'POAI 02 AD'!AE242</f>
        <v>0</v>
      </c>
      <c r="AF242" s="178">
        <f t="shared" si="19"/>
        <v>0</v>
      </c>
      <c r="AG242" s="180">
        <f t="shared" si="23"/>
        <v>0</v>
      </c>
      <c r="AH242" s="178">
        <v>5900000</v>
      </c>
      <c r="AI242" s="181">
        <f t="shared" si="24"/>
        <v>1</v>
      </c>
      <c r="AJ242" s="178">
        <f t="shared" si="22"/>
        <v>5900000</v>
      </c>
    </row>
    <row r="243" spans="1:36" s="6" customFormat="1" ht="31.2" x14ac:dyDescent="0.3">
      <c r="A243" s="175" t="str">
        <f t="shared" si="18"/>
        <v>SB.PY.1</v>
      </c>
      <c r="B243" s="176" t="s">
        <v>348</v>
      </c>
      <c r="C243" s="135" t="s">
        <v>14</v>
      </c>
      <c r="D243" s="177" t="s">
        <v>331</v>
      </c>
      <c r="E243" s="136">
        <v>12</v>
      </c>
      <c r="F243" s="178">
        <f>+'POAI 01 2024'!F243+'POAI 02 AD'!F243</f>
        <v>0</v>
      </c>
      <c r="G243" s="178">
        <f>+'POAI 01 2024'!G243+'POAI 02 AD'!G243</f>
        <v>0</v>
      </c>
      <c r="H243" s="178">
        <f>+'POAI 01 2024'!H243+'POAI 02 AD'!H243</f>
        <v>0</v>
      </c>
      <c r="I243" s="178">
        <f>+'POAI 01 2024'!I243+'POAI 02 AD'!I243</f>
        <v>0</v>
      </c>
      <c r="J243" s="178">
        <f>+'POAI 01 2024'!J243+'POAI 02 AD'!J243</f>
        <v>0</v>
      </c>
      <c r="K243" s="178">
        <f>+'POAI 01 2024'!K243+'POAI 02 AD'!K243</f>
        <v>0</v>
      </c>
      <c r="L243" s="178">
        <f>+'POAI 01 2024'!L243+'POAI 02 AD'!L243</f>
        <v>0</v>
      </c>
      <c r="M243" s="178">
        <f>+'POAI 01 2024'!M243+'POAI 02 AD'!M243</f>
        <v>0</v>
      </c>
      <c r="N243" s="178">
        <f>+'POAI 01 2024'!N243+'POAI 02 AD'!N243</f>
        <v>0</v>
      </c>
      <c r="O243" s="178">
        <f>+'POAI 01 2024'!O243+'POAI 02 AD'!O243</f>
        <v>0</v>
      </c>
      <c r="P243" s="178">
        <f>+'POAI 01 2024'!P243+'POAI 02 AD'!P243</f>
        <v>0</v>
      </c>
      <c r="Q243" s="178">
        <f>+'POAI 01 2024'!Q243+'POAI 02 AD'!Q243</f>
        <v>0</v>
      </c>
      <c r="R243" s="178">
        <f>+'POAI 01 2024'!R243+'POAI 02 AD'!R243</f>
        <v>0</v>
      </c>
      <c r="S243" s="178">
        <f>+'POAI 01 2024'!S243+'POAI 02 AD'!S243</f>
        <v>0</v>
      </c>
      <c r="T243" s="178">
        <f>+'POAI 01 2024'!T243+'POAI 02 AD'!T243</f>
        <v>0</v>
      </c>
      <c r="U243" s="178">
        <f>+'POAI 01 2024'!U243+'POAI 02 AD'!U243</f>
        <v>0</v>
      </c>
      <c r="V243" s="178">
        <f>+'POAI 01 2024'!V243+'POAI 02 AD'!V243</f>
        <v>0</v>
      </c>
      <c r="W243" s="178">
        <f>+'POAI 01 2024'!W243+'POAI 02 AD'!W243</f>
        <v>0</v>
      </c>
      <c r="X243" s="178">
        <f>+'POAI 01 2024'!X243+'POAI 02 AD'!X243</f>
        <v>0</v>
      </c>
      <c r="Y243" s="178">
        <f>+'POAI 01 2024'!Y243+'POAI 02 AD'!Y243</f>
        <v>0</v>
      </c>
      <c r="Z243" s="178">
        <f>+'POAI 01 2024'!Z243+'POAI 02 AD'!Z243</f>
        <v>0</v>
      </c>
      <c r="AA243" s="178">
        <f>+'POAI 01 2024'!AA243+'POAI 02 AD'!AA243</f>
        <v>0</v>
      </c>
      <c r="AB243" s="178">
        <f>+'POAI 01 2024'!AB243+'POAI 02 AD'!AB243</f>
        <v>0</v>
      </c>
      <c r="AC243" s="178">
        <f>+'POAI 01 2024'!AC243+'POAI 02 AD'!AC243</f>
        <v>0</v>
      </c>
      <c r="AD243" s="178">
        <f>+'POAI 01 2024'!AD243+'POAI 02 AD'!AD243</f>
        <v>0</v>
      </c>
      <c r="AE243" s="178">
        <f>+'POAI 01 2024'!AE243+'POAI 02 AD'!AE243</f>
        <v>0</v>
      </c>
      <c r="AF243" s="178">
        <f t="shared" si="19"/>
        <v>0</v>
      </c>
      <c r="AG243" s="180">
        <f t="shared" si="23"/>
        <v>0</v>
      </c>
      <c r="AH243" s="178">
        <v>5900000</v>
      </c>
      <c r="AI243" s="181">
        <f t="shared" si="24"/>
        <v>1</v>
      </c>
      <c r="AJ243" s="178">
        <f t="shared" si="22"/>
        <v>5900000</v>
      </c>
    </row>
    <row r="244" spans="1:36" s="6" customFormat="1" ht="31.2" x14ac:dyDescent="0.3">
      <c r="A244" s="175" t="str">
        <f t="shared" si="18"/>
        <v>SB.PY.1</v>
      </c>
      <c r="B244" s="176" t="s">
        <v>348</v>
      </c>
      <c r="C244" s="135" t="s">
        <v>12</v>
      </c>
      <c r="D244" s="177" t="s">
        <v>331</v>
      </c>
      <c r="E244" s="136">
        <v>12</v>
      </c>
      <c r="F244" s="178">
        <f>+'POAI 01 2024'!F244+'POAI 02 AD'!F244</f>
        <v>0</v>
      </c>
      <c r="G244" s="178">
        <f>+'POAI 01 2024'!G244+'POAI 02 AD'!G244</f>
        <v>0</v>
      </c>
      <c r="H244" s="178">
        <f>+'POAI 01 2024'!H244+'POAI 02 AD'!H244</f>
        <v>0</v>
      </c>
      <c r="I244" s="178">
        <f>+'POAI 01 2024'!I244+'POAI 02 AD'!I244</f>
        <v>0</v>
      </c>
      <c r="J244" s="178">
        <f>+'POAI 01 2024'!J244+'POAI 02 AD'!J244</f>
        <v>0</v>
      </c>
      <c r="K244" s="178">
        <f>+'POAI 01 2024'!K244+'POAI 02 AD'!K244</f>
        <v>0</v>
      </c>
      <c r="L244" s="178">
        <f>+'POAI 01 2024'!L244+'POAI 02 AD'!L244</f>
        <v>0</v>
      </c>
      <c r="M244" s="178">
        <f>+'POAI 01 2024'!M244+'POAI 02 AD'!M244</f>
        <v>0</v>
      </c>
      <c r="N244" s="178">
        <f>+'POAI 01 2024'!N244+'POAI 02 AD'!N244</f>
        <v>0</v>
      </c>
      <c r="O244" s="178">
        <f>+'POAI 01 2024'!O244+'POAI 02 AD'!O244</f>
        <v>0</v>
      </c>
      <c r="P244" s="178">
        <f>+'POAI 01 2024'!P244+'POAI 02 AD'!P244</f>
        <v>0</v>
      </c>
      <c r="Q244" s="178">
        <f>+'POAI 01 2024'!Q244+'POAI 02 AD'!Q244</f>
        <v>0</v>
      </c>
      <c r="R244" s="178">
        <f>+'POAI 01 2024'!R244+'POAI 02 AD'!R244</f>
        <v>0</v>
      </c>
      <c r="S244" s="178">
        <f>+'POAI 01 2024'!S244+'POAI 02 AD'!S244</f>
        <v>0</v>
      </c>
      <c r="T244" s="178">
        <f>+'POAI 01 2024'!T244+'POAI 02 AD'!T244</f>
        <v>0</v>
      </c>
      <c r="U244" s="178">
        <f>+'POAI 01 2024'!U244+'POAI 02 AD'!U244</f>
        <v>0</v>
      </c>
      <c r="V244" s="178">
        <f>+'POAI 01 2024'!V244+'POAI 02 AD'!V244</f>
        <v>0</v>
      </c>
      <c r="W244" s="178">
        <f>+'POAI 01 2024'!W244+'POAI 02 AD'!W244</f>
        <v>0</v>
      </c>
      <c r="X244" s="178">
        <f>+'POAI 01 2024'!X244+'POAI 02 AD'!X244</f>
        <v>0</v>
      </c>
      <c r="Y244" s="178">
        <f>+'POAI 01 2024'!Y244+'POAI 02 AD'!Y244</f>
        <v>0</v>
      </c>
      <c r="Z244" s="178">
        <f>+'POAI 01 2024'!Z244+'POAI 02 AD'!Z244</f>
        <v>0</v>
      </c>
      <c r="AA244" s="178">
        <f>+'POAI 01 2024'!AA244+'POAI 02 AD'!AA244</f>
        <v>0</v>
      </c>
      <c r="AB244" s="178">
        <f>+'POAI 01 2024'!AB244+'POAI 02 AD'!AB244</f>
        <v>0</v>
      </c>
      <c r="AC244" s="178">
        <f>+'POAI 01 2024'!AC244+'POAI 02 AD'!AC244</f>
        <v>0</v>
      </c>
      <c r="AD244" s="178">
        <f>+'POAI 01 2024'!AD244+'POAI 02 AD'!AD244</f>
        <v>0</v>
      </c>
      <c r="AE244" s="178">
        <f>+'POAI 01 2024'!AE244+'POAI 02 AD'!AE244</f>
        <v>0</v>
      </c>
      <c r="AF244" s="178">
        <f t="shared" si="19"/>
        <v>0</v>
      </c>
      <c r="AG244" s="180">
        <f t="shared" si="23"/>
        <v>0</v>
      </c>
      <c r="AH244" s="178">
        <v>5900000</v>
      </c>
      <c r="AI244" s="181">
        <f t="shared" si="24"/>
        <v>1</v>
      </c>
      <c r="AJ244" s="178">
        <f t="shared" si="22"/>
        <v>5900000</v>
      </c>
    </row>
    <row r="245" spans="1:36" s="6" customFormat="1" ht="46.8" x14ac:dyDescent="0.3">
      <c r="A245" s="175" t="str">
        <f t="shared" si="18"/>
        <v>SB.PY.1</v>
      </c>
      <c r="B245" s="176" t="s">
        <v>349</v>
      </c>
      <c r="C245" s="135" t="s">
        <v>10</v>
      </c>
      <c r="D245" s="177" t="s">
        <v>332</v>
      </c>
      <c r="E245" s="136">
        <v>5694</v>
      </c>
      <c r="F245" s="178">
        <f>+'POAI 01 2024'!F245+'POAI 02 AD'!F245</f>
        <v>0</v>
      </c>
      <c r="G245" s="178">
        <f>+'POAI 01 2024'!G245+'POAI 02 AD'!G245</f>
        <v>0</v>
      </c>
      <c r="H245" s="178">
        <f>+'POAI 01 2024'!H245+'POAI 02 AD'!H245</f>
        <v>102000000</v>
      </c>
      <c r="I245" s="178">
        <f>+'POAI 01 2024'!I245+'POAI 02 AD'!I245</f>
        <v>0</v>
      </c>
      <c r="J245" s="178">
        <f>+'POAI 01 2024'!J245+'POAI 02 AD'!J245</f>
        <v>0</v>
      </c>
      <c r="K245" s="178">
        <f>+'POAI 01 2024'!K245+'POAI 02 AD'!K245</f>
        <v>0</v>
      </c>
      <c r="L245" s="178">
        <f>+'POAI 01 2024'!L245+'POAI 02 AD'!L245</f>
        <v>0</v>
      </c>
      <c r="M245" s="178">
        <f>+'POAI 01 2024'!M245+'POAI 02 AD'!M245</f>
        <v>0</v>
      </c>
      <c r="N245" s="178">
        <f>+'POAI 01 2024'!N245+'POAI 02 AD'!N245</f>
        <v>0</v>
      </c>
      <c r="O245" s="178">
        <f>+'POAI 01 2024'!O245+'POAI 02 AD'!O245</f>
        <v>0</v>
      </c>
      <c r="P245" s="178">
        <f>+'POAI 01 2024'!P245+'POAI 02 AD'!P245</f>
        <v>0</v>
      </c>
      <c r="Q245" s="178">
        <f>+'POAI 01 2024'!Q245+'POAI 02 AD'!Q245</f>
        <v>0</v>
      </c>
      <c r="R245" s="178">
        <f>+'POAI 01 2024'!R245+'POAI 02 AD'!R245</f>
        <v>0</v>
      </c>
      <c r="S245" s="178">
        <f>+'POAI 01 2024'!S245+'POAI 02 AD'!S245</f>
        <v>0</v>
      </c>
      <c r="T245" s="178">
        <f>+'POAI 01 2024'!T245+'POAI 02 AD'!T245</f>
        <v>0</v>
      </c>
      <c r="U245" s="178">
        <f>+'POAI 01 2024'!U245+'POAI 02 AD'!U245</f>
        <v>0</v>
      </c>
      <c r="V245" s="178">
        <f>+'POAI 01 2024'!V245+'POAI 02 AD'!V245</f>
        <v>0</v>
      </c>
      <c r="W245" s="178">
        <f>+'POAI 01 2024'!W245+'POAI 02 AD'!W245</f>
        <v>0</v>
      </c>
      <c r="X245" s="178">
        <f>+'POAI 01 2024'!X245+'POAI 02 AD'!X245</f>
        <v>0</v>
      </c>
      <c r="Y245" s="178">
        <f>+'POAI 01 2024'!Y245+'POAI 02 AD'!Y245</f>
        <v>0</v>
      </c>
      <c r="Z245" s="178">
        <f>+'POAI 01 2024'!Z245+'POAI 02 AD'!Z245</f>
        <v>0</v>
      </c>
      <c r="AA245" s="178">
        <f>+'POAI 01 2024'!AA245+'POAI 02 AD'!AA245</f>
        <v>0</v>
      </c>
      <c r="AB245" s="178">
        <f>+'POAI 01 2024'!AB245+'POAI 02 AD'!AB245</f>
        <v>0</v>
      </c>
      <c r="AC245" s="178">
        <f>+'POAI 01 2024'!AC245+'POAI 02 AD'!AC245</f>
        <v>0</v>
      </c>
      <c r="AD245" s="178">
        <f>+'POAI 01 2024'!AD245+'POAI 02 AD'!AD245</f>
        <v>0</v>
      </c>
      <c r="AE245" s="178">
        <f>+'POAI 01 2024'!AE245+'POAI 02 AD'!AE245</f>
        <v>0</v>
      </c>
      <c r="AF245" s="178">
        <f t="shared" si="19"/>
        <v>102000000</v>
      </c>
      <c r="AG245" s="180">
        <f t="shared" si="23"/>
        <v>1</v>
      </c>
      <c r="AH245" s="178">
        <v>102000000</v>
      </c>
      <c r="AI245" s="181">
        <f t="shared" si="24"/>
        <v>0</v>
      </c>
      <c r="AJ245" s="178">
        <f t="shared" si="22"/>
        <v>0</v>
      </c>
    </row>
    <row r="246" spans="1:36" s="6" customFormat="1" ht="46.8" x14ac:dyDescent="0.3">
      <c r="A246" s="175" t="str">
        <f t="shared" si="18"/>
        <v>SB.PY.1</v>
      </c>
      <c r="B246" s="176" t="s">
        <v>349</v>
      </c>
      <c r="C246" s="135" t="s">
        <v>13</v>
      </c>
      <c r="D246" s="177" t="s">
        <v>332</v>
      </c>
      <c r="E246" s="136">
        <v>300</v>
      </c>
      <c r="F246" s="178">
        <f>+'POAI 01 2024'!F246+'POAI 02 AD'!F246</f>
        <v>0</v>
      </c>
      <c r="G246" s="178">
        <f>+'POAI 01 2024'!G246+'POAI 02 AD'!G246</f>
        <v>0</v>
      </c>
      <c r="H246" s="178">
        <f>+'POAI 01 2024'!H246+'POAI 02 AD'!H246</f>
        <v>0</v>
      </c>
      <c r="I246" s="178">
        <f>+'POAI 01 2024'!I246+'POAI 02 AD'!I246</f>
        <v>0</v>
      </c>
      <c r="J246" s="178">
        <f>+'POAI 01 2024'!J246+'POAI 02 AD'!J246</f>
        <v>0</v>
      </c>
      <c r="K246" s="178">
        <f>+'POAI 01 2024'!K246+'POAI 02 AD'!K246</f>
        <v>0</v>
      </c>
      <c r="L246" s="178">
        <f>+'POAI 01 2024'!L246+'POAI 02 AD'!L246</f>
        <v>0</v>
      </c>
      <c r="M246" s="178">
        <f>+'POAI 01 2024'!M246+'POAI 02 AD'!M246</f>
        <v>0</v>
      </c>
      <c r="N246" s="178">
        <f>+'POAI 01 2024'!N246+'POAI 02 AD'!N246</f>
        <v>0</v>
      </c>
      <c r="O246" s="178">
        <f>+'POAI 01 2024'!O246+'POAI 02 AD'!O246</f>
        <v>0</v>
      </c>
      <c r="P246" s="178">
        <f>+'POAI 01 2024'!P246+'POAI 02 AD'!P246</f>
        <v>0</v>
      </c>
      <c r="Q246" s="178">
        <f>+'POAI 01 2024'!Q246+'POAI 02 AD'!Q246</f>
        <v>0</v>
      </c>
      <c r="R246" s="178">
        <f>+'POAI 01 2024'!R246+'POAI 02 AD'!R246</f>
        <v>0</v>
      </c>
      <c r="S246" s="178">
        <f>+'POAI 01 2024'!S246+'POAI 02 AD'!S246</f>
        <v>0</v>
      </c>
      <c r="T246" s="178">
        <f>+'POAI 01 2024'!T246+'POAI 02 AD'!T246</f>
        <v>0</v>
      </c>
      <c r="U246" s="178">
        <f>+'POAI 01 2024'!U246+'POAI 02 AD'!U246</f>
        <v>0</v>
      </c>
      <c r="V246" s="178">
        <f>+'POAI 01 2024'!V246+'POAI 02 AD'!V246</f>
        <v>0</v>
      </c>
      <c r="W246" s="178">
        <f>+'POAI 01 2024'!W246+'POAI 02 AD'!W246</f>
        <v>0</v>
      </c>
      <c r="X246" s="178">
        <f>+'POAI 01 2024'!X246+'POAI 02 AD'!X246</f>
        <v>0</v>
      </c>
      <c r="Y246" s="178">
        <f>+'POAI 01 2024'!Y246+'POAI 02 AD'!Y246</f>
        <v>0</v>
      </c>
      <c r="Z246" s="178">
        <f>+'POAI 01 2024'!Z246+'POAI 02 AD'!Z246</f>
        <v>0</v>
      </c>
      <c r="AA246" s="178">
        <f>+'POAI 01 2024'!AA246+'POAI 02 AD'!AA246</f>
        <v>0</v>
      </c>
      <c r="AB246" s="178">
        <f>+'POAI 01 2024'!AB246+'POAI 02 AD'!AB246</f>
        <v>0</v>
      </c>
      <c r="AC246" s="178">
        <f>+'POAI 01 2024'!AC246+'POAI 02 AD'!AC246</f>
        <v>0</v>
      </c>
      <c r="AD246" s="178">
        <f>+'POAI 01 2024'!AD246+'POAI 02 AD'!AD246</f>
        <v>0</v>
      </c>
      <c r="AE246" s="178">
        <f>+'POAI 01 2024'!AE246+'POAI 02 AD'!AE246</f>
        <v>0</v>
      </c>
      <c r="AF246" s="178">
        <f t="shared" si="19"/>
        <v>0</v>
      </c>
      <c r="AG246" s="180">
        <f t="shared" si="23"/>
        <v>0</v>
      </c>
      <c r="AH246" s="178">
        <v>10000000</v>
      </c>
      <c r="AI246" s="181">
        <f t="shared" si="24"/>
        <v>1</v>
      </c>
      <c r="AJ246" s="178">
        <f t="shared" si="22"/>
        <v>10000000</v>
      </c>
    </row>
    <row r="247" spans="1:36" s="6" customFormat="1" ht="46.8" x14ac:dyDescent="0.3">
      <c r="A247" s="175" t="str">
        <f t="shared" si="18"/>
        <v>SB.PY.1</v>
      </c>
      <c r="B247" s="176" t="s">
        <v>349</v>
      </c>
      <c r="C247" s="135" t="s">
        <v>14</v>
      </c>
      <c r="D247" s="177" t="s">
        <v>332</v>
      </c>
      <c r="E247" s="136">
        <v>300</v>
      </c>
      <c r="F247" s="178">
        <f>+'POAI 01 2024'!F247+'POAI 02 AD'!F247</f>
        <v>0</v>
      </c>
      <c r="G247" s="178">
        <f>+'POAI 01 2024'!G247+'POAI 02 AD'!G247</f>
        <v>0</v>
      </c>
      <c r="H247" s="178">
        <f>+'POAI 01 2024'!H247+'POAI 02 AD'!H247</f>
        <v>0</v>
      </c>
      <c r="I247" s="178">
        <f>+'POAI 01 2024'!I247+'POAI 02 AD'!I247</f>
        <v>0</v>
      </c>
      <c r="J247" s="178">
        <f>+'POAI 01 2024'!J247+'POAI 02 AD'!J247</f>
        <v>0</v>
      </c>
      <c r="K247" s="178">
        <f>+'POAI 01 2024'!K247+'POAI 02 AD'!K247</f>
        <v>0</v>
      </c>
      <c r="L247" s="178">
        <f>+'POAI 01 2024'!L247+'POAI 02 AD'!L247</f>
        <v>0</v>
      </c>
      <c r="M247" s="178">
        <f>+'POAI 01 2024'!M247+'POAI 02 AD'!M247</f>
        <v>0</v>
      </c>
      <c r="N247" s="178">
        <f>+'POAI 01 2024'!N247+'POAI 02 AD'!N247</f>
        <v>0</v>
      </c>
      <c r="O247" s="178">
        <f>+'POAI 01 2024'!O247+'POAI 02 AD'!O247</f>
        <v>0</v>
      </c>
      <c r="P247" s="178">
        <f>+'POAI 01 2024'!P247+'POAI 02 AD'!P247</f>
        <v>0</v>
      </c>
      <c r="Q247" s="178">
        <f>+'POAI 01 2024'!Q247+'POAI 02 AD'!Q247</f>
        <v>0</v>
      </c>
      <c r="R247" s="178">
        <f>+'POAI 01 2024'!R247+'POAI 02 AD'!R247</f>
        <v>0</v>
      </c>
      <c r="S247" s="178">
        <f>+'POAI 01 2024'!S247+'POAI 02 AD'!S247</f>
        <v>0</v>
      </c>
      <c r="T247" s="178">
        <f>+'POAI 01 2024'!T247+'POAI 02 AD'!T247</f>
        <v>0</v>
      </c>
      <c r="U247" s="178">
        <f>+'POAI 01 2024'!U247+'POAI 02 AD'!U247</f>
        <v>0</v>
      </c>
      <c r="V247" s="178">
        <f>+'POAI 01 2024'!V247+'POAI 02 AD'!V247</f>
        <v>0</v>
      </c>
      <c r="W247" s="178">
        <f>+'POAI 01 2024'!W247+'POAI 02 AD'!W247</f>
        <v>0</v>
      </c>
      <c r="X247" s="178">
        <f>+'POAI 01 2024'!X247+'POAI 02 AD'!X247</f>
        <v>0</v>
      </c>
      <c r="Y247" s="178">
        <f>+'POAI 01 2024'!Y247+'POAI 02 AD'!Y247</f>
        <v>0</v>
      </c>
      <c r="Z247" s="178">
        <f>+'POAI 01 2024'!Z247+'POAI 02 AD'!Z247</f>
        <v>0</v>
      </c>
      <c r="AA247" s="178">
        <f>+'POAI 01 2024'!AA247+'POAI 02 AD'!AA247</f>
        <v>0</v>
      </c>
      <c r="AB247" s="178">
        <f>+'POAI 01 2024'!AB247+'POAI 02 AD'!AB247</f>
        <v>0</v>
      </c>
      <c r="AC247" s="178">
        <f>+'POAI 01 2024'!AC247+'POAI 02 AD'!AC247</f>
        <v>0</v>
      </c>
      <c r="AD247" s="178">
        <f>+'POAI 01 2024'!AD247+'POAI 02 AD'!AD247</f>
        <v>0</v>
      </c>
      <c r="AE247" s="178">
        <f>+'POAI 01 2024'!AE247+'POAI 02 AD'!AE247</f>
        <v>0</v>
      </c>
      <c r="AF247" s="178">
        <f t="shared" si="19"/>
        <v>0</v>
      </c>
      <c r="AG247" s="180">
        <f t="shared" si="23"/>
        <v>0</v>
      </c>
      <c r="AH247" s="178">
        <v>10000000</v>
      </c>
      <c r="AI247" s="181">
        <f t="shared" si="24"/>
        <v>1</v>
      </c>
      <c r="AJ247" s="178">
        <f t="shared" si="22"/>
        <v>10000000</v>
      </c>
    </row>
    <row r="248" spans="1:36" s="6" customFormat="1" ht="46.8" x14ac:dyDescent="0.3">
      <c r="A248" s="175" t="str">
        <f t="shared" si="18"/>
        <v>SB.PY.1</v>
      </c>
      <c r="B248" s="176" t="s">
        <v>349</v>
      </c>
      <c r="C248" s="135" t="s">
        <v>12</v>
      </c>
      <c r="D248" s="177" t="s">
        <v>332</v>
      </c>
      <c r="E248" s="136">
        <v>400</v>
      </c>
      <c r="F248" s="178">
        <f>+'POAI 01 2024'!F248+'POAI 02 AD'!F248</f>
        <v>0</v>
      </c>
      <c r="G248" s="178">
        <f>+'POAI 01 2024'!G248+'POAI 02 AD'!G248</f>
        <v>0</v>
      </c>
      <c r="H248" s="178">
        <f>+'POAI 01 2024'!H248+'POAI 02 AD'!H248</f>
        <v>0</v>
      </c>
      <c r="I248" s="178">
        <f>+'POAI 01 2024'!I248+'POAI 02 AD'!I248</f>
        <v>0</v>
      </c>
      <c r="J248" s="178">
        <f>+'POAI 01 2024'!J248+'POAI 02 AD'!J248</f>
        <v>0</v>
      </c>
      <c r="K248" s="178">
        <f>+'POAI 01 2024'!K248+'POAI 02 AD'!K248</f>
        <v>0</v>
      </c>
      <c r="L248" s="178">
        <f>+'POAI 01 2024'!L248+'POAI 02 AD'!L248</f>
        <v>0</v>
      </c>
      <c r="M248" s="178">
        <f>+'POAI 01 2024'!M248+'POAI 02 AD'!M248</f>
        <v>0</v>
      </c>
      <c r="N248" s="178">
        <f>+'POAI 01 2024'!N248+'POAI 02 AD'!N248</f>
        <v>0</v>
      </c>
      <c r="O248" s="178">
        <f>+'POAI 01 2024'!O248+'POAI 02 AD'!O248</f>
        <v>0</v>
      </c>
      <c r="P248" s="178">
        <f>+'POAI 01 2024'!P248+'POAI 02 AD'!P248</f>
        <v>0</v>
      </c>
      <c r="Q248" s="178">
        <f>+'POAI 01 2024'!Q248+'POAI 02 AD'!Q248</f>
        <v>0</v>
      </c>
      <c r="R248" s="178">
        <f>+'POAI 01 2024'!R248+'POAI 02 AD'!R248</f>
        <v>0</v>
      </c>
      <c r="S248" s="178">
        <f>+'POAI 01 2024'!S248+'POAI 02 AD'!S248</f>
        <v>0</v>
      </c>
      <c r="T248" s="178">
        <f>+'POAI 01 2024'!T248+'POAI 02 AD'!T248</f>
        <v>0</v>
      </c>
      <c r="U248" s="178">
        <f>+'POAI 01 2024'!U248+'POAI 02 AD'!U248</f>
        <v>0</v>
      </c>
      <c r="V248" s="178">
        <f>+'POAI 01 2024'!V248+'POAI 02 AD'!V248</f>
        <v>0</v>
      </c>
      <c r="W248" s="178">
        <f>+'POAI 01 2024'!W248+'POAI 02 AD'!W248</f>
        <v>0</v>
      </c>
      <c r="X248" s="178">
        <f>+'POAI 01 2024'!X248+'POAI 02 AD'!X248</f>
        <v>0</v>
      </c>
      <c r="Y248" s="178">
        <f>+'POAI 01 2024'!Y248+'POAI 02 AD'!Y248</f>
        <v>0</v>
      </c>
      <c r="Z248" s="178">
        <f>+'POAI 01 2024'!Z248+'POAI 02 AD'!Z248</f>
        <v>0</v>
      </c>
      <c r="AA248" s="178">
        <f>+'POAI 01 2024'!AA248+'POAI 02 AD'!AA248</f>
        <v>0</v>
      </c>
      <c r="AB248" s="178">
        <f>+'POAI 01 2024'!AB248+'POAI 02 AD'!AB248</f>
        <v>0</v>
      </c>
      <c r="AC248" s="178">
        <f>+'POAI 01 2024'!AC248+'POAI 02 AD'!AC248</f>
        <v>0</v>
      </c>
      <c r="AD248" s="178">
        <f>+'POAI 01 2024'!AD248+'POAI 02 AD'!AD248</f>
        <v>0</v>
      </c>
      <c r="AE248" s="178">
        <f>+'POAI 01 2024'!AE248+'POAI 02 AD'!AE248</f>
        <v>0</v>
      </c>
      <c r="AF248" s="178">
        <f t="shared" si="19"/>
        <v>0</v>
      </c>
      <c r="AG248" s="180">
        <f t="shared" si="23"/>
        <v>0</v>
      </c>
      <c r="AH248" s="178">
        <v>17000000</v>
      </c>
      <c r="AI248" s="181">
        <f t="shared" si="24"/>
        <v>1</v>
      </c>
      <c r="AJ248" s="178">
        <f t="shared" si="22"/>
        <v>17000000</v>
      </c>
    </row>
    <row r="249" spans="1:36" s="6" customFormat="1" ht="31.2" x14ac:dyDescent="0.3">
      <c r="A249" s="175" t="str">
        <f t="shared" si="18"/>
        <v>SB.PY.2</v>
      </c>
      <c r="B249" s="176" t="s">
        <v>77</v>
      </c>
      <c r="C249" s="135" t="s">
        <v>10</v>
      </c>
      <c r="D249" s="177" t="s">
        <v>323</v>
      </c>
      <c r="E249" s="136">
        <v>170</v>
      </c>
      <c r="F249" s="178">
        <f>+'POAI 01 2024'!F249+'POAI 02 AD'!F249</f>
        <v>0</v>
      </c>
      <c r="G249" s="178">
        <f>+'POAI 01 2024'!G249+'POAI 02 AD'!G249</f>
        <v>0</v>
      </c>
      <c r="H249" s="178">
        <f>+'POAI 01 2024'!H249+'POAI 02 AD'!H249</f>
        <v>45000000</v>
      </c>
      <c r="I249" s="178">
        <f>+'POAI 01 2024'!I249+'POAI 02 AD'!I249</f>
        <v>0</v>
      </c>
      <c r="J249" s="178">
        <f>+'POAI 01 2024'!J249+'POAI 02 AD'!J249</f>
        <v>0</v>
      </c>
      <c r="K249" s="178">
        <f>+'POAI 01 2024'!K249+'POAI 02 AD'!K249</f>
        <v>0</v>
      </c>
      <c r="L249" s="178">
        <f>+'POAI 01 2024'!L249+'POAI 02 AD'!L249</f>
        <v>0</v>
      </c>
      <c r="M249" s="178">
        <f>+'POAI 01 2024'!M249+'POAI 02 AD'!M249</f>
        <v>0</v>
      </c>
      <c r="N249" s="178">
        <f>+'POAI 01 2024'!N249+'POAI 02 AD'!N249</f>
        <v>0</v>
      </c>
      <c r="O249" s="178">
        <f>+'POAI 01 2024'!O249+'POAI 02 AD'!O249</f>
        <v>0</v>
      </c>
      <c r="P249" s="178">
        <f>+'POAI 01 2024'!P249+'POAI 02 AD'!P249</f>
        <v>0</v>
      </c>
      <c r="Q249" s="178">
        <f>+'POAI 01 2024'!Q249+'POAI 02 AD'!Q249</f>
        <v>0</v>
      </c>
      <c r="R249" s="178">
        <f>+'POAI 01 2024'!R249+'POAI 02 AD'!R249</f>
        <v>0</v>
      </c>
      <c r="S249" s="178">
        <f>+'POAI 01 2024'!S249+'POAI 02 AD'!S249</f>
        <v>0</v>
      </c>
      <c r="T249" s="178">
        <f>+'POAI 01 2024'!T249+'POAI 02 AD'!T249</f>
        <v>0</v>
      </c>
      <c r="U249" s="178">
        <f>+'POAI 01 2024'!U249+'POAI 02 AD'!U249</f>
        <v>0</v>
      </c>
      <c r="V249" s="178">
        <f>+'POAI 01 2024'!V249+'POAI 02 AD'!V249</f>
        <v>0</v>
      </c>
      <c r="W249" s="178">
        <f>+'POAI 01 2024'!W249+'POAI 02 AD'!W249</f>
        <v>0</v>
      </c>
      <c r="X249" s="178">
        <f>+'POAI 01 2024'!X249+'POAI 02 AD'!X249</f>
        <v>0</v>
      </c>
      <c r="Y249" s="178">
        <f>+'POAI 01 2024'!Y249+'POAI 02 AD'!Y249</f>
        <v>0</v>
      </c>
      <c r="Z249" s="178">
        <f>+'POAI 01 2024'!Z249+'POAI 02 AD'!Z249</f>
        <v>0</v>
      </c>
      <c r="AA249" s="178">
        <f>+'POAI 01 2024'!AA249+'POAI 02 AD'!AA249</f>
        <v>0</v>
      </c>
      <c r="AB249" s="178">
        <f>+'POAI 01 2024'!AB249+'POAI 02 AD'!AB249</f>
        <v>0</v>
      </c>
      <c r="AC249" s="178">
        <f>+'POAI 01 2024'!AC249+'POAI 02 AD'!AC249</f>
        <v>0</v>
      </c>
      <c r="AD249" s="178">
        <f>+'POAI 01 2024'!AD249+'POAI 02 AD'!AD249</f>
        <v>0</v>
      </c>
      <c r="AE249" s="178">
        <f>+'POAI 01 2024'!AE249+'POAI 02 AD'!AE249</f>
        <v>0</v>
      </c>
      <c r="AF249" s="178">
        <f t="shared" si="19"/>
        <v>45000000</v>
      </c>
      <c r="AG249" s="180">
        <f t="shared" si="23"/>
        <v>1</v>
      </c>
      <c r="AH249" s="178">
        <v>45000000</v>
      </c>
      <c r="AI249" s="181">
        <f t="shared" si="24"/>
        <v>0</v>
      </c>
      <c r="AJ249" s="178">
        <f t="shared" si="22"/>
        <v>0</v>
      </c>
    </row>
    <row r="250" spans="1:36" s="6" customFormat="1" ht="31.2" x14ac:dyDescent="0.3">
      <c r="A250" s="175" t="str">
        <f t="shared" si="18"/>
        <v>SB.PY.2</v>
      </c>
      <c r="B250" s="176" t="s">
        <v>77</v>
      </c>
      <c r="C250" s="135" t="s">
        <v>13</v>
      </c>
      <c r="D250" s="177" t="s">
        <v>323</v>
      </c>
      <c r="E250" s="136">
        <v>70</v>
      </c>
      <c r="F250" s="178">
        <f>+'POAI 01 2024'!F250+'POAI 02 AD'!F250</f>
        <v>0</v>
      </c>
      <c r="G250" s="178">
        <f>+'POAI 01 2024'!G250+'POAI 02 AD'!G250</f>
        <v>0</v>
      </c>
      <c r="H250" s="178">
        <f>+'POAI 01 2024'!H250+'POAI 02 AD'!H250</f>
        <v>10711000</v>
      </c>
      <c r="I250" s="178">
        <f>+'POAI 01 2024'!I250+'POAI 02 AD'!I250</f>
        <v>0</v>
      </c>
      <c r="J250" s="178">
        <f>+'POAI 01 2024'!J250+'POAI 02 AD'!J250</f>
        <v>0</v>
      </c>
      <c r="K250" s="178">
        <f>+'POAI 01 2024'!K250+'POAI 02 AD'!K250</f>
        <v>0</v>
      </c>
      <c r="L250" s="178">
        <f>+'POAI 01 2024'!L250+'POAI 02 AD'!L250</f>
        <v>0</v>
      </c>
      <c r="M250" s="178">
        <f>+'POAI 01 2024'!M250+'POAI 02 AD'!M250</f>
        <v>0</v>
      </c>
      <c r="N250" s="178">
        <f>+'POAI 01 2024'!N250+'POAI 02 AD'!N250</f>
        <v>0</v>
      </c>
      <c r="O250" s="178">
        <f>+'POAI 01 2024'!O250+'POAI 02 AD'!O250</f>
        <v>0</v>
      </c>
      <c r="P250" s="178">
        <f>+'POAI 01 2024'!P250+'POAI 02 AD'!P250</f>
        <v>0</v>
      </c>
      <c r="Q250" s="178">
        <f>+'POAI 01 2024'!Q250+'POAI 02 AD'!Q250</f>
        <v>0</v>
      </c>
      <c r="R250" s="178">
        <f>+'POAI 01 2024'!R250+'POAI 02 AD'!R250</f>
        <v>0</v>
      </c>
      <c r="S250" s="178">
        <f>+'POAI 01 2024'!S250+'POAI 02 AD'!S250</f>
        <v>0</v>
      </c>
      <c r="T250" s="178">
        <f>+'POAI 01 2024'!T250+'POAI 02 AD'!T250</f>
        <v>0</v>
      </c>
      <c r="U250" s="178">
        <f>+'POAI 01 2024'!U250+'POAI 02 AD'!U250</f>
        <v>0</v>
      </c>
      <c r="V250" s="178">
        <f>+'POAI 01 2024'!V250+'POAI 02 AD'!V250</f>
        <v>0</v>
      </c>
      <c r="W250" s="178">
        <f>+'POAI 01 2024'!W250+'POAI 02 AD'!W250</f>
        <v>0</v>
      </c>
      <c r="X250" s="178">
        <f>+'POAI 01 2024'!X250+'POAI 02 AD'!X250</f>
        <v>0</v>
      </c>
      <c r="Y250" s="178">
        <f>+'POAI 01 2024'!Y250+'POAI 02 AD'!Y250</f>
        <v>0</v>
      </c>
      <c r="Z250" s="178">
        <f>+'POAI 01 2024'!Z250+'POAI 02 AD'!Z250</f>
        <v>0</v>
      </c>
      <c r="AA250" s="178">
        <f>+'POAI 01 2024'!AA250+'POAI 02 AD'!AA250</f>
        <v>0</v>
      </c>
      <c r="AB250" s="178">
        <f>+'POAI 01 2024'!AB250+'POAI 02 AD'!AB250</f>
        <v>0</v>
      </c>
      <c r="AC250" s="178">
        <f>+'POAI 01 2024'!AC250+'POAI 02 AD'!AC250</f>
        <v>0</v>
      </c>
      <c r="AD250" s="178">
        <f>+'POAI 01 2024'!AD250+'POAI 02 AD'!AD250</f>
        <v>0</v>
      </c>
      <c r="AE250" s="178">
        <f>+'POAI 01 2024'!AE250+'POAI 02 AD'!AE250</f>
        <v>0</v>
      </c>
      <c r="AF250" s="178">
        <f t="shared" si="19"/>
        <v>10711000</v>
      </c>
      <c r="AG250" s="180">
        <f t="shared" si="23"/>
        <v>0.61557471264367813</v>
      </c>
      <c r="AH250" s="178">
        <v>17400000</v>
      </c>
      <c r="AI250" s="181">
        <f t="shared" si="24"/>
        <v>0.38442528735632187</v>
      </c>
      <c r="AJ250" s="178">
        <f t="shared" si="22"/>
        <v>6689000</v>
      </c>
    </row>
    <row r="251" spans="1:36" s="6" customFormat="1" ht="31.2" x14ac:dyDescent="0.3">
      <c r="A251" s="175" t="str">
        <f t="shared" si="18"/>
        <v>SB.PY.2</v>
      </c>
      <c r="B251" s="176" t="s">
        <v>77</v>
      </c>
      <c r="C251" s="135" t="s">
        <v>14</v>
      </c>
      <c r="D251" s="177" t="s">
        <v>323</v>
      </c>
      <c r="E251" s="136">
        <v>50</v>
      </c>
      <c r="F251" s="178">
        <f>+'POAI 01 2024'!F251+'POAI 02 AD'!F251</f>
        <v>0</v>
      </c>
      <c r="G251" s="178">
        <f>+'POAI 01 2024'!G251+'POAI 02 AD'!G251</f>
        <v>0</v>
      </c>
      <c r="H251" s="178">
        <f>+'POAI 01 2024'!H251+'POAI 02 AD'!H251</f>
        <v>10711000</v>
      </c>
      <c r="I251" s="178">
        <f>+'POAI 01 2024'!I251+'POAI 02 AD'!I251</f>
        <v>0</v>
      </c>
      <c r="J251" s="178">
        <f>+'POAI 01 2024'!J251+'POAI 02 AD'!J251</f>
        <v>0</v>
      </c>
      <c r="K251" s="178">
        <f>+'POAI 01 2024'!K251+'POAI 02 AD'!K251</f>
        <v>0</v>
      </c>
      <c r="L251" s="178">
        <f>+'POAI 01 2024'!L251+'POAI 02 AD'!L251</f>
        <v>0</v>
      </c>
      <c r="M251" s="178">
        <f>+'POAI 01 2024'!M251+'POAI 02 AD'!M251</f>
        <v>0</v>
      </c>
      <c r="N251" s="178">
        <f>+'POAI 01 2024'!N251+'POAI 02 AD'!N251</f>
        <v>0</v>
      </c>
      <c r="O251" s="178">
        <f>+'POAI 01 2024'!O251+'POAI 02 AD'!O251</f>
        <v>0</v>
      </c>
      <c r="P251" s="178">
        <f>+'POAI 01 2024'!P251+'POAI 02 AD'!P251</f>
        <v>0</v>
      </c>
      <c r="Q251" s="178">
        <f>+'POAI 01 2024'!Q251+'POAI 02 AD'!Q251</f>
        <v>0</v>
      </c>
      <c r="R251" s="178">
        <f>+'POAI 01 2024'!R251+'POAI 02 AD'!R251</f>
        <v>0</v>
      </c>
      <c r="S251" s="178">
        <f>+'POAI 01 2024'!S251+'POAI 02 AD'!S251</f>
        <v>0</v>
      </c>
      <c r="T251" s="178">
        <f>+'POAI 01 2024'!T251+'POAI 02 AD'!T251</f>
        <v>0</v>
      </c>
      <c r="U251" s="178">
        <f>+'POAI 01 2024'!U251+'POAI 02 AD'!U251</f>
        <v>0</v>
      </c>
      <c r="V251" s="178">
        <f>+'POAI 01 2024'!V251+'POAI 02 AD'!V251</f>
        <v>0</v>
      </c>
      <c r="W251" s="178">
        <f>+'POAI 01 2024'!W251+'POAI 02 AD'!W251</f>
        <v>0</v>
      </c>
      <c r="X251" s="178">
        <f>+'POAI 01 2024'!X251+'POAI 02 AD'!X251</f>
        <v>0</v>
      </c>
      <c r="Y251" s="178">
        <f>+'POAI 01 2024'!Y251+'POAI 02 AD'!Y251</f>
        <v>0</v>
      </c>
      <c r="Z251" s="178">
        <f>+'POAI 01 2024'!Z251+'POAI 02 AD'!Z251</f>
        <v>0</v>
      </c>
      <c r="AA251" s="178">
        <f>+'POAI 01 2024'!AA251+'POAI 02 AD'!AA251</f>
        <v>0</v>
      </c>
      <c r="AB251" s="178">
        <f>+'POAI 01 2024'!AB251+'POAI 02 AD'!AB251</f>
        <v>0</v>
      </c>
      <c r="AC251" s="178">
        <f>+'POAI 01 2024'!AC251+'POAI 02 AD'!AC251</f>
        <v>0</v>
      </c>
      <c r="AD251" s="178">
        <f>+'POAI 01 2024'!AD251+'POAI 02 AD'!AD251</f>
        <v>0</v>
      </c>
      <c r="AE251" s="178">
        <f>+'POAI 01 2024'!AE251+'POAI 02 AD'!AE251</f>
        <v>0</v>
      </c>
      <c r="AF251" s="178">
        <f t="shared" si="19"/>
        <v>10711000</v>
      </c>
      <c r="AG251" s="180">
        <f t="shared" si="23"/>
        <v>0.61557471264367813</v>
      </c>
      <c r="AH251" s="178">
        <v>17400000</v>
      </c>
      <c r="AI251" s="181">
        <f t="shared" si="24"/>
        <v>0.38442528735632187</v>
      </c>
      <c r="AJ251" s="178">
        <f t="shared" si="22"/>
        <v>6689000</v>
      </c>
    </row>
    <row r="252" spans="1:36" s="6" customFormat="1" ht="31.2" x14ac:dyDescent="0.3">
      <c r="A252" s="175" t="str">
        <f t="shared" si="18"/>
        <v>SB.PY.2</v>
      </c>
      <c r="B252" s="176" t="s">
        <v>77</v>
      </c>
      <c r="C252" s="135" t="s">
        <v>12</v>
      </c>
      <c r="D252" s="177" t="s">
        <v>323</v>
      </c>
      <c r="E252" s="136">
        <v>70</v>
      </c>
      <c r="F252" s="178">
        <f>+'POAI 01 2024'!F252+'POAI 02 AD'!F252</f>
        <v>0</v>
      </c>
      <c r="G252" s="178">
        <f>+'POAI 01 2024'!G252+'POAI 02 AD'!G252</f>
        <v>0</v>
      </c>
      <c r="H252" s="178">
        <f>+'POAI 01 2024'!H252+'POAI 02 AD'!H252</f>
        <v>12425000</v>
      </c>
      <c r="I252" s="178">
        <f>+'POAI 01 2024'!I252+'POAI 02 AD'!I252</f>
        <v>0</v>
      </c>
      <c r="J252" s="178">
        <f>+'POAI 01 2024'!J252+'POAI 02 AD'!J252</f>
        <v>0</v>
      </c>
      <c r="K252" s="178">
        <f>+'POAI 01 2024'!K252+'POAI 02 AD'!K252</f>
        <v>0</v>
      </c>
      <c r="L252" s="178">
        <f>+'POAI 01 2024'!L252+'POAI 02 AD'!L252</f>
        <v>0</v>
      </c>
      <c r="M252" s="178">
        <f>+'POAI 01 2024'!M252+'POAI 02 AD'!M252</f>
        <v>0</v>
      </c>
      <c r="N252" s="178">
        <f>+'POAI 01 2024'!N252+'POAI 02 AD'!N252</f>
        <v>0</v>
      </c>
      <c r="O252" s="178">
        <f>+'POAI 01 2024'!O252+'POAI 02 AD'!O252</f>
        <v>0</v>
      </c>
      <c r="P252" s="178">
        <f>+'POAI 01 2024'!P252+'POAI 02 AD'!P252</f>
        <v>0</v>
      </c>
      <c r="Q252" s="178">
        <f>+'POAI 01 2024'!Q252+'POAI 02 AD'!Q252</f>
        <v>0</v>
      </c>
      <c r="R252" s="178">
        <f>+'POAI 01 2024'!R252+'POAI 02 AD'!R252</f>
        <v>0</v>
      </c>
      <c r="S252" s="178">
        <f>+'POAI 01 2024'!S252+'POAI 02 AD'!S252</f>
        <v>0</v>
      </c>
      <c r="T252" s="178">
        <f>+'POAI 01 2024'!T252+'POAI 02 AD'!T252</f>
        <v>0</v>
      </c>
      <c r="U252" s="178">
        <f>+'POAI 01 2024'!U252+'POAI 02 AD'!U252</f>
        <v>0</v>
      </c>
      <c r="V252" s="178">
        <f>+'POAI 01 2024'!V252+'POAI 02 AD'!V252</f>
        <v>0</v>
      </c>
      <c r="W252" s="178">
        <f>+'POAI 01 2024'!W252+'POAI 02 AD'!W252</f>
        <v>0</v>
      </c>
      <c r="X252" s="178">
        <f>+'POAI 01 2024'!X252+'POAI 02 AD'!X252</f>
        <v>0</v>
      </c>
      <c r="Y252" s="178">
        <f>+'POAI 01 2024'!Y252+'POAI 02 AD'!Y252</f>
        <v>0</v>
      </c>
      <c r="Z252" s="178">
        <f>+'POAI 01 2024'!Z252+'POAI 02 AD'!Z252</f>
        <v>0</v>
      </c>
      <c r="AA252" s="178">
        <f>+'POAI 01 2024'!AA252+'POAI 02 AD'!AA252</f>
        <v>0</v>
      </c>
      <c r="AB252" s="178">
        <f>+'POAI 01 2024'!AB252+'POAI 02 AD'!AB252</f>
        <v>0</v>
      </c>
      <c r="AC252" s="178">
        <f>+'POAI 01 2024'!AC252+'POAI 02 AD'!AC252</f>
        <v>0</v>
      </c>
      <c r="AD252" s="178">
        <f>+'POAI 01 2024'!AD252+'POAI 02 AD'!AD252</f>
        <v>0</v>
      </c>
      <c r="AE252" s="178">
        <f>+'POAI 01 2024'!AE252+'POAI 02 AD'!AE252</f>
        <v>0</v>
      </c>
      <c r="AF252" s="178">
        <f t="shared" si="19"/>
        <v>12425000</v>
      </c>
      <c r="AG252" s="180">
        <f t="shared" si="23"/>
        <v>0.71408045977011492</v>
      </c>
      <c r="AH252" s="178">
        <v>17400000</v>
      </c>
      <c r="AI252" s="181">
        <f t="shared" si="24"/>
        <v>0.28591954022988508</v>
      </c>
      <c r="AJ252" s="178">
        <f t="shared" si="22"/>
        <v>4975000</v>
      </c>
    </row>
    <row r="253" spans="1:36" s="6" customFormat="1" ht="15.6" x14ac:dyDescent="0.3">
      <c r="A253" s="175" t="str">
        <f t="shared" si="18"/>
        <v>SB.PY.2</v>
      </c>
      <c r="B253" s="176" t="s">
        <v>350</v>
      </c>
      <c r="C253" s="135" t="s">
        <v>10</v>
      </c>
      <c r="D253" s="177" t="s">
        <v>323</v>
      </c>
      <c r="E253" s="136">
        <v>30</v>
      </c>
      <c r="F253" s="178">
        <f>+'POAI 01 2024'!F253+'POAI 02 AD'!F253</f>
        <v>0</v>
      </c>
      <c r="G253" s="178">
        <f>+'POAI 01 2024'!G253+'POAI 02 AD'!G253</f>
        <v>0</v>
      </c>
      <c r="H253" s="178">
        <f>+'POAI 01 2024'!H253+'POAI 02 AD'!H253</f>
        <v>349214000</v>
      </c>
      <c r="I253" s="178">
        <f>+'POAI 01 2024'!I253+'POAI 02 AD'!I253</f>
        <v>0</v>
      </c>
      <c r="J253" s="178">
        <f>+'POAI 01 2024'!J253+'POAI 02 AD'!J253</f>
        <v>0</v>
      </c>
      <c r="K253" s="178">
        <f>+'POAI 01 2024'!K253+'POAI 02 AD'!K253</f>
        <v>0</v>
      </c>
      <c r="L253" s="178">
        <f>+'POAI 01 2024'!L253+'POAI 02 AD'!L253</f>
        <v>0</v>
      </c>
      <c r="M253" s="178">
        <f>+'POAI 01 2024'!M253+'POAI 02 AD'!M253</f>
        <v>0</v>
      </c>
      <c r="N253" s="178">
        <f>+'POAI 01 2024'!N253+'POAI 02 AD'!N253</f>
        <v>0</v>
      </c>
      <c r="O253" s="178">
        <f>+'POAI 01 2024'!O253+'POAI 02 AD'!O253</f>
        <v>0</v>
      </c>
      <c r="P253" s="178">
        <f>+'POAI 01 2024'!P253+'POAI 02 AD'!P253</f>
        <v>0</v>
      </c>
      <c r="Q253" s="178">
        <f>+'POAI 01 2024'!Q253+'POAI 02 AD'!Q253</f>
        <v>0</v>
      </c>
      <c r="R253" s="178">
        <f>+'POAI 01 2024'!R253+'POAI 02 AD'!R253</f>
        <v>0</v>
      </c>
      <c r="S253" s="178">
        <f>+'POAI 01 2024'!S253+'POAI 02 AD'!S253</f>
        <v>0</v>
      </c>
      <c r="T253" s="178">
        <f>+'POAI 01 2024'!T253+'POAI 02 AD'!T253</f>
        <v>0</v>
      </c>
      <c r="U253" s="178">
        <f>+'POAI 01 2024'!U253+'POAI 02 AD'!U253</f>
        <v>0</v>
      </c>
      <c r="V253" s="178">
        <f>+'POAI 01 2024'!V253+'POAI 02 AD'!V253</f>
        <v>0</v>
      </c>
      <c r="W253" s="178">
        <f>+'POAI 01 2024'!W253+'POAI 02 AD'!W253</f>
        <v>0</v>
      </c>
      <c r="X253" s="178">
        <f>+'POAI 01 2024'!X253+'POAI 02 AD'!X253</f>
        <v>0</v>
      </c>
      <c r="Y253" s="178">
        <f>+'POAI 01 2024'!Y253+'POAI 02 AD'!Y253</f>
        <v>0</v>
      </c>
      <c r="Z253" s="178">
        <f>+'POAI 01 2024'!Z253+'POAI 02 AD'!Z253</f>
        <v>0</v>
      </c>
      <c r="AA253" s="178">
        <f>+'POAI 01 2024'!AA253+'POAI 02 AD'!AA253</f>
        <v>0</v>
      </c>
      <c r="AB253" s="178">
        <f>+'POAI 01 2024'!AB253+'POAI 02 AD'!AB253</f>
        <v>0</v>
      </c>
      <c r="AC253" s="178">
        <f>+'POAI 01 2024'!AC253+'POAI 02 AD'!AC253</f>
        <v>0</v>
      </c>
      <c r="AD253" s="178">
        <f>+'POAI 01 2024'!AD253+'POAI 02 AD'!AD253</f>
        <v>0</v>
      </c>
      <c r="AE253" s="178">
        <f>+'POAI 01 2024'!AE253+'POAI 02 AD'!AE253</f>
        <v>0</v>
      </c>
      <c r="AF253" s="178">
        <f t="shared" si="19"/>
        <v>349214000</v>
      </c>
      <c r="AG253" s="180">
        <f t="shared" si="23"/>
        <v>0.59501448287612879</v>
      </c>
      <c r="AH253" s="178">
        <v>586900000</v>
      </c>
      <c r="AI253" s="181">
        <f t="shared" si="24"/>
        <v>0.40498551712387121</v>
      </c>
      <c r="AJ253" s="178">
        <f t="shared" si="22"/>
        <v>237686000</v>
      </c>
    </row>
    <row r="254" spans="1:36" s="6" customFormat="1" ht="15.6" x14ac:dyDescent="0.3">
      <c r="A254" s="175" t="str">
        <f t="shared" si="18"/>
        <v>SB.PY.2</v>
      </c>
      <c r="B254" s="176" t="s">
        <v>350</v>
      </c>
      <c r="C254" s="135" t="s">
        <v>13</v>
      </c>
      <c r="D254" s="177" t="s">
        <v>323</v>
      </c>
      <c r="E254" s="136">
        <v>8</v>
      </c>
      <c r="F254" s="178">
        <f>+'POAI 01 2024'!F254+'POAI 02 AD'!F254</f>
        <v>0</v>
      </c>
      <c r="G254" s="178">
        <f>+'POAI 01 2024'!G254+'POAI 02 AD'!G254</f>
        <v>0</v>
      </c>
      <c r="H254" s="178">
        <f>+'POAI 01 2024'!H254+'POAI 02 AD'!H254</f>
        <v>0</v>
      </c>
      <c r="I254" s="178">
        <f>+'POAI 01 2024'!I254+'POAI 02 AD'!I254</f>
        <v>0</v>
      </c>
      <c r="J254" s="178">
        <f>+'POAI 01 2024'!J254+'POAI 02 AD'!J254</f>
        <v>0</v>
      </c>
      <c r="K254" s="178">
        <f>+'POAI 01 2024'!K254+'POAI 02 AD'!K254</f>
        <v>0</v>
      </c>
      <c r="L254" s="178">
        <f>+'POAI 01 2024'!L254+'POAI 02 AD'!L254</f>
        <v>0</v>
      </c>
      <c r="M254" s="178">
        <f>+'POAI 01 2024'!M254+'POAI 02 AD'!M254</f>
        <v>0</v>
      </c>
      <c r="N254" s="178">
        <f>+'POAI 01 2024'!N254+'POAI 02 AD'!N254</f>
        <v>0</v>
      </c>
      <c r="O254" s="178">
        <f>+'POAI 01 2024'!O254+'POAI 02 AD'!O254</f>
        <v>0</v>
      </c>
      <c r="P254" s="178">
        <f>+'POAI 01 2024'!P254+'POAI 02 AD'!P254</f>
        <v>0</v>
      </c>
      <c r="Q254" s="178">
        <f>+'POAI 01 2024'!Q254+'POAI 02 AD'!Q254</f>
        <v>0</v>
      </c>
      <c r="R254" s="178">
        <f>+'POAI 01 2024'!R254+'POAI 02 AD'!R254</f>
        <v>0</v>
      </c>
      <c r="S254" s="178">
        <f>+'POAI 01 2024'!S254+'POAI 02 AD'!S254</f>
        <v>0</v>
      </c>
      <c r="T254" s="178">
        <f>+'POAI 01 2024'!T254+'POAI 02 AD'!T254</f>
        <v>0</v>
      </c>
      <c r="U254" s="178">
        <f>+'POAI 01 2024'!U254+'POAI 02 AD'!U254</f>
        <v>0</v>
      </c>
      <c r="V254" s="178">
        <f>+'POAI 01 2024'!V254+'POAI 02 AD'!V254</f>
        <v>0</v>
      </c>
      <c r="W254" s="178">
        <f>+'POAI 01 2024'!W254+'POAI 02 AD'!W254</f>
        <v>0</v>
      </c>
      <c r="X254" s="178">
        <f>+'POAI 01 2024'!X254+'POAI 02 AD'!X254</f>
        <v>0</v>
      </c>
      <c r="Y254" s="178">
        <f>+'POAI 01 2024'!Y254+'POAI 02 AD'!Y254</f>
        <v>0</v>
      </c>
      <c r="Z254" s="178">
        <f>+'POAI 01 2024'!Z254+'POAI 02 AD'!Z254</f>
        <v>0</v>
      </c>
      <c r="AA254" s="178">
        <f>+'POAI 01 2024'!AA254+'POAI 02 AD'!AA254</f>
        <v>0</v>
      </c>
      <c r="AB254" s="178">
        <f>+'POAI 01 2024'!AB254+'POAI 02 AD'!AB254</f>
        <v>0</v>
      </c>
      <c r="AC254" s="178">
        <f>+'POAI 01 2024'!AC254+'POAI 02 AD'!AC254</f>
        <v>0</v>
      </c>
      <c r="AD254" s="178">
        <f>+'POAI 01 2024'!AD254+'POAI 02 AD'!AD254</f>
        <v>0</v>
      </c>
      <c r="AE254" s="178">
        <f>+'POAI 01 2024'!AE254+'POAI 02 AD'!AE254</f>
        <v>0</v>
      </c>
      <c r="AF254" s="178">
        <f t="shared" si="19"/>
        <v>0</v>
      </c>
      <c r="AG254" s="180">
        <f t="shared" si="23"/>
        <v>0</v>
      </c>
      <c r="AH254" s="178">
        <v>30000000</v>
      </c>
      <c r="AI254" s="181">
        <f t="shared" si="24"/>
        <v>1</v>
      </c>
      <c r="AJ254" s="178">
        <f t="shared" si="22"/>
        <v>30000000</v>
      </c>
    </row>
    <row r="255" spans="1:36" s="6" customFormat="1" ht="15.6" x14ac:dyDescent="0.3">
      <c r="A255" s="175" t="str">
        <f t="shared" si="18"/>
        <v>SB.PY.2</v>
      </c>
      <c r="B255" s="176" t="s">
        <v>350</v>
      </c>
      <c r="C255" s="135" t="s">
        <v>14</v>
      </c>
      <c r="D255" s="177" t="s">
        <v>323</v>
      </c>
      <c r="E255" s="136">
        <v>6</v>
      </c>
      <c r="F255" s="178">
        <f>+'POAI 01 2024'!F255+'POAI 02 AD'!F255</f>
        <v>0</v>
      </c>
      <c r="G255" s="178">
        <f>+'POAI 01 2024'!G255+'POAI 02 AD'!G255</f>
        <v>0</v>
      </c>
      <c r="H255" s="178">
        <f>+'POAI 01 2024'!H255+'POAI 02 AD'!H255</f>
        <v>0</v>
      </c>
      <c r="I255" s="178">
        <f>+'POAI 01 2024'!I255+'POAI 02 AD'!I255</f>
        <v>0</v>
      </c>
      <c r="J255" s="178">
        <f>+'POAI 01 2024'!J255+'POAI 02 AD'!J255</f>
        <v>0</v>
      </c>
      <c r="K255" s="178">
        <f>+'POAI 01 2024'!K255+'POAI 02 AD'!K255</f>
        <v>0</v>
      </c>
      <c r="L255" s="178">
        <f>+'POAI 01 2024'!L255+'POAI 02 AD'!L255</f>
        <v>0</v>
      </c>
      <c r="M255" s="178">
        <f>+'POAI 01 2024'!M255+'POAI 02 AD'!M255</f>
        <v>0</v>
      </c>
      <c r="N255" s="178">
        <f>+'POAI 01 2024'!N255+'POAI 02 AD'!N255</f>
        <v>0</v>
      </c>
      <c r="O255" s="178">
        <f>+'POAI 01 2024'!O255+'POAI 02 AD'!O255</f>
        <v>0</v>
      </c>
      <c r="P255" s="178">
        <f>+'POAI 01 2024'!P255+'POAI 02 AD'!P255</f>
        <v>0</v>
      </c>
      <c r="Q255" s="178">
        <f>+'POAI 01 2024'!Q255+'POAI 02 AD'!Q255</f>
        <v>0</v>
      </c>
      <c r="R255" s="178">
        <f>+'POAI 01 2024'!R255+'POAI 02 AD'!R255</f>
        <v>0</v>
      </c>
      <c r="S255" s="178">
        <f>+'POAI 01 2024'!S255+'POAI 02 AD'!S255</f>
        <v>0</v>
      </c>
      <c r="T255" s="178">
        <f>+'POAI 01 2024'!T255+'POAI 02 AD'!T255</f>
        <v>0</v>
      </c>
      <c r="U255" s="178">
        <f>+'POAI 01 2024'!U255+'POAI 02 AD'!U255</f>
        <v>0</v>
      </c>
      <c r="V255" s="178">
        <f>+'POAI 01 2024'!V255+'POAI 02 AD'!V255</f>
        <v>0</v>
      </c>
      <c r="W255" s="178">
        <f>+'POAI 01 2024'!W255+'POAI 02 AD'!W255</f>
        <v>0</v>
      </c>
      <c r="X255" s="178">
        <f>+'POAI 01 2024'!X255+'POAI 02 AD'!X255</f>
        <v>0</v>
      </c>
      <c r="Y255" s="178">
        <f>+'POAI 01 2024'!Y255+'POAI 02 AD'!Y255</f>
        <v>0</v>
      </c>
      <c r="Z255" s="178">
        <f>+'POAI 01 2024'!Z255+'POAI 02 AD'!Z255</f>
        <v>0</v>
      </c>
      <c r="AA255" s="178">
        <f>+'POAI 01 2024'!AA255+'POAI 02 AD'!AA255</f>
        <v>0</v>
      </c>
      <c r="AB255" s="178">
        <f>+'POAI 01 2024'!AB255+'POAI 02 AD'!AB255</f>
        <v>0</v>
      </c>
      <c r="AC255" s="178">
        <f>+'POAI 01 2024'!AC255+'POAI 02 AD'!AC255</f>
        <v>0</v>
      </c>
      <c r="AD255" s="178">
        <f>+'POAI 01 2024'!AD255+'POAI 02 AD'!AD255</f>
        <v>0</v>
      </c>
      <c r="AE255" s="178">
        <f>+'POAI 01 2024'!AE255+'POAI 02 AD'!AE255</f>
        <v>0</v>
      </c>
      <c r="AF255" s="178">
        <f t="shared" si="19"/>
        <v>0</v>
      </c>
      <c r="AG255" s="180">
        <f t="shared" si="23"/>
        <v>0</v>
      </c>
      <c r="AH255" s="178">
        <v>30000000</v>
      </c>
      <c r="AI255" s="181">
        <f t="shared" si="24"/>
        <v>1</v>
      </c>
      <c r="AJ255" s="178">
        <f t="shared" si="22"/>
        <v>30000000</v>
      </c>
    </row>
    <row r="256" spans="1:36" s="6" customFormat="1" ht="15.6" x14ac:dyDescent="0.3">
      <c r="A256" s="175" t="str">
        <f t="shared" si="18"/>
        <v>SB.PY.2</v>
      </c>
      <c r="B256" s="176" t="s">
        <v>350</v>
      </c>
      <c r="C256" s="135" t="s">
        <v>12</v>
      </c>
      <c r="D256" s="177" t="s">
        <v>323</v>
      </c>
      <c r="E256" s="136">
        <v>8</v>
      </c>
      <c r="F256" s="178">
        <f>+'POAI 01 2024'!F256+'POAI 02 AD'!F256</f>
        <v>0</v>
      </c>
      <c r="G256" s="178">
        <f>+'POAI 01 2024'!G256+'POAI 02 AD'!G256</f>
        <v>0</v>
      </c>
      <c r="H256" s="178">
        <f>+'POAI 01 2024'!H256+'POAI 02 AD'!H256</f>
        <v>0</v>
      </c>
      <c r="I256" s="178">
        <f>+'POAI 01 2024'!I256+'POAI 02 AD'!I256</f>
        <v>0</v>
      </c>
      <c r="J256" s="178">
        <f>+'POAI 01 2024'!J256+'POAI 02 AD'!J256</f>
        <v>0</v>
      </c>
      <c r="K256" s="178">
        <f>+'POAI 01 2024'!K256+'POAI 02 AD'!K256</f>
        <v>0</v>
      </c>
      <c r="L256" s="178">
        <f>+'POAI 01 2024'!L256+'POAI 02 AD'!L256</f>
        <v>0</v>
      </c>
      <c r="M256" s="178">
        <f>+'POAI 01 2024'!M256+'POAI 02 AD'!M256</f>
        <v>0</v>
      </c>
      <c r="N256" s="178">
        <f>+'POAI 01 2024'!N256+'POAI 02 AD'!N256</f>
        <v>0</v>
      </c>
      <c r="O256" s="178">
        <f>+'POAI 01 2024'!O256+'POAI 02 AD'!O256</f>
        <v>0</v>
      </c>
      <c r="P256" s="178">
        <f>+'POAI 01 2024'!P256+'POAI 02 AD'!P256</f>
        <v>0</v>
      </c>
      <c r="Q256" s="178">
        <f>+'POAI 01 2024'!Q256+'POAI 02 AD'!Q256</f>
        <v>0</v>
      </c>
      <c r="R256" s="178">
        <f>+'POAI 01 2024'!R256+'POAI 02 AD'!R256</f>
        <v>0</v>
      </c>
      <c r="S256" s="178">
        <f>+'POAI 01 2024'!S256+'POAI 02 AD'!S256</f>
        <v>0</v>
      </c>
      <c r="T256" s="178">
        <f>+'POAI 01 2024'!T256+'POAI 02 AD'!T256</f>
        <v>0</v>
      </c>
      <c r="U256" s="178">
        <f>+'POAI 01 2024'!U256+'POAI 02 AD'!U256</f>
        <v>0</v>
      </c>
      <c r="V256" s="178">
        <f>+'POAI 01 2024'!V256+'POAI 02 AD'!V256</f>
        <v>0</v>
      </c>
      <c r="W256" s="178">
        <f>+'POAI 01 2024'!W256+'POAI 02 AD'!W256</f>
        <v>3000000</v>
      </c>
      <c r="X256" s="178">
        <f>+'POAI 01 2024'!X256+'POAI 02 AD'!X256</f>
        <v>0</v>
      </c>
      <c r="Y256" s="178">
        <f>+'POAI 01 2024'!Y256+'POAI 02 AD'!Y256</f>
        <v>0</v>
      </c>
      <c r="Z256" s="178">
        <f>+'POAI 01 2024'!Z256+'POAI 02 AD'!Z256</f>
        <v>0</v>
      </c>
      <c r="AA256" s="178">
        <f>+'POAI 01 2024'!AA256+'POAI 02 AD'!AA256</f>
        <v>0</v>
      </c>
      <c r="AB256" s="178">
        <f>+'POAI 01 2024'!AB256+'POAI 02 AD'!AB256</f>
        <v>0</v>
      </c>
      <c r="AC256" s="178">
        <f>+'POAI 01 2024'!AC256+'POAI 02 AD'!AC256</f>
        <v>0</v>
      </c>
      <c r="AD256" s="178">
        <f>+'POAI 01 2024'!AD256+'POAI 02 AD'!AD256</f>
        <v>0</v>
      </c>
      <c r="AE256" s="178">
        <f>+'POAI 01 2024'!AE256+'POAI 02 AD'!AE256</f>
        <v>0</v>
      </c>
      <c r="AF256" s="178">
        <f t="shared" si="19"/>
        <v>3000000</v>
      </c>
      <c r="AG256" s="180">
        <f t="shared" si="23"/>
        <v>0.1</v>
      </c>
      <c r="AH256" s="178">
        <v>30000000</v>
      </c>
      <c r="AI256" s="181">
        <f t="shared" si="24"/>
        <v>0.9</v>
      </c>
      <c r="AJ256" s="178">
        <f t="shared" si="22"/>
        <v>27000000</v>
      </c>
    </row>
    <row r="257" spans="1:36" s="6" customFormat="1" ht="31.2" x14ac:dyDescent="0.3">
      <c r="A257" s="175" t="str">
        <f t="shared" si="18"/>
        <v>SB.PY.2</v>
      </c>
      <c r="B257" s="176" t="s">
        <v>78</v>
      </c>
      <c r="C257" s="135" t="s">
        <v>10</v>
      </c>
      <c r="D257" s="177" t="s">
        <v>323</v>
      </c>
      <c r="E257" s="136">
        <v>50</v>
      </c>
      <c r="F257" s="178">
        <f>+'POAI 01 2024'!F257+'POAI 02 AD'!F257</f>
        <v>0</v>
      </c>
      <c r="G257" s="178">
        <f>+'POAI 01 2024'!G257+'POAI 02 AD'!G257</f>
        <v>0</v>
      </c>
      <c r="H257" s="178">
        <f>+'POAI 01 2024'!H257+'POAI 02 AD'!H257</f>
        <v>85107000</v>
      </c>
      <c r="I257" s="178">
        <f>+'POAI 01 2024'!I257+'POAI 02 AD'!I257</f>
        <v>0</v>
      </c>
      <c r="J257" s="178">
        <f>+'POAI 01 2024'!J257+'POAI 02 AD'!J257</f>
        <v>0</v>
      </c>
      <c r="K257" s="178">
        <f>+'POAI 01 2024'!K257+'POAI 02 AD'!K257</f>
        <v>0</v>
      </c>
      <c r="L257" s="178">
        <f>+'POAI 01 2024'!L257+'POAI 02 AD'!L257</f>
        <v>0</v>
      </c>
      <c r="M257" s="178">
        <f>+'POAI 01 2024'!M257+'POAI 02 AD'!M257</f>
        <v>0</v>
      </c>
      <c r="N257" s="178">
        <f>+'POAI 01 2024'!N257+'POAI 02 AD'!N257</f>
        <v>0</v>
      </c>
      <c r="O257" s="178">
        <f>+'POAI 01 2024'!O257+'POAI 02 AD'!O257</f>
        <v>0</v>
      </c>
      <c r="P257" s="178">
        <f>+'POAI 01 2024'!P257+'POAI 02 AD'!P257</f>
        <v>0</v>
      </c>
      <c r="Q257" s="178">
        <f>+'POAI 01 2024'!Q257+'POAI 02 AD'!Q257</f>
        <v>0</v>
      </c>
      <c r="R257" s="178">
        <f>+'POAI 01 2024'!R257+'POAI 02 AD'!R257</f>
        <v>0</v>
      </c>
      <c r="S257" s="178">
        <f>+'POAI 01 2024'!S257+'POAI 02 AD'!S257</f>
        <v>0</v>
      </c>
      <c r="T257" s="178">
        <f>+'POAI 01 2024'!T257+'POAI 02 AD'!T257</f>
        <v>0</v>
      </c>
      <c r="U257" s="178">
        <f>+'POAI 01 2024'!U257+'POAI 02 AD'!U257</f>
        <v>0</v>
      </c>
      <c r="V257" s="178">
        <f>+'POAI 01 2024'!V257+'POAI 02 AD'!V257</f>
        <v>0</v>
      </c>
      <c r="W257" s="178">
        <f>+'POAI 01 2024'!W257+'POAI 02 AD'!W257</f>
        <v>0</v>
      </c>
      <c r="X257" s="178">
        <f>+'POAI 01 2024'!X257+'POAI 02 AD'!X257</f>
        <v>5000000</v>
      </c>
      <c r="Y257" s="178">
        <f>+'POAI 01 2024'!Y257+'POAI 02 AD'!Y257</f>
        <v>0</v>
      </c>
      <c r="Z257" s="178">
        <f>+'POAI 01 2024'!Z257+'POAI 02 AD'!Z257</f>
        <v>0</v>
      </c>
      <c r="AA257" s="178">
        <f>+'POAI 01 2024'!AA257+'POAI 02 AD'!AA257</f>
        <v>0</v>
      </c>
      <c r="AB257" s="178">
        <f>+'POAI 01 2024'!AB257+'POAI 02 AD'!AB257</f>
        <v>0</v>
      </c>
      <c r="AC257" s="178">
        <f>+'POAI 01 2024'!AC257+'POAI 02 AD'!AC257</f>
        <v>0</v>
      </c>
      <c r="AD257" s="178">
        <f>+'POAI 01 2024'!AD257+'POAI 02 AD'!AD257</f>
        <v>0</v>
      </c>
      <c r="AE257" s="178">
        <f>+'POAI 01 2024'!AE257+'POAI 02 AD'!AE257</f>
        <v>0</v>
      </c>
      <c r="AF257" s="178">
        <f t="shared" si="19"/>
        <v>90107000</v>
      </c>
      <c r="AG257" s="180">
        <f t="shared" si="23"/>
        <v>0.42724988146040777</v>
      </c>
      <c r="AH257" s="178">
        <v>210900000</v>
      </c>
      <c r="AI257" s="181">
        <f t="shared" si="24"/>
        <v>0.57275011853959223</v>
      </c>
      <c r="AJ257" s="178">
        <f t="shared" si="22"/>
        <v>120793000</v>
      </c>
    </row>
    <row r="258" spans="1:36" s="6" customFormat="1" ht="31.2" x14ac:dyDescent="0.3">
      <c r="A258" s="175" t="str">
        <f t="shared" si="18"/>
        <v>SB.PY.2</v>
      </c>
      <c r="B258" s="176" t="s">
        <v>78</v>
      </c>
      <c r="C258" s="135" t="s">
        <v>13</v>
      </c>
      <c r="D258" s="177" t="s">
        <v>323</v>
      </c>
      <c r="E258" s="136">
        <v>10</v>
      </c>
      <c r="F258" s="178">
        <f>+'POAI 01 2024'!F258+'POAI 02 AD'!F258</f>
        <v>0</v>
      </c>
      <c r="G258" s="178">
        <f>+'POAI 01 2024'!G258+'POAI 02 AD'!G258</f>
        <v>0</v>
      </c>
      <c r="H258" s="178">
        <f>+'POAI 01 2024'!H258+'POAI 02 AD'!H258</f>
        <v>0</v>
      </c>
      <c r="I258" s="178">
        <f>+'POAI 01 2024'!I258+'POAI 02 AD'!I258</f>
        <v>0</v>
      </c>
      <c r="J258" s="178">
        <f>+'POAI 01 2024'!J258+'POAI 02 AD'!J258</f>
        <v>0</v>
      </c>
      <c r="K258" s="178">
        <f>+'POAI 01 2024'!K258+'POAI 02 AD'!K258</f>
        <v>0</v>
      </c>
      <c r="L258" s="178">
        <f>+'POAI 01 2024'!L258+'POAI 02 AD'!L258</f>
        <v>0</v>
      </c>
      <c r="M258" s="178">
        <f>+'POAI 01 2024'!M258+'POAI 02 AD'!M258</f>
        <v>0</v>
      </c>
      <c r="N258" s="178">
        <f>+'POAI 01 2024'!N258+'POAI 02 AD'!N258</f>
        <v>0</v>
      </c>
      <c r="O258" s="178">
        <f>+'POAI 01 2024'!O258+'POAI 02 AD'!O258</f>
        <v>0</v>
      </c>
      <c r="P258" s="178">
        <f>+'POAI 01 2024'!P258+'POAI 02 AD'!P258</f>
        <v>0</v>
      </c>
      <c r="Q258" s="178">
        <f>+'POAI 01 2024'!Q258+'POAI 02 AD'!Q258</f>
        <v>0</v>
      </c>
      <c r="R258" s="178">
        <f>+'POAI 01 2024'!R258+'POAI 02 AD'!R258</f>
        <v>0</v>
      </c>
      <c r="S258" s="178">
        <f>+'POAI 01 2024'!S258+'POAI 02 AD'!S258</f>
        <v>0</v>
      </c>
      <c r="T258" s="178">
        <f>+'POAI 01 2024'!T258+'POAI 02 AD'!T258</f>
        <v>0</v>
      </c>
      <c r="U258" s="178">
        <f>+'POAI 01 2024'!U258+'POAI 02 AD'!U258</f>
        <v>0</v>
      </c>
      <c r="V258" s="178">
        <f>+'POAI 01 2024'!V258+'POAI 02 AD'!V258</f>
        <v>0</v>
      </c>
      <c r="W258" s="178">
        <f>+'POAI 01 2024'!W258+'POAI 02 AD'!W258</f>
        <v>0</v>
      </c>
      <c r="X258" s="178">
        <f>+'POAI 01 2024'!X258+'POAI 02 AD'!X258</f>
        <v>0</v>
      </c>
      <c r="Y258" s="178">
        <f>+'POAI 01 2024'!Y258+'POAI 02 AD'!Y258</f>
        <v>0</v>
      </c>
      <c r="Z258" s="178">
        <f>+'POAI 01 2024'!Z258+'POAI 02 AD'!Z258</f>
        <v>0</v>
      </c>
      <c r="AA258" s="178">
        <f>+'POAI 01 2024'!AA258+'POAI 02 AD'!AA258</f>
        <v>0</v>
      </c>
      <c r="AB258" s="178">
        <f>+'POAI 01 2024'!AB258+'POAI 02 AD'!AB258</f>
        <v>0</v>
      </c>
      <c r="AC258" s="178">
        <f>+'POAI 01 2024'!AC258+'POAI 02 AD'!AC258</f>
        <v>0</v>
      </c>
      <c r="AD258" s="178">
        <f>+'POAI 01 2024'!AD258+'POAI 02 AD'!AD258</f>
        <v>0</v>
      </c>
      <c r="AE258" s="178">
        <f>+'POAI 01 2024'!AE258+'POAI 02 AD'!AE258</f>
        <v>0</v>
      </c>
      <c r="AF258" s="178">
        <f t="shared" si="19"/>
        <v>0</v>
      </c>
      <c r="AG258" s="180">
        <f t="shared" si="23"/>
        <v>0</v>
      </c>
      <c r="AH258" s="178">
        <v>5000000</v>
      </c>
      <c r="AI258" s="181">
        <f t="shared" si="24"/>
        <v>1</v>
      </c>
      <c r="AJ258" s="178">
        <f t="shared" si="22"/>
        <v>5000000</v>
      </c>
    </row>
    <row r="259" spans="1:36" s="6" customFormat="1" ht="31.2" x14ac:dyDescent="0.3">
      <c r="A259" s="175" t="str">
        <f t="shared" si="18"/>
        <v>SB.PY.2</v>
      </c>
      <c r="B259" s="176" t="s">
        <v>78</v>
      </c>
      <c r="C259" s="135" t="s">
        <v>14</v>
      </c>
      <c r="D259" s="177" t="s">
        <v>323</v>
      </c>
      <c r="E259" s="136">
        <v>10</v>
      </c>
      <c r="F259" s="178">
        <f>+'POAI 01 2024'!F259+'POAI 02 AD'!F259</f>
        <v>0</v>
      </c>
      <c r="G259" s="178">
        <f>+'POAI 01 2024'!G259+'POAI 02 AD'!G259</f>
        <v>0</v>
      </c>
      <c r="H259" s="178">
        <f>+'POAI 01 2024'!H259+'POAI 02 AD'!H259</f>
        <v>0</v>
      </c>
      <c r="I259" s="178">
        <f>+'POAI 01 2024'!I259+'POAI 02 AD'!I259</f>
        <v>0</v>
      </c>
      <c r="J259" s="178">
        <f>+'POAI 01 2024'!J259+'POAI 02 AD'!J259</f>
        <v>0</v>
      </c>
      <c r="K259" s="178">
        <f>+'POAI 01 2024'!K259+'POAI 02 AD'!K259</f>
        <v>0</v>
      </c>
      <c r="L259" s="178">
        <f>+'POAI 01 2024'!L259+'POAI 02 AD'!L259</f>
        <v>0</v>
      </c>
      <c r="M259" s="178">
        <f>+'POAI 01 2024'!M259+'POAI 02 AD'!M259</f>
        <v>0</v>
      </c>
      <c r="N259" s="178">
        <f>+'POAI 01 2024'!N259+'POAI 02 AD'!N259</f>
        <v>0</v>
      </c>
      <c r="O259" s="178">
        <f>+'POAI 01 2024'!O259+'POAI 02 AD'!O259</f>
        <v>0</v>
      </c>
      <c r="P259" s="178">
        <f>+'POAI 01 2024'!P259+'POAI 02 AD'!P259</f>
        <v>0</v>
      </c>
      <c r="Q259" s="178">
        <f>+'POAI 01 2024'!Q259+'POAI 02 AD'!Q259</f>
        <v>0</v>
      </c>
      <c r="R259" s="178">
        <f>+'POAI 01 2024'!R259+'POAI 02 AD'!R259</f>
        <v>0</v>
      </c>
      <c r="S259" s="178">
        <f>+'POAI 01 2024'!S259+'POAI 02 AD'!S259</f>
        <v>0</v>
      </c>
      <c r="T259" s="178">
        <f>+'POAI 01 2024'!T259+'POAI 02 AD'!T259</f>
        <v>0</v>
      </c>
      <c r="U259" s="178">
        <f>+'POAI 01 2024'!U259+'POAI 02 AD'!U259</f>
        <v>0</v>
      </c>
      <c r="V259" s="178">
        <f>+'POAI 01 2024'!V259+'POAI 02 AD'!V259</f>
        <v>0</v>
      </c>
      <c r="W259" s="178">
        <f>+'POAI 01 2024'!W259+'POAI 02 AD'!W259</f>
        <v>0</v>
      </c>
      <c r="X259" s="178">
        <f>+'POAI 01 2024'!X259+'POAI 02 AD'!X259</f>
        <v>0</v>
      </c>
      <c r="Y259" s="178">
        <f>+'POAI 01 2024'!Y259+'POAI 02 AD'!Y259</f>
        <v>0</v>
      </c>
      <c r="Z259" s="178">
        <f>+'POAI 01 2024'!Z259+'POAI 02 AD'!Z259</f>
        <v>0</v>
      </c>
      <c r="AA259" s="178">
        <f>+'POAI 01 2024'!AA259+'POAI 02 AD'!AA259</f>
        <v>0</v>
      </c>
      <c r="AB259" s="178">
        <f>+'POAI 01 2024'!AB259+'POAI 02 AD'!AB259</f>
        <v>0</v>
      </c>
      <c r="AC259" s="178">
        <f>+'POAI 01 2024'!AC259+'POAI 02 AD'!AC259</f>
        <v>0</v>
      </c>
      <c r="AD259" s="178">
        <f>+'POAI 01 2024'!AD259+'POAI 02 AD'!AD259</f>
        <v>0</v>
      </c>
      <c r="AE259" s="178">
        <f>+'POAI 01 2024'!AE259+'POAI 02 AD'!AE259</f>
        <v>0</v>
      </c>
      <c r="AF259" s="178">
        <f t="shared" si="19"/>
        <v>0</v>
      </c>
      <c r="AG259" s="180">
        <f t="shared" si="23"/>
        <v>0</v>
      </c>
      <c r="AH259" s="178">
        <v>5000000</v>
      </c>
      <c r="AI259" s="181">
        <f t="shared" si="24"/>
        <v>1</v>
      </c>
      <c r="AJ259" s="178">
        <f t="shared" si="22"/>
        <v>5000000</v>
      </c>
    </row>
    <row r="260" spans="1:36" s="6" customFormat="1" ht="31.2" x14ac:dyDescent="0.3">
      <c r="A260" s="175" t="str">
        <f t="shared" si="18"/>
        <v>SB.PY.2</v>
      </c>
      <c r="B260" s="176" t="s">
        <v>78</v>
      </c>
      <c r="C260" s="135" t="s">
        <v>12</v>
      </c>
      <c r="D260" s="177" t="s">
        <v>323</v>
      </c>
      <c r="E260" s="136">
        <v>10</v>
      </c>
      <c r="F260" s="178">
        <f>+'POAI 01 2024'!F260+'POAI 02 AD'!F260</f>
        <v>0</v>
      </c>
      <c r="G260" s="178">
        <f>+'POAI 01 2024'!G260+'POAI 02 AD'!G260</f>
        <v>0</v>
      </c>
      <c r="H260" s="178">
        <f>+'POAI 01 2024'!H260+'POAI 02 AD'!H260</f>
        <v>0</v>
      </c>
      <c r="I260" s="178">
        <f>+'POAI 01 2024'!I260+'POAI 02 AD'!I260</f>
        <v>0</v>
      </c>
      <c r="J260" s="178">
        <f>+'POAI 01 2024'!J260+'POAI 02 AD'!J260</f>
        <v>0</v>
      </c>
      <c r="K260" s="178">
        <f>+'POAI 01 2024'!K260+'POAI 02 AD'!K260</f>
        <v>0</v>
      </c>
      <c r="L260" s="178">
        <f>+'POAI 01 2024'!L260+'POAI 02 AD'!L260</f>
        <v>0</v>
      </c>
      <c r="M260" s="178">
        <f>+'POAI 01 2024'!M260+'POAI 02 AD'!M260</f>
        <v>0</v>
      </c>
      <c r="N260" s="178">
        <f>+'POAI 01 2024'!N260+'POAI 02 AD'!N260</f>
        <v>0</v>
      </c>
      <c r="O260" s="178">
        <f>+'POAI 01 2024'!O260+'POAI 02 AD'!O260</f>
        <v>0</v>
      </c>
      <c r="P260" s="178">
        <f>+'POAI 01 2024'!P260+'POAI 02 AD'!P260</f>
        <v>0</v>
      </c>
      <c r="Q260" s="178">
        <f>+'POAI 01 2024'!Q260+'POAI 02 AD'!Q260</f>
        <v>0</v>
      </c>
      <c r="R260" s="178">
        <f>+'POAI 01 2024'!R260+'POAI 02 AD'!R260</f>
        <v>0</v>
      </c>
      <c r="S260" s="178">
        <f>+'POAI 01 2024'!S260+'POAI 02 AD'!S260</f>
        <v>0</v>
      </c>
      <c r="T260" s="178">
        <f>+'POAI 01 2024'!T260+'POAI 02 AD'!T260</f>
        <v>0</v>
      </c>
      <c r="U260" s="178">
        <f>+'POAI 01 2024'!U260+'POAI 02 AD'!U260</f>
        <v>0</v>
      </c>
      <c r="V260" s="178">
        <f>+'POAI 01 2024'!V260+'POAI 02 AD'!V260</f>
        <v>0</v>
      </c>
      <c r="W260" s="178">
        <f>+'POAI 01 2024'!W260+'POAI 02 AD'!W260</f>
        <v>0</v>
      </c>
      <c r="X260" s="178">
        <f>+'POAI 01 2024'!X260+'POAI 02 AD'!X260</f>
        <v>0</v>
      </c>
      <c r="Y260" s="178">
        <f>+'POAI 01 2024'!Y260+'POAI 02 AD'!Y260</f>
        <v>0</v>
      </c>
      <c r="Z260" s="178">
        <f>+'POAI 01 2024'!Z260+'POAI 02 AD'!Z260</f>
        <v>0</v>
      </c>
      <c r="AA260" s="178">
        <f>+'POAI 01 2024'!AA260+'POAI 02 AD'!AA260</f>
        <v>0</v>
      </c>
      <c r="AB260" s="178">
        <f>+'POAI 01 2024'!AB260+'POAI 02 AD'!AB260</f>
        <v>0</v>
      </c>
      <c r="AC260" s="178">
        <f>+'POAI 01 2024'!AC260+'POAI 02 AD'!AC260</f>
        <v>0</v>
      </c>
      <c r="AD260" s="178">
        <f>+'POAI 01 2024'!AD260+'POAI 02 AD'!AD260</f>
        <v>0</v>
      </c>
      <c r="AE260" s="178">
        <f>+'POAI 01 2024'!AE260+'POAI 02 AD'!AE260</f>
        <v>0</v>
      </c>
      <c r="AF260" s="178">
        <f t="shared" si="19"/>
        <v>0</v>
      </c>
      <c r="AG260" s="180">
        <f t="shared" si="23"/>
        <v>0</v>
      </c>
      <c r="AH260" s="178">
        <v>5000000</v>
      </c>
      <c r="AI260" s="181">
        <f t="shared" si="24"/>
        <v>1</v>
      </c>
      <c r="AJ260" s="178">
        <f t="shared" si="22"/>
        <v>5000000</v>
      </c>
    </row>
    <row r="261" spans="1:36" s="6" customFormat="1" ht="31.2" x14ac:dyDescent="0.3">
      <c r="A261" s="175" t="str">
        <f t="shared" ref="A261:A324" si="25">LEFT(B261,7)</f>
        <v>SB.PY.3</v>
      </c>
      <c r="B261" s="176" t="s">
        <v>79</v>
      </c>
      <c r="C261" s="135" t="s">
        <v>10</v>
      </c>
      <c r="D261" s="177" t="s">
        <v>333</v>
      </c>
      <c r="E261" s="136">
        <v>16</v>
      </c>
      <c r="F261" s="178">
        <f>+'POAI 01 2024'!F261+'POAI 02 AD'!F261</f>
        <v>0</v>
      </c>
      <c r="G261" s="178">
        <f>+'POAI 01 2024'!G261+'POAI 02 AD'!G261</f>
        <v>0</v>
      </c>
      <c r="H261" s="178">
        <f>+'POAI 01 2024'!H261+'POAI 02 AD'!H261</f>
        <v>143800000</v>
      </c>
      <c r="I261" s="178">
        <f>+'POAI 01 2024'!I261+'POAI 02 AD'!I261</f>
        <v>0</v>
      </c>
      <c r="J261" s="178">
        <f>+'POAI 01 2024'!J261+'POAI 02 AD'!J261</f>
        <v>0</v>
      </c>
      <c r="K261" s="178">
        <f>+'POAI 01 2024'!K261+'POAI 02 AD'!K261</f>
        <v>0</v>
      </c>
      <c r="L261" s="178">
        <f>+'POAI 01 2024'!L261+'POAI 02 AD'!L261</f>
        <v>0</v>
      </c>
      <c r="M261" s="178">
        <f>+'POAI 01 2024'!M261+'POAI 02 AD'!M261</f>
        <v>0</v>
      </c>
      <c r="N261" s="178">
        <f>+'POAI 01 2024'!N261+'POAI 02 AD'!N261</f>
        <v>0</v>
      </c>
      <c r="O261" s="178">
        <f>+'POAI 01 2024'!O261+'POAI 02 AD'!O261</f>
        <v>0</v>
      </c>
      <c r="P261" s="178">
        <f>+'POAI 01 2024'!P261+'POAI 02 AD'!P261</f>
        <v>0</v>
      </c>
      <c r="Q261" s="178">
        <f>+'POAI 01 2024'!Q261+'POAI 02 AD'!Q261</f>
        <v>0</v>
      </c>
      <c r="R261" s="178">
        <f>+'POAI 01 2024'!R261+'POAI 02 AD'!R261</f>
        <v>0</v>
      </c>
      <c r="S261" s="178">
        <f>+'POAI 01 2024'!S261+'POAI 02 AD'!S261</f>
        <v>0</v>
      </c>
      <c r="T261" s="178">
        <f>+'POAI 01 2024'!T261+'POAI 02 AD'!T261</f>
        <v>0</v>
      </c>
      <c r="U261" s="178">
        <f>+'POAI 01 2024'!U261+'POAI 02 AD'!U261</f>
        <v>0</v>
      </c>
      <c r="V261" s="178">
        <f>+'POAI 01 2024'!V261+'POAI 02 AD'!V261</f>
        <v>0</v>
      </c>
      <c r="W261" s="178">
        <f>+'POAI 01 2024'!W261+'POAI 02 AD'!W261</f>
        <v>0</v>
      </c>
      <c r="X261" s="178">
        <f>+'POAI 01 2024'!X261+'POAI 02 AD'!X261</f>
        <v>0</v>
      </c>
      <c r="Y261" s="178">
        <f>+'POAI 01 2024'!Y261+'POAI 02 AD'!Y261</f>
        <v>0</v>
      </c>
      <c r="Z261" s="178">
        <f>+'POAI 01 2024'!Z261+'POAI 02 AD'!Z261</f>
        <v>0</v>
      </c>
      <c r="AA261" s="178">
        <f>+'POAI 01 2024'!AA261+'POAI 02 AD'!AA261</f>
        <v>0</v>
      </c>
      <c r="AB261" s="178">
        <f>+'POAI 01 2024'!AB261+'POAI 02 AD'!AB261</f>
        <v>0</v>
      </c>
      <c r="AC261" s="178">
        <f>+'POAI 01 2024'!AC261+'POAI 02 AD'!AC261</f>
        <v>0</v>
      </c>
      <c r="AD261" s="178">
        <f>+'POAI 01 2024'!AD261+'POAI 02 AD'!AD261</f>
        <v>0</v>
      </c>
      <c r="AE261" s="178">
        <f>+'POAI 01 2024'!AE261+'POAI 02 AD'!AE261</f>
        <v>0</v>
      </c>
      <c r="AF261" s="178">
        <f t="shared" ref="AF261:AF324" si="26">SUM(F261:AE261)</f>
        <v>143800000</v>
      </c>
      <c r="AG261" s="180">
        <f t="shared" si="23"/>
        <v>1</v>
      </c>
      <c r="AH261" s="178">
        <v>143800000</v>
      </c>
      <c r="AI261" s="181">
        <f t="shared" si="24"/>
        <v>0</v>
      </c>
      <c r="AJ261" s="178">
        <f t="shared" si="22"/>
        <v>0</v>
      </c>
    </row>
    <row r="262" spans="1:36" s="6" customFormat="1" ht="31.2" x14ac:dyDescent="0.3">
      <c r="A262" s="175" t="str">
        <f t="shared" si="25"/>
        <v>SB.PY.3</v>
      </c>
      <c r="B262" s="176" t="s">
        <v>79</v>
      </c>
      <c r="C262" s="135" t="s">
        <v>13</v>
      </c>
      <c r="D262" s="177" t="s">
        <v>333</v>
      </c>
      <c r="E262" s="136">
        <v>7</v>
      </c>
      <c r="F262" s="178">
        <f>+'POAI 01 2024'!F262+'POAI 02 AD'!F262</f>
        <v>0</v>
      </c>
      <c r="G262" s="178">
        <f>+'POAI 01 2024'!G262+'POAI 02 AD'!G262</f>
        <v>0</v>
      </c>
      <c r="H262" s="178">
        <f>+'POAI 01 2024'!H262+'POAI 02 AD'!H262</f>
        <v>10711000</v>
      </c>
      <c r="I262" s="178">
        <f>+'POAI 01 2024'!I262+'POAI 02 AD'!I262</f>
        <v>0</v>
      </c>
      <c r="J262" s="178">
        <f>+'POAI 01 2024'!J262+'POAI 02 AD'!J262</f>
        <v>0</v>
      </c>
      <c r="K262" s="178">
        <f>+'POAI 01 2024'!K262+'POAI 02 AD'!K262</f>
        <v>0</v>
      </c>
      <c r="L262" s="178">
        <f>+'POAI 01 2024'!L262+'POAI 02 AD'!L262</f>
        <v>0</v>
      </c>
      <c r="M262" s="178">
        <f>+'POAI 01 2024'!M262+'POAI 02 AD'!M262</f>
        <v>0</v>
      </c>
      <c r="N262" s="178">
        <f>+'POAI 01 2024'!N262+'POAI 02 AD'!N262</f>
        <v>0</v>
      </c>
      <c r="O262" s="178">
        <f>+'POAI 01 2024'!O262+'POAI 02 AD'!O262</f>
        <v>0</v>
      </c>
      <c r="P262" s="178">
        <f>+'POAI 01 2024'!P262+'POAI 02 AD'!P262</f>
        <v>0</v>
      </c>
      <c r="Q262" s="178">
        <f>+'POAI 01 2024'!Q262+'POAI 02 AD'!Q262</f>
        <v>0</v>
      </c>
      <c r="R262" s="178">
        <f>+'POAI 01 2024'!R262+'POAI 02 AD'!R262</f>
        <v>0</v>
      </c>
      <c r="S262" s="178">
        <f>+'POAI 01 2024'!S262+'POAI 02 AD'!S262</f>
        <v>0</v>
      </c>
      <c r="T262" s="178">
        <f>+'POAI 01 2024'!T262+'POAI 02 AD'!T262</f>
        <v>0</v>
      </c>
      <c r="U262" s="178">
        <f>+'POAI 01 2024'!U262+'POAI 02 AD'!U262</f>
        <v>0</v>
      </c>
      <c r="V262" s="178">
        <f>+'POAI 01 2024'!V262+'POAI 02 AD'!V262</f>
        <v>0</v>
      </c>
      <c r="W262" s="178">
        <f>+'POAI 01 2024'!W262+'POAI 02 AD'!W262</f>
        <v>0</v>
      </c>
      <c r="X262" s="178">
        <f>+'POAI 01 2024'!X262+'POAI 02 AD'!X262</f>
        <v>0</v>
      </c>
      <c r="Y262" s="178">
        <f>+'POAI 01 2024'!Y262+'POAI 02 AD'!Y262</f>
        <v>0</v>
      </c>
      <c r="Z262" s="178">
        <f>+'POAI 01 2024'!Z262+'POAI 02 AD'!Z262</f>
        <v>0</v>
      </c>
      <c r="AA262" s="178">
        <f>+'POAI 01 2024'!AA262+'POAI 02 AD'!AA262</f>
        <v>0</v>
      </c>
      <c r="AB262" s="178">
        <f>+'POAI 01 2024'!AB262+'POAI 02 AD'!AB262</f>
        <v>0</v>
      </c>
      <c r="AC262" s="178">
        <f>+'POAI 01 2024'!AC262+'POAI 02 AD'!AC262</f>
        <v>0</v>
      </c>
      <c r="AD262" s="178">
        <f>+'POAI 01 2024'!AD262+'POAI 02 AD'!AD262</f>
        <v>0</v>
      </c>
      <c r="AE262" s="178">
        <f>+'POAI 01 2024'!AE262+'POAI 02 AD'!AE262</f>
        <v>0</v>
      </c>
      <c r="AF262" s="178">
        <f t="shared" si="26"/>
        <v>10711000</v>
      </c>
      <c r="AG262" s="180">
        <f t="shared" si="23"/>
        <v>0.52504901960784311</v>
      </c>
      <c r="AH262" s="178">
        <v>20400000</v>
      </c>
      <c r="AI262" s="181">
        <f t="shared" si="24"/>
        <v>0.47495098039215689</v>
      </c>
      <c r="AJ262" s="178">
        <f t="shared" si="22"/>
        <v>9689000</v>
      </c>
    </row>
    <row r="263" spans="1:36" s="6" customFormat="1" ht="31.2" x14ac:dyDescent="0.3">
      <c r="A263" s="175" t="str">
        <f t="shared" si="25"/>
        <v>SB.PY.3</v>
      </c>
      <c r="B263" s="176" t="s">
        <v>79</v>
      </c>
      <c r="C263" s="135" t="s">
        <v>14</v>
      </c>
      <c r="D263" s="177" t="s">
        <v>333</v>
      </c>
      <c r="E263" s="136">
        <v>6</v>
      </c>
      <c r="F263" s="178">
        <f>+'POAI 01 2024'!F263+'POAI 02 AD'!F263</f>
        <v>0</v>
      </c>
      <c r="G263" s="178">
        <f>+'POAI 01 2024'!G263+'POAI 02 AD'!G263</f>
        <v>0</v>
      </c>
      <c r="H263" s="178">
        <f>+'POAI 01 2024'!H263+'POAI 02 AD'!H263</f>
        <v>10711000</v>
      </c>
      <c r="I263" s="178">
        <f>+'POAI 01 2024'!I263+'POAI 02 AD'!I263</f>
        <v>0</v>
      </c>
      <c r="J263" s="178">
        <f>+'POAI 01 2024'!J263+'POAI 02 AD'!J263</f>
        <v>0</v>
      </c>
      <c r="K263" s="178">
        <f>+'POAI 01 2024'!K263+'POAI 02 AD'!K263</f>
        <v>0</v>
      </c>
      <c r="L263" s="178">
        <f>+'POAI 01 2024'!L263+'POAI 02 AD'!L263</f>
        <v>0</v>
      </c>
      <c r="M263" s="178">
        <f>+'POAI 01 2024'!M263+'POAI 02 AD'!M263</f>
        <v>0</v>
      </c>
      <c r="N263" s="178">
        <f>+'POAI 01 2024'!N263+'POAI 02 AD'!N263</f>
        <v>0</v>
      </c>
      <c r="O263" s="178">
        <f>+'POAI 01 2024'!O263+'POAI 02 AD'!O263</f>
        <v>0</v>
      </c>
      <c r="P263" s="178">
        <f>+'POAI 01 2024'!P263+'POAI 02 AD'!P263</f>
        <v>0</v>
      </c>
      <c r="Q263" s="178">
        <f>+'POAI 01 2024'!Q263+'POAI 02 AD'!Q263</f>
        <v>0</v>
      </c>
      <c r="R263" s="178">
        <f>+'POAI 01 2024'!R263+'POAI 02 AD'!R263</f>
        <v>0</v>
      </c>
      <c r="S263" s="178">
        <f>+'POAI 01 2024'!S263+'POAI 02 AD'!S263</f>
        <v>0</v>
      </c>
      <c r="T263" s="178">
        <f>+'POAI 01 2024'!T263+'POAI 02 AD'!T263</f>
        <v>0</v>
      </c>
      <c r="U263" s="178">
        <f>+'POAI 01 2024'!U263+'POAI 02 AD'!U263</f>
        <v>0</v>
      </c>
      <c r="V263" s="178">
        <f>+'POAI 01 2024'!V263+'POAI 02 AD'!V263</f>
        <v>0</v>
      </c>
      <c r="W263" s="178">
        <f>+'POAI 01 2024'!W263+'POAI 02 AD'!W263</f>
        <v>0</v>
      </c>
      <c r="X263" s="178">
        <f>+'POAI 01 2024'!X263+'POAI 02 AD'!X263</f>
        <v>0</v>
      </c>
      <c r="Y263" s="178">
        <f>+'POAI 01 2024'!Y263+'POAI 02 AD'!Y263</f>
        <v>0</v>
      </c>
      <c r="Z263" s="178">
        <f>+'POAI 01 2024'!Z263+'POAI 02 AD'!Z263</f>
        <v>0</v>
      </c>
      <c r="AA263" s="178">
        <f>+'POAI 01 2024'!AA263+'POAI 02 AD'!AA263</f>
        <v>0</v>
      </c>
      <c r="AB263" s="178">
        <f>+'POAI 01 2024'!AB263+'POAI 02 AD'!AB263</f>
        <v>0</v>
      </c>
      <c r="AC263" s="178">
        <f>+'POAI 01 2024'!AC263+'POAI 02 AD'!AC263</f>
        <v>0</v>
      </c>
      <c r="AD263" s="178">
        <f>+'POAI 01 2024'!AD263+'POAI 02 AD'!AD263</f>
        <v>0</v>
      </c>
      <c r="AE263" s="178">
        <f>+'POAI 01 2024'!AE263+'POAI 02 AD'!AE263</f>
        <v>0</v>
      </c>
      <c r="AF263" s="178">
        <f t="shared" si="26"/>
        <v>10711000</v>
      </c>
      <c r="AG263" s="180">
        <f t="shared" si="23"/>
        <v>0.52504901960784311</v>
      </c>
      <c r="AH263" s="178">
        <v>20400000</v>
      </c>
      <c r="AI263" s="181">
        <f t="shared" si="24"/>
        <v>0.47495098039215689</v>
      </c>
      <c r="AJ263" s="178">
        <f t="shared" si="22"/>
        <v>9689000</v>
      </c>
    </row>
    <row r="264" spans="1:36" s="6" customFormat="1" ht="31.2" x14ac:dyDescent="0.3">
      <c r="A264" s="175" t="str">
        <f t="shared" si="25"/>
        <v>SB.PY.3</v>
      </c>
      <c r="B264" s="176" t="s">
        <v>79</v>
      </c>
      <c r="C264" s="135" t="s">
        <v>12</v>
      </c>
      <c r="D264" s="177" t="s">
        <v>333</v>
      </c>
      <c r="E264" s="136">
        <v>6</v>
      </c>
      <c r="F264" s="178">
        <f>+'POAI 01 2024'!F264+'POAI 02 AD'!F264</f>
        <v>0</v>
      </c>
      <c r="G264" s="178">
        <f>+'POAI 01 2024'!G264+'POAI 02 AD'!G264</f>
        <v>0</v>
      </c>
      <c r="H264" s="178">
        <f>+'POAI 01 2024'!H264+'POAI 02 AD'!H264</f>
        <v>10711000</v>
      </c>
      <c r="I264" s="178">
        <f>+'POAI 01 2024'!I264+'POAI 02 AD'!I264</f>
        <v>0</v>
      </c>
      <c r="J264" s="178">
        <f>+'POAI 01 2024'!J264+'POAI 02 AD'!J264</f>
        <v>0</v>
      </c>
      <c r="K264" s="178">
        <f>+'POAI 01 2024'!K264+'POAI 02 AD'!K264</f>
        <v>0</v>
      </c>
      <c r="L264" s="178">
        <f>+'POAI 01 2024'!L264+'POAI 02 AD'!L264</f>
        <v>0</v>
      </c>
      <c r="M264" s="178">
        <f>+'POAI 01 2024'!M264+'POAI 02 AD'!M264</f>
        <v>0</v>
      </c>
      <c r="N264" s="178">
        <f>+'POAI 01 2024'!N264+'POAI 02 AD'!N264</f>
        <v>0</v>
      </c>
      <c r="O264" s="178">
        <f>+'POAI 01 2024'!O264+'POAI 02 AD'!O264</f>
        <v>0</v>
      </c>
      <c r="P264" s="178">
        <f>+'POAI 01 2024'!P264+'POAI 02 AD'!P264</f>
        <v>0</v>
      </c>
      <c r="Q264" s="178">
        <f>+'POAI 01 2024'!Q264+'POAI 02 AD'!Q264</f>
        <v>0</v>
      </c>
      <c r="R264" s="178">
        <f>+'POAI 01 2024'!R264+'POAI 02 AD'!R264</f>
        <v>0</v>
      </c>
      <c r="S264" s="178">
        <f>+'POAI 01 2024'!S264+'POAI 02 AD'!S264</f>
        <v>0</v>
      </c>
      <c r="T264" s="178">
        <f>+'POAI 01 2024'!T264+'POAI 02 AD'!T264</f>
        <v>0</v>
      </c>
      <c r="U264" s="178">
        <f>+'POAI 01 2024'!U264+'POAI 02 AD'!U264</f>
        <v>0</v>
      </c>
      <c r="V264" s="178">
        <f>+'POAI 01 2024'!V264+'POAI 02 AD'!V264</f>
        <v>0</v>
      </c>
      <c r="W264" s="178">
        <f>+'POAI 01 2024'!W264+'POAI 02 AD'!W264</f>
        <v>0</v>
      </c>
      <c r="X264" s="178">
        <f>+'POAI 01 2024'!X264+'POAI 02 AD'!X264</f>
        <v>0</v>
      </c>
      <c r="Y264" s="178">
        <f>+'POAI 01 2024'!Y264+'POAI 02 AD'!Y264</f>
        <v>0</v>
      </c>
      <c r="Z264" s="178">
        <f>+'POAI 01 2024'!Z264+'POAI 02 AD'!Z264</f>
        <v>0</v>
      </c>
      <c r="AA264" s="178">
        <f>+'POAI 01 2024'!AA264+'POAI 02 AD'!AA264</f>
        <v>0</v>
      </c>
      <c r="AB264" s="178">
        <f>+'POAI 01 2024'!AB264+'POAI 02 AD'!AB264</f>
        <v>0</v>
      </c>
      <c r="AC264" s="178">
        <f>+'POAI 01 2024'!AC264+'POAI 02 AD'!AC264</f>
        <v>0</v>
      </c>
      <c r="AD264" s="178">
        <f>+'POAI 01 2024'!AD264+'POAI 02 AD'!AD264</f>
        <v>0</v>
      </c>
      <c r="AE264" s="178">
        <f>+'POAI 01 2024'!AE264+'POAI 02 AD'!AE264</f>
        <v>0</v>
      </c>
      <c r="AF264" s="178">
        <f t="shared" si="26"/>
        <v>10711000</v>
      </c>
      <c r="AG264" s="180">
        <f t="shared" si="23"/>
        <v>0.52504901960784311</v>
      </c>
      <c r="AH264" s="178">
        <v>20400000</v>
      </c>
      <c r="AI264" s="181">
        <f t="shared" si="24"/>
        <v>0.47495098039215689</v>
      </c>
      <c r="AJ264" s="178">
        <f t="shared" si="22"/>
        <v>9689000</v>
      </c>
    </row>
    <row r="265" spans="1:36" s="6" customFormat="1" ht="31.2" x14ac:dyDescent="0.3">
      <c r="A265" s="175" t="str">
        <f t="shared" si="25"/>
        <v>SB.PY.3</v>
      </c>
      <c r="B265" s="176" t="s">
        <v>80</v>
      </c>
      <c r="C265" s="135" t="s">
        <v>10</v>
      </c>
      <c r="D265" s="177" t="s">
        <v>323</v>
      </c>
      <c r="E265" s="136">
        <v>145</v>
      </c>
      <c r="F265" s="178">
        <f>+'POAI 01 2024'!F265+'POAI 02 AD'!F265</f>
        <v>0</v>
      </c>
      <c r="G265" s="178">
        <f>+'POAI 01 2024'!G265+'POAI 02 AD'!G265</f>
        <v>0</v>
      </c>
      <c r="H265" s="178">
        <f>+'POAI 01 2024'!H265+'POAI 02 AD'!H265</f>
        <v>160200000</v>
      </c>
      <c r="I265" s="178">
        <f>+'POAI 01 2024'!I265+'POAI 02 AD'!I265</f>
        <v>0</v>
      </c>
      <c r="J265" s="178">
        <f>+'POAI 01 2024'!J265+'POAI 02 AD'!J265</f>
        <v>0</v>
      </c>
      <c r="K265" s="178">
        <f>+'POAI 01 2024'!K265+'POAI 02 AD'!K265</f>
        <v>0</v>
      </c>
      <c r="L265" s="178">
        <f>+'POAI 01 2024'!L265+'POAI 02 AD'!L265</f>
        <v>0</v>
      </c>
      <c r="M265" s="178">
        <f>+'POAI 01 2024'!M265+'POAI 02 AD'!M265</f>
        <v>0</v>
      </c>
      <c r="N265" s="178">
        <f>+'POAI 01 2024'!N265+'POAI 02 AD'!N265</f>
        <v>0</v>
      </c>
      <c r="O265" s="178">
        <f>+'POAI 01 2024'!O265+'POAI 02 AD'!O265</f>
        <v>0</v>
      </c>
      <c r="P265" s="178">
        <f>+'POAI 01 2024'!P265+'POAI 02 AD'!P265</f>
        <v>0</v>
      </c>
      <c r="Q265" s="178">
        <f>+'POAI 01 2024'!Q265+'POAI 02 AD'!Q265</f>
        <v>0</v>
      </c>
      <c r="R265" s="178">
        <f>+'POAI 01 2024'!R265+'POAI 02 AD'!R265</f>
        <v>0</v>
      </c>
      <c r="S265" s="178">
        <f>+'POAI 01 2024'!S265+'POAI 02 AD'!S265</f>
        <v>0</v>
      </c>
      <c r="T265" s="178">
        <f>+'POAI 01 2024'!T265+'POAI 02 AD'!T265</f>
        <v>0</v>
      </c>
      <c r="U265" s="178">
        <f>+'POAI 01 2024'!U265+'POAI 02 AD'!U265</f>
        <v>0</v>
      </c>
      <c r="V265" s="178">
        <f>+'POAI 01 2024'!V265+'POAI 02 AD'!V265</f>
        <v>0</v>
      </c>
      <c r="W265" s="178">
        <f>+'POAI 01 2024'!W265+'POAI 02 AD'!W265</f>
        <v>0</v>
      </c>
      <c r="X265" s="178">
        <f>+'POAI 01 2024'!X265+'POAI 02 AD'!X265</f>
        <v>0</v>
      </c>
      <c r="Y265" s="178">
        <f>+'POAI 01 2024'!Y265+'POAI 02 AD'!Y265</f>
        <v>0</v>
      </c>
      <c r="Z265" s="178">
        <f>+'POAI 01 2024'!Z265+'POAI 02 AD'!Z265</f>
        <v>0</v>
      </c>
      <c r="AA265" s="178">
        <f>+'POAI 01 2024'!AA265+'POAI 02 AD'!AA265</f>
        <v>0</v>
      </c>
      <c r="AB265" s="178">
        <f>+'POAI 01 2024'!AB265+'POAI 02 AD'!AB265</f>
        <v>0</v>
      </c>
      <c r="AC265" s="178">
        <f>+'POAI 01 2024'!AC265+'POAI 02 AD'!AC265</f>
        <v>0</v>
      </c>
      <c r="AD265" s="178">
        <f>+'POAI 01 2024'!AD265+'POAI 02 AD'!AD265</f>
        <v>0</v>
      </c>
      <c r="AE265" s="178">
        <f>+'POAI 01 2024'!AE265+'POAI 02 AD'!AE265</f>
        <v>0</v>
      </c>
      <c r="AF265" s="178">
        <f t="shared" si="26"/>
        <v>160200000</v>
      </c>
      <c r="AG265" s="180">
        <f t="shared" si="23"/>
        <v>0.51677419354838705</v>
      </c>
      <c r="AH265" s="178">
        <v>310000000</v>
      </c>
      <c r="AI265" s="181">
        <f t="shared" si="24"/>
        <v>0.48322580645161289</v>
      </c>
      <c r="AJ265" s="178">
        <f t="shared" si="22"/>
        <v>149800000</v>
      </c>
    </row>
    <row r="266" spans="1:36" s="6" customFormat="1" ht="31.2" x14ac:dyDescent="0.3">
      <c r="A266" s="175" t="str">
        <f t="shared" si="25"/>
        <v>SB.PY.3</v>
      </c>
      <c r="B266" s="176" t="s">
        <v>80</v>
      </c>
      <c r="C266" s="135" t="s">
        <v>13</v>
      </c>
      <c r="D266" s="177" t="s">
        <v>323</v>
      </c>
      <c r="E266" s="136">
        <v>40</v>
      </c>
      <c r="F266" s="178">
        <f>+'POAI 01 2024'!F266+'POAI 02 AD'!F266</f>
        <v>0</v>
      </c>
      <c r="G266" s="178">
        <f>+'POAI 01 2024'!G266+'POAI 02 AD'!G266</f>
        <v>0</v>
      </c>
      <c r="H266" s="178">
        <f>+'POAI 01 2024'!H266+'POAI 02 AD'!H266</f>
        <v>0</v>
      </c>
      <c r="I266" s="178">
        <f>+'POAI 01 2024'!I266+'POAI 02 AD'!I266</f>
        <v>0</v>
      </c>
      <c r="J266" s="178">
        <f>+'POAI 01 2024'!J266+'POAI 02 AD'!J266</f>
        <v>0</v>
      </c>
      <c r="K266" s="178">
        <f>+'POAI 01 2024'!K266+'POAI 02 AD'!K266</f>
        <v>0</v>
      </c>
      <c r="L266" s="178">
        <f>+'POAI 01 2024'!L266+'POAI 02 AD'!L266</f>
        <v>0</v>
      </c>
      <c r="M266" s="178">
        <f>+'POAI 01 2024'!M266+'POAI 02 AD'!M266</f>
        <v>0</v>
      </c>
      <c r="N266" s="178">
        <f>+'POAI 01 2024'!N266+'POAI 02 AD'!N266</f>
        <v>0</v>
      </c>
      <c r="O266" s="178">
        <f>+'POAI 01 2024'!O266+'POAI 02 AD'!O266</f>
        <v>0</v>
      </c>
      <c r="P266" s="178">
        <f>+'POAI 01 2024'!P266+'POAI 02 AD'!P266</f>
        <v>0</v>
      </c>
      <c r="Q266" s="178">
        <f>+'POAI 01 2024'!Q266+'POAI 02 AD'!Q266</f>
        <v>0</v>
      </c>
      <c r="R266" s="178">
        <f>+'POAI 01 2024'!R266+'POAI 02 AD'!R266</f>
        <v>0</v>
      </c>
      <c r="S266" s="178">
        <f>+'POAI 01 2024'!S266+'POAI 02 AD'!S266</f>
        <v>0</v>
      </c>
      <c r="T266" s="178">
        <f>+'POAI 01 2024'!T266+'POAI 02 AD'!T266</f>
        <v>0</v>
      </c>
      <c r="U266" s="178">
        <f>+'POAI 01 2024'!U266+'POAI 02 AD'!U266</f>
        <v>0</v>
      </c>
      <c r="V266" s="178">
        <f>+'POAI 01 2024'!V266+'POAI 02 AD'!V266</f>
        <v>0</v>
      </c>
      <c r="W266" s="178">
        <f>+'POAI 01 2024'!W266+'POAI 02 AD'!W266</f>
        <v>0</v>
      </c>
      <c r="X266" s="178">
        <f>+'POAI 01 2024'!X266+'POAI 02 AD'!X266</f>
        <v>0</v>
      </c>
      <c r="Y266" s="178">
        <f>+'POAI 01 2024'!Y266+'POAI 02 AD'!Y266</f>
        <v>0</v>
      </c>
      <c r="Z266" s="178">
        <f>+'POAI 01 2024'!Z266+'POAI 02 AD'!Z266</f>
        <v>0</v>
      </c>
      <c r="AA266" s="178">
        <f>+'POAI 01 2024'!AA266+'POAI 02 AD'!AA266</f>
        <v>0</v>
      </c>
      <c r="AB266" s="178">
        <f>+'POAI 01 2024'!AB266+'POAI 02 AD'!AB266</f>
        <v>0</v>
      </c>
      <c r="AC266" s="178">
        <f>+'POAI 01 2024'!AC266+'POAI 02 AD'!AC266</f>
        <v>0</v>
      </c>
      <c r="AD266" s="178">
        <f>+'POAI 01 2024'!AD266+'POAI 02 AD'!AD266</f>
        <v>0</v>
      </c>
      <c r="AE266" s="178">
        <f>+'POAI 01 2024'!AE266+'POAI 02 AD'!AE266</f>
        <v>0</v>
      </c>
      <c r="AF266" s="178">
        <f t="shared" si="26"/>
        <v>0</v>
      </c>
      <c r="AG266" s="180">
        <f t="shared" si="23"/>
        <v>0</v>
      </c>
      <c r="AH266" s="178">
        <v>13000000</v>
      </c>
      <c r="AI266" s="181">
        <f t="shared" si="24"/>
        <v>1</v>
      </c>
      <c r="AJ266" s="178">
        <f t="shared" si="22"/>
        <v>13000000</v>
      </c>
    </row>
    <row r="267" spans="1:36" s="6" customFormat="1" ht="31.2" x14ac:dyDescent="0.3">
      <c r="A267" s="175" t="str">
        <f t="shared" si="25"/>
        <v>SB.PY.3</v>
      </c>
      <c r="B267" s="176" t="s">
        <v>80</v>
      </c>
      <c r="C267" s="135" t="s">
        <v>14</v>
      </c>
      <c r="D267" s="177" t="s">
        <v>323</v>
      </c>
      <c r="E267" s="136">
        <v>35</v>
      </c>
      <c r="F267" s="178">
        <f>+'POAI 01 2024'!F267+'POAI 02 AD'!F267</f>
        <v>0</v>
      </c>
      <c r="G267" s="178">
        <f>+'POAI 01 2024'!G267+'POAI 02 AD'!G267</f>
        <v>0</v>
      </c>
      <c r="H267" s="178">
        <f>+'POAI 01 2024'!H267+'POAI 02 AD'!H267</f>
        <v>0</v>
      </c>
      <c r="I267" s="178">
        <f>+'POAI 01 2024'!I267+'POAI 02 AD'!I267</f>
        <v>0</v>
      </c>
      <c r="J267" s="178">
        <f>+'POAI 01 2024'!J267+'POAI 02 AD'!J267</f>
        <v>0</v>
      </c>
      <c r="K267" s="178">
        <f>+'POAI 01 2024'!K267+'POAI 02 AD'!K267</f>
        <v>0</v>
      </c>
      <c r="L267" s="178">
        <f>+'POAI 01 2024'!L267+'POAI 02 AD'!L267</f>
        <v>0</v>
      </c>
      <c r="M267" s="178">
        <f>+'POAI 01 2024'!M267+'POAI 02 AD'!M267</f>
        <v>0</v>
      </c>
      <c r="N267" s="178">
        <f>+'POAI 01 2024'!N267+'POAI 02 AD'!N267</f>
        <v>0</v>
      </c>
      <c r="O267" s="178">
        <f>+'POAI 01 2024'!O267+'POAI 02 AD'!O267</f>
        <v>0</v>
      </c>
      <c r="P267" s="178">
        <f>+'POAI 01 2024'!P267+'POAI 02 AD'!P267</f>
        <v>0</v>
      </c>
      <c r="Q267" s="178">
        <f>+'POAI 01 2024'!Q267+'POAI 02 AD'!Q267</f>
        <v>0</v>
      </c>
      <c r="R267" s="178">
        <f>+'POAI 01 2024'!R267+'POAI 02 AD'!R267</f>
        <v>0</v>
      </c>
      <c r="S267" s="178">
        <f>+'POAI 01 2024'!S267+'POAI 02 AD'!S267</f>
        <v>0</v>
      </c>
      <c r="T267" s="178">
        <f>+'POAI 01 2024'!T267+'POAI 02 AD'!T267</f>
        <v>0</v>
      </c>
      <c r="U267" s="178">
        <f>+'POAI 01 2024'!U267+'POAI 02 AD'!U267</f>
        <v>0</v>
      </c>
      <c r="V267" s="178">
        <f>+'POAI 01 2024'!V267+'POAI 02 AD'!V267</f>
        <v>0</v>
      </c>
      <c r="W267" s="178">
        <f>+'POAI 01 2024'!W267+'POAI 02 AD'!W267</f>
        <v>0</v>
      </c>
      <c r="X267" s="178">
        <f>+'POAI 01 2024'!X267+'POAI 02 AD'!X267</f>
        <v>0</v>
      </c>
      <c r="Y267" s="178">
        <f>+'POAI 01 2024'!Y267+'POAI 02 AD'!Y267</f>
        <v>0</v>
      </c>
      <c r="Z267" s="178">
        <f>+'POAI 01 2024'!Z267+'POAI 02 AD'!Z267</f>
        <v>0</v>
      </c>
      <c r="AA267" s="178">
        <f>+'POAI 01 2024'!AA267+'POAI 02 AD'!AA267</f>
        <v>0</v>
      </c>
      <c r="AB267" s="178">
        <f>+'POAI 01 2024'!AB267+'POAI 02 AD'!AB267</f>
        <v>0</v>
      </c>
      <c r="AC267" s="178">
        <f>+'POAI 01 2024'!AC267+'POAI 02 AD'!AC267</f>
        <v>0</v>
      </c>
      <c r="AD267" s="178">
        <f>+'POAI 01 2024'!AD267+'POAI 02 AD'!AD267</f>
        <v>0</v>
      </c>
      <c r="AE267" s="178">
        <f>+'POAI 01 2024'!AE267+'POAI 02 AD'!AE267</f>
        <v>0</v>
      </c>
      <c r="AF267" s="178">
        <f t="shared" si="26"/>
        <v>0</v>
      </c>
      <c r="AG267" s="180">
        <f t="shared" si="23"/>
        <v>0</v>
      </c>
      <c r="AH267" s="178">
        <v>13000000</v>
      </c>
      <c r="AI267" s="181">
        <f t="shared" si="24"/>
        <v>1</v>
      </c>
      <c r="AJ267" s="178">
        <f t="shared" si="22"/>
        <v>13000000</v>
      </c>
    </row>
    <row r="268" spans="1:36" s="6" customFormat="1" ht="31.2" x14ac:dyDescent="0.3">
      <c r="A268" s="175" t="str">
        <f t="shared" si="25"/>
        <v>SB.PY.3</v>
      </c>
      <c r="B268" s="176" t="s">
        <v>80</v>
      </c>
      <c r="C268" s="135" t="s">
        <v>12</v>
      </c>
      <c r="D268" s="177" t="s">
        <v>323</v>
      </c>
      <c r="E268" s="136">
        <v>40</v>
      </c>
      <c r="F268" s="178">
        <f>+'POAI 01 2024'!F268+'POAI 02 AD'!F268</f>
        <v>0</v>
      </c>
      <c r="G268" s="178">
        <f>+'POAI 01 2024'!G268+'POAI 02 AD'!G268</f>
        <v>0</v>
      </c>
      <c r="H268" s="178">
        <f>+'POAI 01 2024'!H268+'POAI 02 AD'!H268</f>
        <v>0</v>
      </c>
      <c r="I268" s="178">
        <f>+'POAI 01 2024'!I268+'POAI 02 AD'!I268</f>
        <v>0</v>
      </c>
      <c r="J268" s="178">
        <f>+'POAI 01 2024'!J268+'POAI 02 AD'!J268</f>
        <v>0</v>
      </c>
      <c r="K268" s="178">
        <f>+'POAI 01 2024'!K268+'POAI 02 AD'!K268</f>
        <v>0</v>
      </c>
      <c r="L268" s="178">
        <f>+'POAI 01 2024'!L268+'POAI 02 AD'!L268</f>
        <v>0</v>
      </c>
      <c r="M268" s="178">
        <f>+'POAI 01 2024'!M268+'POAI 02 AD'!M268</f>
        <v>0</v>
      </c>
      <c r="N268" s="178">
        <f>+'POAI 01 2024'!N268+'POAI 02 AD'!N268</f>
        <v>0</v>
      </c>
      <c r="O268" s="178">
        <f>+'POAI 01 2024'!O268+'POAI 02 AD'!O268</f>
        <v>0</v>
      </c>
      <c r="P268" s="178">
        <f>+'POAI 01 2024'!P268+'POAI 02 AD'!P268</f>
        <v>0</v>
      </c>
      <c r="Q268" s="178">
        <f>+'POAI 01 2024'!Q268+'POAI 02 AD'!Q268</f>
        <v>0</v>
      </c>
      <c r="R268" s="178">
        <f>+'POAI 01 2024'!R268+'POAI 02 AD'!R268</f>
        <v>0</v>
      </c>
      <c r="S268" s="178">
        <f>+'POAI 01 2024'!S268+'POAI 02 AD'!S268</f>
        <v>0</v>
      </c>
      <c r="T268" s="178">
        <f>+'POAI 01 2024'!T268+'POAI 02 AD'!T268</f>
        <v>0</v>
      </c>
      <c r="U268" s="178">
        <f>+'POAI 01 2024'!U268+'POAI 02 AD'!U268</f>
        <v>0</v>
      </c>
      <c r="V268" s="178">
        <f>+'POAI 01 2024'!V268+'POAI 02 AD'!V268</f>
        <v>0</v>
      </c>
      <c r="W268" s="178">
        <f>+'POAI 01 2024'!W268+'POAI 02 AD'!W268</f>
        <v>0</v>
      </c>
      <c r="X268" s="178">
        <f>+'POAI 01 2024'!X268+'POAI 02 AD'!X268</f>
        <v>0</v>
      </c>
      <c r="Y268" s="178">
        <f>+'POAI 01 2024'!Y268+'POAI 02 AD'!Y268</f>
        <v>0</v>
      </c>
      <c r="Z268" s="178">
        <f>+'POAI 01 2024'!Z268+'POAI 02 AD'!Z268</f>
        <v>0</v>
      </c>
      <c r="AA268" s="178">
        <f>+'POAI 01 2024'!AA268+'POAI 02 AD'!AA268</f>
        <v>0</v>
      </c>
      <c r="AB268" s="178">
        <f>+'POAI 01 2024'!AB268+'POAI 02 AD'!AB268</f>
        <v>0</v>
      </c>
      <c r="AC268" s="178">
        <f>+'POAI 01 2024'!AC268+'POAI 02 AD'!AC268</f>
        <v>0</v>
      </c>
      <c r="AD268" s="178">
        <f>+'POAI 01 2024'!AD268+'POAI 02 AD'!AD268</f>
        <v>0</v>
      </c>
      <c r="AE268" s="178">
        <f>+'POAI 01 2024'!AE268+'POAI 02 AD'!AE268</f>
        <v>0</v>
      </c>
      <c r="AF268" s="178">
        <f t="shared" si="26"/>
        <v>0</v>
      </c>
      <c r="AG268" s="180">
        <f t="shared" si="23"/>
        <v>0</v>
      </c>
      <c r="AH268" s="178">
        <v>15000000</v>
      </c>
      <c r="AI268" s="181">
        <f t="shared" si="24"/>
        <v>1</v>
      </c>
      <c r="AJ268" s="178">
        <f t="shared" si="22"/>
        <v>15000000</v>
      </c>
    </row>
    <row r="269" spans="1:36" s="6" customFormat="1" ht="31.2" x14ac:dyDescent="0.3">
      <c r="A269" s="175" t="str">
        <f t="shared" si="25"/>
        <v>SB.PY.3</v>
      </c>
      <c r="B269" s="176" t="s">
        <v>81</v>
      </c>
      <c r="C269" s="135" t="s">
        <v>10</v>
      </c>
      <c r="D269" s="177" t="s">
        <v>323</v>
      </c>
      <c r="E269" s="136">
        <v>145</v>
      </c>
      <c r="F269" s="178">
        <f>+'POAI 01 2024'!F269+'POAI 02 AD'!F269</f>
        <v>0</v>
      </c>
      <c r="G269" s="178">
        <f>+'POAI 01 2024'!G269+'POAI 02 AD'!G269</f>
        <v>0</v>
      </c>
      <c r="H269" s="178">
        <f>+'POAI 01 2024'!H269+'POAI 02 AD'!H269</f>
        <v>57513000</v>
      </c>
      <c r="I269" s="178">
        <f>+'POAI 01 2024'!I269+'POAI 02 AD'!I269</f>
        <v>0</v>
      </c>
      <c r="J269" s="178">
        <f>+'POAI 01 2024'!J269+'POAI 02 AD'!J269</f>
        <v>0</v>
      </c>
      <c r="K269" s="178">
        <f>+'POAI 01 2024'!K269+'POAI 02 AD'!K269</f>
        <v>0</v>
      </c>
      <c r="L269" s="178">
        <f>+'POAI 01 2024'!L269+'POAI 02 AD'!L269</f>
        <v>0</v>
      </c>
      <c r="M269" s="178">
        <f>+'POAI 01 2024'!M269+'POAI 02 AD'!M269</f>
        <v>0</v>
      </c>
      <c r="N269" s="178">
        <f>+'POAI 01 2024'!N269+'POAI 02 AD'!N269</f>
        <v>0</v>
      </c>
      <c r="O269" s="178">
        <f>+'POAI 01 2024'!O269+'POAI 02 AD'!O269</f>
        <v>0</v>
      </c>
      <c r="P269" s="178">
        <f>+'POAI 01 2024'!P269+'POAI 02 AD'!P269</f>
        <v>0</v>
      </c>
      <c r="Q269" s="178">
        <f>+'POAI 01 2024'!Q269+'POAI 02 AD'!Q269</f>
        <v>0</v>
      </c>
      <c r="R269" s="178">
        <f>+'POAI 01 2024'!R269+'POAI 02 AD'!R269</f>
        <v>0</v>
      </c>
      <c r="S269" s="178">
        <f>+'POAI 01 2024'!S269+'POAI 02 AD'!S269</f>
        <v>0</v>
      </c>
      <c r="T269" s="178">
        <f>+'POAI 01 2024'!T269+'POAI 02 AD'!T269</f>
        <v>0</v>
      </c>
      <c r="U269" s="178">
        <f>+'POAI 01 2024'!U269+'POAI 02 AD'!U269</f>
        <v>0</v>
      </c>
      <c r="V269" s="178">
        <f>+'POAI 01 2024'!V269+'POAI 02 AD'!V269</f>
        <v>0</v>
      </c>
      <c r="W269" s="178">
        <f>+'POAI 01 2024'!W269+'POAI 02 AD'!W269</f>
        <v>0</v>
      </c>
      <c r="X269" s="178">
        <f>+'POAI 01 2024'!X269+'POAI 02 AD'!X269</f>
        <v>0</v>
      </c>
      <c r="Y269" s="178">
        <f>+'POAI 01 2024'!Y269+'POAI 02 AD'!Y269</f>
        <v>0</v>
      </c>
      <c r="Z269" s="178">
        <f>+'POAI 01 2024'!Z269+'POAI 02 AD'!Z269</f>
        <v>0</v>
      </c>
      <c r="AA269" s="178">
        <f>+'POAI 01 2024'!AA269+'POAI 02 AD'!AA269</f>
        <v>0</v>
      </c>
      <c r="AB269" s="178">
        <f>+'POAI 01 2024'!AB269+'POAI 02 AD'!AB269</f>
        <v>0</v>
      </c>
      <c r="AC269" s="178">
        <f>+'POAI 01 2024'!AC269+'POAI 02 AD'!AC269</f>
        <v>0</v>
      </c>
      <c r="AD269" s="178">
        <f>+'POAI 01 2024'!AD269+'POAI 02 AD'!AD269</f>
        <v>0</v>
      </c>
      <c r="AE269" s="178">
        <f>+'POAI 01 2024'!AE269+'POAI 02 AD'!AE269</f>
        <v>0</v>
      </c>
      <c r="AF269" s="178">
        <f t="shared" si="26"/>
        <v>57513000</v>
      </c>
      <c r="AG269" s="180">
        <f t="shared" si="23"/>
        <v>0.95855000000000001</v>
      </c>
      <c r="AH269" s="178">
        <v>60000000</v>
      </c>
      <c r="AI269" s="181">
        <f t="shared" si="24"/>
        <v>4.1450000000000001E-2</v>
      </c>
      <c r="AJ269" s="178">
        <f t="shared" si="22"/>
        <v>2487000</v>
      </c>
    </row>
    <row r="270" spans="1:36" s="6" customFormat="1" ht="31.2" x14ac:dyDescent="0.3">
      <c r="A270" s="175" t="str">
        <f t="shared" si="25"/>
        <v>SB.PY.3</v>
      </c>
      <c r="B270" s="176" t="s">
        <v>81</v>
      </c>
      <c r="C270" s="135" t="s">
        <v>12</v>
      </c>
      <c r="D270" s="177" t="s">
        <v>323</v>
      </c>
      <c r="E270" s="136">
        <v>40</v>
      </c>
      <c r="F270" s="178">
        <f>+'POAI 01 2024'!F270+'POAI 02 AD'!F270</f>
        <v>0</v>
      </c>
      <c r="G270" s="178">
        <f>+'POAI 01 2024'!G270+'POAI 02 AD'!G270</f>
        <v>0</v>
      </c>
      <c r="H270" s="178">
        <f>+'POAI 01 2024'!H270+'POAI 02 AD'!H270</f>
        <v>0</v>
      </c>
      <c r="I270" s="178">
        <f>+'POAI 01 2024'!I270+'POAI 02 AD'!I270</f>
        <v>0</v>
      </c>
      <c r="J270" s="178">
        <f>+'POAI 01 2024'!J270+'POAI 02 AD'!J270</f>
        <v>0</v>
      </c>
      <c r="K270" s="178">
        <f>+'POAI 01 2024'!K270+'POAI 02 AD'!K270</f>
        <v>0</v>
      </c>
      <c r="L270" s="178">
        <f>+'POAI 01 2024'!L270+'POAI 02 AD'!L270</f>
        <v>0</v>
      </c>
      <c r="M270" s="178">
        <f>+'POAI 01 2024'!M270+'POAI 02 AD'!M270</f>
        <v>0</v>
      </c>
      <c r="N270" s="178">
        <f>+'POAI 01 2024'!N270+'POAI 02 AD'!N270</f>
        <v>0</v>
      </c>
      <c r="O270" s="178">
        <f>+'POAI 01 2024'!O270+'POAI 02 AD'!O270</f>
        <v>0</v>
      </c>
      <c r="P270" s="178">
        <f>+'POAI 01 2024'!P270+'POAI 02 AD'!P270</f>
        <v>0</v>
      </c>
      <c r="Q270" s="178">
        <f>+'POAI 01 2024'!Q270+'POAI 02 AD'!Q270</f>
        <v>0</v>
      </c>
      <c r="R270" s="178">
        <f>+'POAI 01 2024'!R270+'POAI 02 AD'!R270</f>
        <v>0</v>
      </c>
      <c r="S270" s="178">
        <f>+'POAI 01 2024'!S270+'POAI 02 AD'!S270</f>
        <v>0</v>
      </c>
      <c r="T270" s="178">
        <f>+'POAI 01 2024'!T270+'POAI 02 AD'!T270</f>
        <v>0</v>
      </c>
      <c r="U270" s="178">
        <f>+'POAI 01 2024'!U270+'POAI 02 AD'!U270</f>
        <v>0</v>
      </c>
      <c r="V270" s="178">
        <f>+'POAI 01 2024'!V270+'POAI 02 AD'!V270</f>
        <v>0</v>
      </c>
      <c r="W270" s="178">
        <f>+'POAI 01 2024'!W270+'POAI 02 AD'!W270</f>
        <v>0</v>
      </c>
      <c r="X270" s="178">
        <f>+'POAI 01 2024'!X270+'POAI 02 AD'!X270</f>
        <v>0</v>
      </c>
      <c r="Y270" s="178">
        <f>+'POAI 01 2024'!Y270+'POAI 02 AD'!Y270</f>
        <v>0</v>
      </c>
      <c r="Z270" s="178">
        <f>+'POAI 01 2024'!Z270+'POAI 02 AD'!Z270</f>
        <v>0</v>
      </c>
      <c r="AA270" s="178">
        <f>+'POAI 01 2024'!AA270+'POAI 02 AD'!AA270</f>
        <v>0</v>
      </c>
      <c r="AB270" s="178">
        <f>+'POAI 01 2024'!AB270+'POAI 02 AD'!AB270</f>
        <v>0</v>
      </c>
      <c r="AC270" s="178">
        <f>+'POAI 01 2024'!AC270+'POAI 02 AD'!AC270</f>
        <v>0</v>
      </c>
      <c r="AD270" s="178">
        <f>+'POAI 01 2024'!AD270+'POAI 02 AD'!AD270</f>
        <v>0</v>
      </c>
      <c r="AE270" s="178">
        <f>+'POAI 01 2024'!AE270+'POAI 02 AD'!AE270</f>
        <v>0</v>
      </c>
      <c r="AF270" s="178">
        <f t="shared" si="26"/>
        <v>0</v>
      </c>
      <c r="AG270" s="180">
        <f t="shared" si="23"/>
        <v>0</v>
      </c>
      <c r="AH270" s="178">
        <v>10000000</v>
      </c>
      <c r="AI270" s="181">
        <f t="shared" si="24"/>
        <v>1</v>
      </c>
      <c r="AJ270" s="178">
        <f t="shared" si="22"/>
        <v>10000000</v>
      </c>
    </row>
    <row r="271" spans="1:36" s="6" customFormat="1" ht="31.2" x14ac:dyDescent="0.3">
      <c r="A271" s="175" t="str">
        <f t="shared" si="25"/>
        <v>SB.PY.3</v>
      </c>
      <c r="B271" s="176" t="s">
        <v>81</v>
      </c>
      <c r="C271" s="135" t="s">
        <v>13</v>
      </c>
      <c r="D271" s="177" t="s">
        <v>323</v>
      </c>
      <c r="E271" s="136">
        <v>40</v>
      </c>
      <c r="F271" s="178">
        <f>+'POAI 01 2024'!F271+'POAI 02 AD'!F271</f>
        <v>0</v>
      </c>
      <c r="G271" s="178">
        <f>+'POAI 01 2024'!G271+'POAI 02 AD'!G271</f>
        <v>0</v>
      </c>
      <c r="H271" s="178">
        <f>+'POAI 01 2024'!H271+'POAI 02 AD'!H271</f>
        <v>0</v>
      </c>
      <c r="I271" s="178">
        <f>+'POAI 01 2024'!I271+'POAI 02 AD'!I271</f>
        <v>0</v>
      </c>
      <c r="J271" s="178">
        <f>+'POAI 01 2024'!J271+'POAI 02 AD'!J271</f>
        <v>0</v>
      </c>
      <c r="K271" s="178">
        <f>+'POAI 01 2024'!K271+'POAI 02 AD'!K271</f>
        <v>0</v>
      </c>
      <c r="L271" s="178">
        <f>+'POAI 01 2024'!L271+'POAI 02 AD'!L271</f>
        <v>0</v>
      </c>
      <c r="M271" s="178">
        <f>+'POAI 01 2024'!M271+'POAI 02 AD'!M271</f>
        <v>0</v>
      </c>
      <c r="N271" s="178">
        <f>+'POAI 01 2024'!N271+'POAI 02 AD'!N271</f>
        <v>0</v>
      </c>
      <c r="O271" s="178">
        <f>+'POAI 01 2024'!O271+'POAI 02 AD'!O271</f>
        <v>0</v>
      </c>
      <c r="P271" s="178">
        <f>+'POAI 01 2024'!P271+'POAI 02 AD'!P271</f>
        <v>0</v>
      </c>
      <c r="Q271" s="178">
        <f>+'POAI 01 2024'!Q271+'POAI 02 AD'!Q271</f>
        <v>0</v>
      </c>
      <c r="R271" s="178">
        <f>+'POAI 01 2024'!R271+'POAI 02 AD'!R271</f>
        <v>0</v>
      </c>
      <c r="S271" s="178">
        <f>+'POAI 01 2024'!S271+'POAI 02 AD'!S271</f>
        <v>0</v>
      </c>
      <c r="T271" s="178">
        <f>+'POAI 01 2024'!T271+'POAI 02 AD'!T271</f>
        <v>0</v>
      </c>
      <c r="U271" s="178">
        <f>+'POAI 01 2024'!U271+'POAI 02 AD'!U271</f>
        <v>0</v>
      </c>
      <c r="V271" s="178">
        <f>+'POAI 01 2024'!V271+'POAI 02 AD'!V271</f>
        <v>0</v>
      </c>
      <c r="W271" s="178">
        <f>+'POAI 01 2024'!W271+'POAI 02 AD'!W271</f>
        <v>0</v>
      </c>
      <c r="X271" s="178">
        <f>+'POAI 01 2024'!X271+'POAI 02 AD'!X271</f>
        <v>0</v>
      </c>
      <c r="Y271" s="178">
        <f>+'POAI 01 2024'!Y271+'POAI 02 AD'!Y271</f>
        <v>0</v>
      </c>
      <c r="Z271" s="178">
        <f>+'POAI 01 2024'!Z271+'POAI 02 AD'!Z271</f>
        <v>0</v>
      </c>
      <c r="AA271" s="178">
        <f>+'POAI 01 2024'!AA271+'POAI 02 AD'!AA271</f>
        <v>0</v>
      </c>
      <c r="AB271" s="178">
        <f>+'POAI 01 2024'!AB271+'POAI 02 AD'!AB271</f>
        <v>0</v>
      </c>
      <c r="AC271" s="178">
        <f>+'POAI 01 2024'!AC271+'POAI 02 AD'!AC271</f>
        <v>0</v>
      </c>
      <c r="AD271" s="178">
        <f>+'POAI 01 2024'!AD271+'POAI 02 AD'!AD271</f>
        <v>0</v>
      </c>
      <c r="AE271" s="178">
        <f>+'POAI 01 2024'!AE271+'POAI 02 AD'!AE271</f>
        <v>0</v>
      </c>
      <c r="AF271" s="178">
        <f t="shared" si="26"/>
        <v>0</v>
      </c>
      <c r="AG271" s="180"/>
      <c r="AH271" s="178">
        <v>10000000</v>
      </c>
      <c r="AI271" s="181"/>
      <c r="AJ271" s="178">
        <f t="shared" si="22"/>
        <v>10000000</v>
      </c>
    </row>
    <row r="272" spans="1:36" s="6" customFormat="1" ht="31.2" x14ac:dyDescent="0.3">
      <c r="A272" s="175" t="str">
        <f t="shared" si="25"/>
        <v>SB.PY.3</v>
      </c>
      <c r="B272" s="176" t="s">
        <v>81</v>
      </c>
      <c r="C272" s="135" t="s">
        <v>14</v>
      </c>
      <c r="D272" s="177" t="s">
        <v>323</v>
      </c>
      <c r="E272" s="136">
        <v>35</v>
      </c>
      <c r="F272" s="178">
        <f>+'POAI 01 2024'!F272+'POAI 02 AD'!F272</f>
        <v>0</v>
      </c>
      <c r="G272" s="178">
        <f>+'POAI 01 2024'!G272+'POAI 02 AD'!G272</f>
        <v>0</v>
      </c>
      <c r="H272" s="178">
        <f>+'POAI 01 2024'!H272+'POAI 02 AD'!H272</f>
        <v>0</v>
      </c>
      <c r="I272" s="178">
        <f>+'POAI 01 2024'!I272+'POAI 02 AD'!I272</f>
        <v>0</v>
      </c>
      <c r="J272" s="178">
        <f>+'POAI 01 2024'!J272+'POAI 02 AD'!J272</f>
        <v>0</v>
      </c>
      <c r="K272" s="178">
        <f>+'POAI 01 2024'!K272+'POAI 02 AD'!K272</f>
        <v>0</v>
      </c>
      <c r="L272" s="178">
        <f>+'POAI 01 2024'!L272+'POAI 02 AD'!L272</f>
        <v>0</v>
      </c>
      <c r="M272" s="178">
        <f>+'POAI 01 2024'!M272+'POAI 02 AD'!M272</f>
        <v>0</v>
      </c>
      <c r="N272" s="178">
        <f>+'POAI 01 2024'!N272+'POAI 02 AD'!N272</f>
        <v>0</v>
      </c>
      <c r="O272" s="178">
        <f>+'POAI 01 2024'!O272+'POAI 02 AD'!O272</f>
        <v>0</v>
      </c>
      <c r="P272" s="178">
        <f>+'POAI 01 2024'!P272+'POAI 02 AD'!P272</f>
        <v>0</v>
      </c>
      <c r="Q272" s="178">
        <f>+'POAI 01 2024'!Q272+'POAI 02 AD'!Q272</f>
        <v>0</v>
      </c>
      <c r="R272" s="178">
        <f>+'POAI 01 2024'!R272+'POAI 02 AD'!R272</f>
        <v>0</v>
      </c>
      <c r="S272" s="178">
        <f>+'POAI 01 2024'!S272+'POAI 02 AD'!S272</f>
        <v>0</v>
      </c>
      <c r="T272" s="178">
        <f>+'POAI 01 2024'!T272+'POAI 02 AD'!T272</f>
        <v>0</v>
      </c>
      <c r="U272" s="178">
        <f>+'POAI 01 2024'!U272+'POAI 02 AD'!U272</f>
        <v>0</v>
      </c>
      <c r="V272" s="178">
        <f>+'POAI 01 2024'!V272+'POAI 02 AD'!V272</f>
        <v>0</v>
      </c>
      <c r="W272" s="178">
        <f>+'POAI 01 2024'!W272+'POAI 02 AD'!W272</f>
        <v>0</v>
      </c>
      <c r="X272" s="178">
        <f>+'POAI 01 2024'!X272+'POAI 02 AD'!X272</f>
        <v>0</v>
      </c>
      <c r="Y272" s="178">
        <f>+'POAI 01 2024'!Y272+'POAI 02 AD'!Y272</f>
        <v>0</v>
      </c>
      <c r="Z272" s="178">
        <f>+'POAI 01 2024'!Z272+'POAI 02 AD'!Z272</f>
        <v>0</v>
      </c>
      <c r="AA272" s="178">
        <f>+'POAI 01 2024'!AA272+'POAI 02 AD'!AA272</f>
        <v>0</v>
      </c>
      <c r="AB272" s="178">
        <f>+'POAI 01 2024'!AB272+'POAI 02 AD'!AB272</f>
        <v>0</v>
      </c>
      <c r="AC272" s="178">
        <f>+'POAI 01 2024'!AC272+'POAI 02 AD'!AC272</f>
        <v>0</v>
      </c>
      <c r="AD272" s="178">
        <f>+'POAI 01 2024'!AD272+'POAI 02 AD'!AD272</f>
        <v>0</v>
      </c>
      <c r="AE272" s="178">
        <f>+'POAI 01 2024'!AE272+'POAI 02 AD'!AE272</f>
        <v>0</v>
      </c>
      <c r="AF272" s="178">
        <f t="shared" si="26"/>
        <v>0</v>
      </c>
      <c r="AG272" s="180">
        <f>+AF272/AH272</f>
        <v>0</v>
      </c>
      <c r="AH272" s="178">
        <v>10000000</v>
      </c>
      <c r="AI272" s="181">
        <f>+AJ272/AH272</f>
        <v>1</v>
      </c>
      <c r="AJ272" s="178">
        <f t="shared" si="22"/>
        <v>10000000</v>
      </c>
    </row>
    <row r="273" spans="1:36" s="6" customFormat="1" ht="46.8" x14ac:dyDescent="0.3">
      <c r="A273" s="175" t="str">
        <f t="shared" si="25"/>
        <v>SB.PY.4</v>
      </c>
      <c r="B273" s="176" t="s">
        <v>82</v>
      </c>
      <c r="C273" s="135" t="s">
        <v>10</v>
      </c>
      <c r="D273" s="177" t="s">
        <v>323</v>
      </c>
      <c r="E273" s="136">
        <v>15</v>
      </c>
      <c r="F273" s="178">
        <f>+'POAI 01 2024'!F273+'POAI 02 AD'!F273</f>
        <v>0</v>
      </c>
      <c r="G273" s="178">
        <f>+'POAI 01 2024'!G273+'POAI 02 AD'!G273</f>
        <v>0</v>
      </c>
      <c r="H273" s="178">
        <f>+'POAI 01 2024'!H273+'POAI 02 AD'!H273</f>
        <v>84044000</v>
      </c>
      <c r="I273" s="178">
        <f>+'POAI 01 2024'!I273+'POAI 02 AD'!I273</f>
        <v>0</v>
      </c>
      <c r="J273" s="178">
        <f>+'POAI 01 2024'!J273+'POAI 02 AD'!J273</f>
        <v>0</v>
      </c>
      <c r="K273" s="178">
        <f>+'POAI 01 2024'!K273+'POAI 02 AD'!K273</f>
        <v>0</v>
      </c>
      <c r="L273" s="178">
        <f>+'POAI 01 2024'!L273+'POAI 02 AD'!L273</f>
        <v>0</v>
      </c>
      <c r="M273" s="178">
        <f>+'POAI 01 2024'!M273+'POAI 02 AD'!M273</f>
        <v>0</v>
      </c>
      <c r="N273" s="178">
        <f>+'POAI 01 2024'!N273+'POAI 02 AD'!N273</f>
        <v>0</v>
      </c>
      <c r="O273" s="178">
        <f>+'POAI 01 2024'!O273+'POAI 02 AD'!O273</f>
        <v>0</v>
      </c>
      <c r="P273" s="178">
        <f>+'POAI 01 2024'!P273+'POAI 02 AD'!P273</f>
        <v>0</v>
      </c>
      <c r="Q273" s="178">
        <f>+'POAI 01 2024'!Q273+'POAI 02 AD'!Q273</f>
        <v>0</v>
      </c>
      <c r="R273" s="178">
        <f>+'POAI 01 2024'!R273+'POAI 02 AD'!R273</f>
        <v>0</v>
      </c>
      <c r="S273" s="178">
        <f>+'POAI 01 2024'!S273+'POAI 02 AD'!S273</f>
        <v>0</v>
      </c>
      <c r="T273" s="178">
        <f>+'POAI 01 2024'!T273+'POAI 02 AD'!T273</f>
        <v>0</v>
      </c>
      <c r="U273" s="178">
        <f>+'POAI 01 2024'!U273+'POAI 02 AD'!U273</f>
        <v>0</v>
      </c>
      <c r="V273" s="178">
        <f>+'POAI 01 2024'!V273+'POAI 02 AD'!V273</f>
        <v>5000000</v>
      </c>
      <c r="W273" s="178">
        <f>+'POAI 01 2024'!W273+'POAI 02 AD'!W273</f>
        <v>10000000</v>
      </c>
      <c r="X273" s="178">
        <f>+'POAI 01 2024'!X273+'POAI 02 AD'!X273</f>
        <v>15000000</v>
      </c>
      <c r="Y273" s="178">
        <f>+'POAI 01 2024'!Y273+'POAI 02 AD'!Y273</f>
        <v>0</v>
      </c>
      <c r="Z273" s="178">
        <f>+'POAI 01 2024'!Z273+'POAI 02 AD'!Z273</f>
        <v>13000000</v>
      </c>
      <c r="AA273" s="178">
        <f>+'POAI 01 2024'!AA273+'POAI 02 AD'!AA273</f>
        <v>0</v>
      </c>
      <c r="AB273" s="178">
        <f>+'POAI 01 2024'!AB273+'POAI 02 AD'!AB273</f>
        <v>0</v>
      </c>
      <c r="AC273" s="178">
        <f>+'POAI 01 2024'!AC273+'POAI 02 AD'!AC273</f>
        <v>0</v>
      </c>
      <c r="AD273" s="178">
        <f>+'POAI 01 2024'!AD273+'POAI 02 AD'!AD273</f>
        <v>0</v>
      </c>
      <c r="AE273" s="178">
        <f>+'POAI 01 2024'!AE273+'POAI 02 AD'!AE273</f>
        <v>0</v>
      </c>
      <c r="AF273" s="178">
        <f t="shared" si="26"/>
        <v>127044000</v>
      </c>
      <c r="AG273" s="180"/>
      <c r="AH273" s="178">
        <v>280000000</v>
      </c>
      <c r="AI273" s="181"/>
      <c r="AJ273" s="178">
        <f t="shared" si="22"/>
        <v>152956000</v>
      </c>
    </row>
    <row r="274" spans="1:36" s="6" customFormat="1" ht="46.8" x14ac:dyDescent="0.3">
      <c r="A274" s="175" t="str">
        <f t="shared" si="25"/>
        <v>SB.PY.4</v>
      </c>
      <c r="B274" s="176" t="s">
        <v>82</v>
      </c>
      <c r="C274" s="135" t="s">
        <v>10</v>
      </c>
      <c r="D274" s="177" t="s">
        <v>332</v>
      </c>
      <c r="E274" s="136">
        <v>1230</v>
      </c>
      <c r="F274" s="178">
        <f>+'POAI 01 2024'!F274+'POAI 02 AD'!F274</f>
        <v>0</v>
      </c>
      <c r="G274" s="178">
        <f>+'POAI 01 2024'!G274+'POAI 02 AD'!G274</f>
        <v>0</v>
      </c>
      <c r="H274" s="178">
        <f>+'POAI 01 2024'!H274+'POAI 02 AD'!H274</f>
        <v>0</v>
      </c>
      <c r="I274" s="178">
        <f>+'POAI 01 2024'!I274+'POAI 02 AD'!I274</f>
        <v>0</v>
      </c>
      <c r="J274" s="178">
        <f>+'POAI 01 2024'!J274+'POAI 02 AD'!J274</f>
        <v>0</v>
      </c>
      <c r="K274" s="178">
        <f>+'POAI 01 2024'!K274+'POAI 02 AD'!K274</f>
        <v>0</v>
      </c>
      <c r="L274" s="178">
        <f>+'POAI 01 2024'!L274+'POAI 02 AD'!L274</f>
        <v>0</v>
      </c>
      <c r="M274" s="178">
        <f>+'POAI 01 2024'!M274+'POAI 02 AD'!M274</f>
        <v>0</v>
      </c>
      <c r="N274" s="178">
        <f>+'POAI 01 2024'!N274+'POAI 02 AD'!N274</f>
        <v>0</v>
      </c>
      <c r="O274" s="178">
        <f>+'POAI 01 2024'!O274+'POAI 02 AD'!O274</f>
        <v>0</v>
      </c>
      <c r="P274" s="178">
        <f>+'POAI 01 2024'!P274+'POAI 02 AD'!P274</f>
        <v>0</v>
      </c>
      <c r="Q274" s="178">
        <f>+'POAI 01 2024'!Q274+'POAI 02 AD'!Q274</f>
        <v>0</v>
      </c>
      <c r="R274" s="178">
        <f>+'POAI 01 2024'!R274+'POAI 02 AD'!R274</f>
        <v>0</v>
      </c>
      <c r="S274" s="178">
        <f>+'POAI 01 2024'!S274+'POAI 02 AD'!S274</f>
        <v>0</v>
      </c>
      <c r="T274" s="178">
        <f>+'POAI 01 2024'!T274+'POAI 02 AD'!T274</f>
        <v>0</v>
      </c>
      <c r="U274" s="178">
        <f>+'POAI 01 2024'!U274+'POAI 02 AD'!U274</f>
        <v>0</v>
      </c>
      <c r="V274" s="178">
        <f>+'POAI 01 2024'!V274+'POAI 02 AD'!V274</f>
        <v>0</v>
      </c>
      <c r="W274" s="178">
        <f>+'POAI 01 2024'!W274+'POAI 02 AD'!W274</f>
        <v>0</v>
      </c>
      <c r="X274" s="178">
        <f>+'POAI 01 2024'!X274+'POAI 02 AD'!X274</f>
        <v>0</v>
      </c>
      <c r="Y274" s="178">
        <f>+'POAI 01 2024'!Y274+'POAI 02 AD'!Y274</f>
        <v>0</v>
      </c>
      <c r="Z274" s="178">
        <f>+'POAI 01 2024'!Z274+'POAI 02 AD'!Z274</f>
        <v>0</v>
      </c>
      <c r="AA274" s="178">
        <f>+'POAI 01 2024'!AA274+'POAI 02 AD'!AA274</f>
        <v>0</v>
      </c>
      <c r="AB274" s="178">
        <f>+'POAI 01 2024'!AB274+'POAI 02 AD'!AB274</f>
        <v>0</v>
      </c>
      <c r="AC274" s="178">
        <f>+'POAI 01 2024'!AC274+'POAI 02 AD'!AC274</f>
        <v>0</v>
      </c>
      <c r="AD274" s="178">
        <f>+'POAI 01 2024'!AD274+'POAI 02 AD'!AD274</f>
        <v>0</v>
      </c>
      <c r="AE274" s="178">
        <f>+'POAI 01 2024'!AE274+'POAI 02 AD'!AE274</f>
        <v>0</v>
      </c>
      <c r="AF274" s="178">
        <f t="shared" si="26"/>
        <v>0</v>
      </c>
      <c r="AG274" s="180">
        <f>+AF274/AH274</f>
        <v>0</v>
      </c>
      <c r="AH274" s="178">
        <v>88550000</v>
      </c>
      <c r="AI274" s="181">
        <f>+AJ274/AH274</f>
        <v>1</v>
      </c>
      <c r="AJ274" s="178">
        <f t="shared" si="22"/>
        <v>88550000</v>
      </c>
    </row>
    <row r="275" spans="1:36" s="6" customFormat="1" ht="46.8" x14ac:dyDescent="0.3">
      <c r="A275" s="175" t="str">
        <f t="shared" si="25"/>
        <v>SB.PY.4</v>
      </c>
      <c r="B275" s="176" t="s">
        <v>82</v>
      </c>
      <c r="C275" s="135" t="s">
        <v>13</v>
      </c>
      <c r="D275" s="177" t="s">
        <v>323</v>
      </c>
      <c r="E275" s="136">
        <v>2</v>
      </c>
      <c r="F275" s="178">
        <f>+'POAI 01 2024'!F275+'POAI 02 AD'!F275</f>
        <v>0</v>
      </c>
      <c r="G275" s="178">
        <f>+'POAI 01 2024'!G275+'POAI 02 AD'!G275</f>
        <v>0</v>
      </c>
      <c r="H275" s="178">
        <f>+'POAI 01 2024'!H275+'POAI 02 AD'!H275</f>
        <v>0</v>
      </c>
      <c r="I275" s="178">
        <f>+'POAI 01 2024'!I275+'POAI 02 AD'!I275</f>
        <v>0</v>
      </c>
      <c r="J275" s="178">
        <f>+'POAI 01 2024'!J275+'POAI 02 AD'!J275</f>
        <v>0</v>
      </c>
      <c r="K275" s="178">
        <f>+'POAI 01 2024'!K275+'POAI 02 AD'!K275</f>
        <v>0</v>
      </c>
      <c r="L275" s="178">
        <f>+'POAI 01 2024'!L275+'POAI 02 AD'!L275</f>
        <v>0</v>
      </c>
      <c r="M275" s="178">
        <f>+'POAI 01 2024'!M275+'POAI 02 AD'!M275</f>
        <v>0</v>
      </c>
      <c r="N275" s="178">
        <f>+'POAI 01 2024'!N275+'POAI 02 AD'!N275</f>
        <v>0</v>
      </c>
      <c r="O275" s="178">
        <f>+'POAI 01 2024'!O275+'POAI 02 AD'!O275</f>
        <v>0</v>
      </c>
      <c r="P275" s="178">
        <f>+'POAI 01 2024'!P275+'POAI 02 AD'!P275</f>
        <v>0</v>
      </c>
      <c r="Q275" s="178">
        <f>+'POAI 01 2024'!Q275+'POAI 02 AD'!Q275</f>
        <v>0</v>
      </c>
      <c r="R275" s="178">
        <f>+'POAI 01 2024'!R275+'POAI 02 AD'!R275</f>
        <v>0</v>
      </c>
      <c r="S275" s="178">
        <f>+'POAI 01 2024'!S275+'POAI 02 AD'!S275</f>
        <v>0</v>
      </c>
      <c r="T275" s="178">
        <f>+'POAI 01 2024'!T275+'POAI 02 AD'!T275</f>
        <v>0</v>
      </c>
      <c r="U275" s="178">
        <f>+'POAI 01 2024'!U275+'POAI 02 AD'!U275</f>
        <v>0</v>
      </c>
      <c r="V275" s="178">
        <f>+'POAI 01 2024'!V275+'POAI 02 AD'!V275</f>
        <v>0</v>
      </c>
      <c r="W275" s="178">
        <f>+'POAI 01 2024'!W275+'POAI 02 AD'!W275</f>
        <v>0</v>
      </c>
      <c r="X275" s="178">
        <f>+'POAI 01 2024'!X275+'POAI 02 AD'!X275</f>
        <v>0</v>
      </c>
      <c r="Y275" s="178">
        <f>+'POAI 01 2024'!Y275+'POAI 02 AD'!Y275</f>
        <v>0</v>
      </c>
      <c r="Z275" s="178">
        <f>+'POAI 01 2024'!Z275+'POAI 02 AD'!Z275</f>
        <v>0</v>
      </c>
      <c r="AA275" s="178">
        <f>+'POAI 01 2024'!AA275+'POAI 02 AD'!AA275</f>
        <v>0</v>
      </c>
      <c r="AB275" s="178">
        <f>+'POAI 01 2024'!AB275+'POAI 02 AD'!AB275</f>
        <v>0</v>
      </c>
      <c r="AC275" s="178">
        <f>+'POAI 01 2024'!AC275+'POAI 02 AD'!AC275</f>
        <v>0</v>
      </c>
      <c r="AD275" s="178">
        <f>+'POAI 01 2024'!AD275+'POAI 02 AD'!AD275</f>
        <v>0</v>
      </c>
      <c r="AE275" s="178">
        <f>+'POAI 01 2024'!AE275+'POAI 02 AD'!AE275</f>
        <v>0</v>
      </c>
      <c r="AF275" s="178">
        <f t="shared" si="26"/>
        <v>0</v>
      </c>
      <c r="AG275" s="180"/>
      <c r="AH275" s="178"/>
      <c r="AI275" s="181"/>
      <c r="AJ275" s="178">
        <f t="shared" si="22"/>
        <v>0</v>
      </c>
    </row>
    <row r="276" spans="1:36" s="6" customFormat="1" ht="46.8" x14ac:dyDescent="0.3">
      <c r="A276" s="175" t="str">
        <f t="shared" si="25"/>
        <v>SB.PY.4</v>
      </c>
      <c r="B276" s="176" t="s">
        <v>82</v>
      </c>
      <c r="C276" s="135" t="s">
        <v>13</v>
      </c>
      <c r="D276" s="177" t="s">
        <v>332</v>
      </c>
      <c r="E276" s="136">
        <v>20</v>
      </c>
      <c r="F276" s="178">
        <f>+'POAI 01 2024'!F276+'POAI 02 AD'!F276</f>
        <v>0</v>
      </c>
      <c r="G276" s="178">
        <f>+'POAI 01 2024'!G276+'POAI 02 AD'!G276</f>
        <v>0</v>
      </c>
      <c r="H276" s="178">
        <f>+'POAI 01 2024'!H276+'POAI 02 AD'!H276</f>
        <v>0</v>
      </c>
      <c r="I276" s="178">
        <f>+'POAI 01 2024'!I276+'POAI 02 AD'!I276</f>
        <v>0</v>
      </c>
      <c r="J276" s="178">
        <f>+'POAI 01 2024'!J276+'POAI 02 AD'!J276</f>
        <v>0</v>
      </c>
      <c r="K276" s="178">
        <f>+'POAI 01 2024'!K276+'POAI 02 AD'!K276</f>
        <v>0</v>
      </c>
      <c r="L276" s="178">
        <f>+'POAI 01 2024'!L276+'POAI 02 AD'!L276</f>
        <v>0</v>
      </c>
      <c r="M276" s="178">
        <f>+'POAI 01 2024'!M276+'POAI 02 AD'!M276</f>
        <v>0</v>
      </c>
      <c r="N276" s="178">
        <f>+'POAI 01 2024'!N276+'POAI 02 AD'!N276</f>
        <v>0</v>
      </c>
      <c r="O276" s="178">
        <f>+'POAI 01 2024'!O276+'POAI 02 AD'!O276</f>
        <v>0</v>
      </c>
      <c r="P276" s="178">
        <f>+'POAI 01 2024'!P276+'POAI 02 AD'!P276</f>
        <v>0</v>
      </c>
      <c r="Q276" s="178">
        <f>+'POAI 01 2024'!Q276+'POAI 02 AD'!Q276</f>
        <v>0</v>
      </c>
      <c r="R276" s="178">
        <f>+'POAI 01 2024'!R276+'POAI 02 AD'!R276</f>
        <v>0</v>
      </c>
      <c r="S276" s="178">
        <f>+'POAI 01 2024'!S276+'POAI 02 AD'!S276</f>
        <v>0</v>
      </c>
      <c r="T276" s="178">
        <f>+'POAI 01 2024'!T276+'POAI 02 AD'!T276</f>
        <v>0</v>
      </c>
      <c r="U276" s="178">
        <f>+'POAI 01 2024'!U276+'POAI 02 AD'!U276</f>
        <v>0</v>
      </c>
      <c r="V276" s="178">
        <f>+'POAI 01 2024'!V276+'POAI 02 AD'!V276</f>
        <v>0</v>
      </c>
      <c r="W276" s="178">
        <f>+'POAI 01 2024'!W276+'POAI 02 AD'!W276</f>
        <v>0</v>
      </c>
      <c r="X276" s="178">
        <f>+'POAI 01 2024'!X276+'POAI 02 AD'!X276</f>
        <v>0</v>
      </c>
      <c r="Y276" s="178">
        <f>+'POAI 01 2024'!Y276+'POAI 02 AD'!Y276</f>
        <v>0</v>
      </c>
      <c r="Z276" s="178">
        <f>+'POAI 01 2024'!Z276+'POAI 02 AD'!Z276</f>
        <v>0</v>
      </c>
      <c r="AA276" s="178">
        <f>+'POAI 01 2024'!AA276+'POAI 02 AD'!AA276</f>
        <v>0</v>
      </c>
      <c r="AB276" s="178">
        <f>+'POAI 01 2024'!AB276+'POAI 02 AD'!AB276</f>
        <v>0</v>
      </c>
      <c r="AC276" s="178">
        <f>+'POAI 01 2024'!AC276+'POAI 02 AD'!AC276</f>
        <v>0</v>
      </c>
      <c r="AD276" s="178">
        <f>+'POAI 01 2024'!AD276+'POAI 02 AD'!AD276</f>
        <v>0</v>
      </c>
      <c r="AE276" s="178">
        <f>+'POAI 01 2024'!AE276+'POAI 02 AD'!AE276</f>
        <v>0</v>
      </c>
      <c r="AF276" s="178">
        <f t="shared" si="26"/>
        <v>0</v>
      </c>
      <c r="AG276" s="180">
        <f>+AF276/AH276</f>
        <v>0</v>
      </c>
      <c r="AH276" s="178">
        <v>1750000</v>
      </c>
      <c r="AI276" s="181">
        <f>+AJ276/AH276</f>
        <v>1</v>
      </c>
      <c r="AJ276" s="178">
        <f t="shared" si="22"/>
        <v>1750000</v>
      </c>
    </row>
    <row r="277" spans="1:36" s="6" customFormat="1" ht="46.8" x14ac:dyDescent="0.3">
      <c r="A277" s="175" t="str">
        <f t="shared" si="25"/>
        <v>SB.PY.4</v>
      </c>
      <c r="B277" s="176" t="s">
        <v>82</v>
      </c>
      <c r="C277" s="135" t="s">
        <v>14</v>
      </c>
      <c r="D277" s="177" t="s">
        <v>323</v>
      </c>
      <c r="E277" s="136">
        <v>2</v>
      </c>
      <c r="F277" s="178">
        <f>+'POAI 01 2024'!F277+'POAI 02 AD'!F277</f>
        <v>0</v>
      </c>
      <c r="G277" s="178">
        <f>+'POAI 01 2024'!G277+'POAI 02 AD'!G277</f>
        <v>0</v>
      </c>
      <c r="H277" s="178">
        <f>+'POAI 01 2024'!H277+'POAI 02 AD'!H277</f>
        <v>0</v>
      </c>
      <c r="I277" s="178">
        <f>+'POAI 01 2024'!I277+'POAI 02 AD'!I277</f>
        <v>0</v>
      </c>
      <c r="J277" s="178">
        <f>+'POAI 01 2024'!J277+'POAI 02 AD'!J277</f>
        <v>0</v>
      </c>
      <c r="K277" s="178">
        <f>+'POAI 01 2024'!K277+'POAI 02 AD'!K277</f>
        <v>0</v>
      </c>
      <c r="L277" s="178">
        <f>+'POAI 01 2024'!L277+'POAI 02 AD'!L277</f>
        <v>0</v>
      </c>
      <c r="M277" s="178">
        <f>+'POAI 01 2024'!M277+'POAI 02 AD'!M277</f>
        <v>0</v>
      </c>
      <c r="N277" s="178">
        <f>+'POAI 01 2024'!N277+'POAI 02 AD'!N277</f>
        <v>0</v>
      </c>
      <c r="O277" s="178">
        <f>+'POAI 01 2024'!O277+'POAI 02 AD'!O277</f>
        <v>0</v>
      </c>
      <c r="P277" s="178">
        <f>+'POAI 01 2024'!P277+'POAI 02 AD'!P277</f>
        <v>0</v>
      </c>
      <c r="Q277" s="178">
        <f>+'POAI 01 2024'!Q277+'POAI 02 AD'!Q277</f>
        <v>0</v>
      </c>
      <c r="R277" s="178">
        <f>+'POAI 01 2024'!R277+'POAI 02 AD'!R277</f>
        <v>0</v>
      </c>
      <c r="S277" s="178">
        <f>+'POAI 01 2024'!S277+'POAI 02 AD'!S277</f>
        <v>0</v>
      </c>
      <c r="T277" s="178">
        <f>+'POAI 01 2024'!T277+'POAI 02 AD'!T277</f>
        <v>0</v>
      </c>
      <c r="U277" s="178">
        <f>+'POAI 01 2024'!U277+'POAI 02 AD'!U277</f>
        <v>0</v>
      </c>
      <c r="V277" s="178">
        <f>+'POAI 01 2024'!V277+'POAI 02 AD'!V277</f>
        <v>0</v>
      </c>
      <c r="W277" s="178">
        <f>+'POAI 01 2024'!W277+'POAI 02 AD'!W277</f>
        <v>0</v>
      </c>
      <c r="X277" s="178">
        <f>+'POAI 01 2024'!X277+'POAI 02 AD'!X277</f>
        <v>0</v>
      </c>
      <c r="Y277" s="178">
        <f>+'POAI 01 2024'!Y277+'POAI 02 AD'!Y277</f>
        <v>0</v>
      </c>
      <c r="Z277" s="178">
        <f>+'POAI 01 2024'!Z277+'POAI 02 AD'!Z277</f>
        <v>0</v>
      </c>
      <c r="AA277" s="178">
        <f>+'POAI 01 2024'!AA277+'POAI 02 AD'!AA277</f>
        <v>0</v>
      </c>
      <c r="AB277" s="178">
        <f>+'POAI 01 2024'!AB277+'POAI 02 AD'!AB277</f>
        <v>0</v>
      </c>
      <c r="AC277" s="178">
        <f>+'POAI 01 2024'!AC277+'POAI 02 AD'!AC277</f>
        <v>0</v>
      </c>
      <c r="AD277" s="178">
        <f>+'POAI 01 2024'!AD277+'POAI 02 AD'!AD277</f>
        <v>0</v>
      </c>
      <c r="AE277" s="178">
        <f>+'POAI 01 2024'!AE277+'POAI 02 AD'!AE277</f>
        <v>0</v>
      </c>
      <c r="AF277" s="178">
        <f t="shared" si="26"/>
        <v>0</v>
      </c>
      <c r="AG277" s="180"/>
      <c r="AH277" s="178"/>
      <c r="AI277" s="181"/>
      <c r="AJ277" s="178">
        <f t="shared" si="22"/>
        <v>0</v>
      </c>
    </row>
    <row r="278" spans="1:36" s="6" customFormat="1" ht="46.8" x14ac:dyDescent="0.3">
      <c r="A278" s="175" t="str">
        <f t="shared" si="25"/>
        <v>SB.PY.4</v>
      </c>
      <c r="B278" s="176" t="s">
        <v>82</v>
      </c>
      <c r="C278" s="135" t="s">
        <v>14</v>
      </c>
      <c r="D278" s="177" t="s">
        <v>332</v>
      </c>
      <c r="E278" s="136">
        <v>20</v>
      </c>
      <c r="F278" s="178">
        <f>+'POAI 01 2024'!F278+'POAI 02 AD'!F278</f>
        <v>0</v>
      </c>
      <c r="G278" s="178">
        <f>+'POAI 01 2024'!G278+'POAI 02 AD'!G278</f>
        <v>0</v>
      </c>
      <c r="H278" s="178">
        <f>+'POAI 01 2024'!H278+'POAI 02 AD'!H278</f>
        <v>0</v>
      </c>
      <c r="I278" s="178">
        <f>+'POAI 01 2024'!I278+'POAI 02 AD'!I278</f>
        <v>0</v>
      </c>
      <c r="J278" s="178">
        <f>+'POAI 01 2024'!J278+'POAI 02 AD'!J278</f>
        <v>0</v>
      </c>
      <c r="K278" s="178">
        <f>+'POAI 01 2024'!K278+'POAI 02 AD'!K278</f>
        <v>0</v>
      </c>
      <c r="L278" s="178">
        <f>+'POAI 01 2024'!L278+'POAI 02 AD'!L278</f>
        <v>0</v>
      </c>
      <c r="M278" s="178">
        <f>+'POAI 01 2024'!M278+'POAI 02 AD'!M278</f>
        <v>0</v>
      </c>
      <c r="N278" s="178">
        <f>+'POAI 01 2024'!N278+'POAI 02 AD'!N278</f>
        <v>0</v>
      </c>
      <c r="O278" s="178">
        <f>+'POAI 01 2024'!O278+'POAI 02 AD'!O278</f>
        <v>0</v>
      </c>
      <c r="P278" s="178">
        <f>+'POAI 01 2024'!P278+'POAI 02 AD'!P278</f>
        <v>0</v>
      </c>
      <c r="Q278" s="178">
        <f>+'POAI 01 2024'!Q278+'POAI 02 AD'!Q278</f>
        <v>0</v>
      </c>
      <c r="R278" s="178">
        <f>+'POAI 01 2024'!R278+'POAI 02 AD'!R278</f>
        <v>0</v>
      </c>
      <c r="S278" s="178">
        <f>+'POAI 01 2024'!S278+'POAI 02 AD'!S278</f>
        <v>0</v>
      </c>
      <c r="T278" s="178">
        <f>+'POAI 01 2024'!T278+'POAI 02 AD'!T278</f>
        <v>0</v>
      </c>
      <c r="U278" s="178">
        <f>+'POAI 01 2024'!U278+'POAI 02 AD'!U278</f>
        <v>0</v>
      </c>
      <c r="V278" s="178">
        <f>+'POAI 01 2024'!V278+'POAI 02 AD'!V278</f>
        <v>0</v>
      </c>
      <c r="W278" s="178">
        <f>+'POAI 01 2024'!W278+'POAI 02 AD'!W278</f>
        <v>0</v>
      </c>
      <c r="X278" s="178">
        <f>+'POAI 01 2024'!X278+'POAI 02 AD'!X278</f>
        <v>0</v>
      </c>
      <c r="Y278" s="178">
        <f>+'POAI 01 2024'!Y278+'POAI 02 AD'!Y278</f>
        <v>0</v>
      </c>
      <c r="Z278" s="178">
        <f>+'POAI 01 2024'!Z278+'POAI 02 AD'!Z278</f>
        <v>0</v>
      </c>
      <c r="AA278" s="178">
        <f>+'POAI 01 2024'!AA278+'POAI 02 AD'!AA278</f>
        <v>0</v>
      </c>
      <c r="AB278" s="178">
        <f>+'POAI 01 2024'!AB278+'POAI 02 AD'!AB278</f>
        <v>0</v>
      </c>
      <c r="AC278" s="178">
        <f>+'POAI 01 2024'!AC278+'POAI 02 AD'!AC278</f>
        <v>0</v>
      </c>
      <c r="AD278" s="178">
        <f>+'POAI 01 2024'!AD278+'POAI 02 AD'!AD278</f>
        <v>0</v>
      </c>
      <c r="AE278" s="178">
        <f>+'POAI 01 2024'!AE278+'POAI 02 AD'!AE278</f>
        <v>0</v>
      </c>
      <c r="AF278" s="178">
        <f t="shared" si="26"/>
        <v>0</v>
      </c>
      <c r="AG278" s="180"/>
      <c r="AH278" s="178">
        <v>1750000</v>
      </c>
      <c r="AI278" s="181"/>
      <c r="AJ278" s="178">
        <f t="shared" si="22"/>
        <v>1750000</v>
      </c>
    </row>
    <row r="279" spans="1:36" s="6" customFormat="1" ht="46.8" x14ac:dyDescent="0.3">
      <c r="A279" s="175" t="str">
        <f t="shared" si="25"/>
        <v>SB.PY.4</v>
      </c>
      <c r="B279" s="176" t="s">
        <v>82</v>
      </c>
      <c r="C279" s="135" t="s">
        <v>12</v>
      </c>
      <c r="D279" s="177" t="s">
        <v>323</v>
      </c>
      <c r="E279" s="136">
        <v>2</v>
      </c>
      <c r="F279" s="178">
        <f>+'POAI 01 2024'!F279+'POAI 02 AD'!F279</f>
        <v>0</v>
      </c>
      <c r="G279" s="178">
        <f>+'POAI 01 2024'!G279+'POAI 02 AD'!G279</f>
        <v>0</v>
      </c>
      <c r="H279" s="178">
        <f>+'POAI 01 2024'!H279+'POAI 02 AD'!H279</f>
        <v>0</v>
      </c>
      <c r="I279" s="178">
        <f>+'POAI 01 2024'!I279+'POAI 02 AD'!I279</f>
        <v>0</v>
      </c>
      <c r="J279" s="178">
        <f>+'POAI 01 2024'!J279+'POAI 02 AD'!J279</f>
        <v>0</v>
      </c>
      <c r="K279" s="178">
        <f>+'POAI 01 2024'!K279+'POAI 02 AD'!K279</f>
        <v>0</v>
      </c>
      <c r="L279" s="178">
        <f>+'POAI 01 2024'!L279+'POAI 02 AD'!L279</f>
        <v>0</v>
      </c>
      <c r="M279" s="178">
        <f>+'POAI 01 2024'!M279+'POAI 02 AD'!M279</f>
        <v>0</v>
      </c>
      <c r="N279" s="178">
        <f>+'POAI 01 2024'!N279+'POAI 02 AD'!N279</f>
        <v>0</v>
      </c>
      <c r="O279" s="178">
        <f>+'POAI 01 2024'!O279+'POAI 02 AD'!O279</f>
        <v>0</v>
      </c>
      <c r="P279" s="178">
        <f>+'POAI 01 2024'!P279+'POAI 02 AD'!P279</f>
        <v>0</v>
      </c>
      <c r="Q279" s="178">
        <f>+'POAI 01 2024'!Q279+'POAI 02 AD'!Q279</f>
        <v>0</v>
      </c>
      <c r="R279" s="178">
        <f>+'POAI 01 2024'!R279+'POAI 02 AD'!R279</f>
        <v>0</v>
      </c>
      <c r="S279" s="178">
        <f>+'POAI 01 2024'!S279+'POAI 02 AD'!S279</f>
        <v>0</v>
      </c>
      <c r="T279" s="178">
        <f>+'POAI 01 2024'!T279+'POAI 02 AD'!T279</f>
        <v>0</v>
      </c>
      <c r="U279" s="178">
        <f>+'POAI 01 2024'!U279+'POAI 02 AD'!U279</f>
        <v>0</v>
      </c>
      <c r="V279" s="178">
        <f>+'POAI 01 2024'!V279+'POAI 02 AD'!V279</f>
        <v>0</v>
      </c>
      <c r="W279" s="178">
        <f>+'POAI 01 2024'!W279+'POAI 02 AD'!W279</f>
        <v>0</v>
      </c>
      <c r="X279" s="178">
        <f>+'POAI 01 2024'!X279+'POAI 02 AD'!X279</f>
        <v>0</v>
      </c>
      <c r="Y279" s="178">
        <f>+'POAI 01 2024'!Y279+'POAI 02 AD'!Y279</f>
        <v>0</v>
      </c>
      <c r="Z279" s="178">
        <f>+'POAI 01 2024'!Z279+'POAI 02 AD'!Z279</f>
        <v>0</v>
      </c>
      <c r="AA279" s="178">
        <f>+'POAI 01 2024'!AA279+'POAI 02 AD'!AA279</f>
        <v>0</v>
      </c>
      <c r="AB279" s="178">
        <f>+'POAI 01 2024'!AB279+'POAI 02 AD'!AB279</f>
        <v>0</v>
      </c>
      <c r="AC279" s="178">
        <f>+'POAI 01 2024'!AC279+'POAI 02 AD'!AC279</f>
        <v>0</v>
      </c>
      <c r="AD279" s="178">
        <f>+'POAI 01 2024'!AD279+'POAI 02 AD'!AD279</f>
        <v>0</v>
      </c>
      <c r="AE279" s="178">
        <f>+'POAI 01 2024'!AE279+'POAI 02 AD'!AE279</f>
        <v>0</v>
      </c>
      <c r="AF279" s="178">
        <f t="shared" si="26"/>
        <v>0</v>
      </c>
      <c r="AG279" s="180"/>
      <c r="AH279" s="178">
        <v>0</v>
      </c>
      <c r="AI279" s="181"/>
      <c r="AJ279" s="178">
        <f t="shared" si="22"/>
        <v>0</v>
      </c>
    </row>
    <row r="280" spans="1:36" s="6" customFormat="1" ht="46.8" x14ac:dyDescent="0.3">
      <c r="A280" s="175" t="str">
        <f t="shared" si="25"/>
        <v>SB.PY.4</v>
      </c>
      <c r="B280" s="176" t="s">
        <v>82</v>
      </c>
      <c r="C280" s="135" t="s">
        <v>12</v>
      </c>
      <c r="D280" s="177" t="s">
        <v>334</v>
      </c>
      <c r="E280" s="136">
        <v>25</v>
      </c>
      <c r="F280" s="178">
        <f>+'POAI 01 2024'!F280+'POAI 02 AD'!F280</f>
        <v>0</v>
      </c>
      <c r="G280" s="178">
        <f>+'POAI 01 2024'!G280+'POAI 02 AD'!G280</f>
        <v>0</v>
      </c>
      <c r="H280" s="178">
        <f>+'POAI 01 2024'!H280+'POAI 02 AD'!H280</f>
        <v>0</v>
      </c>
      <c r="I280" s="178">
        <f>+'POAI 01 2024'!I280+'POAI 02 AD'!I280</f>
        <v>0</v>
      </c>
      <c r="J280" s="178">
        <f>+'POAI 01 2024'!J280+'POAI 02 AD'!J280</f>
        <v>0</v>
      </c>
      <c r="K280" s="178">
        <f>+'POAI 01 2024'!K280+'POAI 02 AD'!K280</f>
        <v>0</v>
      </c>
      <c r="L280" s="178">
        <f>+'POAI 01 2024'!L280+'POAI 02 AD'!L280</f>
        <v>0</v>
      </c>
      <c r="M280" s="178">
        <f>+'POAI 01 2024'!M280+'POAI 02 AD'!M280</f>
        <v>0</v>
      </c>
      <c r="N280" s="178">
        <f>+'POAI 01 2024'!N280+'POAI 02 AD'!N280</f>
        <v>0</v>
      </c>
      <c r="O280" s="178">
        <f>+'POAI 01 2024'!O280+'POAI 02 AD'!O280</f>
        <v>0</v>
      </c>
      <c r="P280" s="178">
        <f>+'POAI 01 2024'!P280+'POAI 02 AD'!P280</f>
        <v>0</v>
      </c>
      <c r="Q280" s="178">
        <f>+'POAI 01 2024'!Q280+'POAI 02 AD'!Q280</f>
        <v>0</v>
      </c>
      <c r="R280" s="178">
        <f>+'POAI 01 2024'!R280+'POAI 02 AD'!R280</f>
        <v>0</v>
      </c>
      <c r="S280" s="178">
        <f>+'POAI 01 2024'!S280+'POAI 02 AD'!S280</f>
        <v>0</v>
      </c>
      <c r="T280" s="178">
        <f>+'POAI 01 2024'!T280+'POAI 02 AD'!T280</f>
        <v>0</v>
      </c>
      <c r="U280" s="178">
        <f>+'POAI 01 2024'!U280+'POAI 02 AD'!U280</f>
        <v>0</v>
      </c>
      <c r="V280" s="178">
        <f>+'POAI 01 2024'!V280+'POAI 02 AD'!V280</f>
        <v>0</v>
      </c>
      <c r="W280" s="178">
        <f>+'POAI 01 2024'!W280+'POAI 02 AD'!W280</f>
        <v>0</v>
      </c>
      <c r="X280" s="178">
        <f>+'POAI 01 2024'!X280+'POAI 02 AD'!X280</f>
        <v>0</v>
      </c>
      <c r="Y280" s="178">
        <f>+'POAI 01 2024'!Y280+'POAI 02 AD'!Y280</f>
        <v>0</v>
      </c>
      <c r="Z280" s="178">
        <f>+'POAI 01 2024'!Z280+'POAI 02 AD'!Z280</f>
        <v>0</v>
      </c>
      <c r="AA280" s="178">
        <f>+'POAI 01 2024'!AA280+'POAI 02 AD'!AA280</f>
        <v>0</v>
      </c>
      <c r="AB280" s="178">
        <f>+'POAI 01 2024'!AB280+'POAI 02 AD'!AB280</f>
        <v>0</v>
      </c>
      <c r="AC280" s="178">
        <f>+'POAI 01 2024'!AC280+'POAI 02 AD'!AC280</f>
        <v>0</v>
      </c>
      <c r="AD280" s="178">
        <f>+'POAI 01 2024'!AD280+'POAI 02 AD'!AD280</f>
        <v>0</v>
      </c>
      <c r="AE280" s="178">
        <f>+'POAI 01 2024'!AE280+'POAI 02 AD'!AE280</f>
        <v>0</v>
      </c>
      <c r="AF280" s="178">
        <f t="shared" si="26"/>
        <v>0</v>
      </c>
      <c r="AG280" s="180">
        <f>+AF280/AH280</f>
        <v>0</v>
      </c>
      <c r="AH280" s="178">
        <v>2500000</v>
      </c>
      <c r="AI280" s="181">
        <f>+AJ280/AH280</f>
        <v>1</v>
      </c>
      <c r="AJ280" s="178">
        <f t="shared" si="22"/>
        <v>2500000</v>
      </c>
    </row>
    <row r="281" spans="1:36" s="6" customFormat="1" ht="31.2" x14ac:dyDescent="0.3">
      <c r="A281" s="175" t="str">
        <f t="shared" si="25"/>
        <v>SB.PY.4</v>
      </c>
      <c r="B281" s="176" t="s">
        <v>83</v>
      </c>
      <c r="C281" s="135" t="s">
        <v>10</v>
      </c>
      <c r="D281" s="177" t="s">
        <v>334</v>
      </c>
      <c r="E281" s="136">
        <v>42</v>
      </c>
      <c r="F281" s="178">
        <f>+'POAI 01 2024'!F281+'POAI 02 AD'!F281</f>
        <v>0</v>
      </c>
      <c r="G281" s="178">
        <f>+'POAI 01 2024'!G281+'POAI 02 AD'!G281</f>
        <v>0</v>
      </c>
      <c r="H281" s="178">
        <f>+'POAI 01 2024'!H281+'POAI 02 AD'!H281</f>
        <v>133100000</v>
      </c>
      <c r="I281" s="178">
        <f>+'POAI 01 2024'!I281+'POAI 02 AD'!I281</f>
        <v>0</v>
      </c>
      <c r="J281" s="178">
        <f>+'POAI 01 2024'!J281+'POAI 02 AD'!J281</f>
        <v>0</v>
      </c>
      <c r="K281" s="178">
        <f>+'POAI 01 2024'!K281+'POAI 02 AD'!K281</f>
        <v>0</v>
      </c>
      <c r="L281" s="178">
        <f>+'POAI 01 2024'!L281+'POAI 02 AD'!L281</f>
        <v>0</v>
      </c>
      <c r="M281" s="178">
        <f>+'POAI 01 2024'!M281+'POAI 02 AD'!M281</f>
        <v>0</v>
      </c>
      <c r="N281" s="178">
        <f>+'POAI 01 2024'!N281+'POAI 02 AD'!N281</f>
        <v>0</v>
      </c>
      <c r="O281" s="178">
        <f>+'POAI 01 2024'!O281+'POAI 02 AD'!O281</f>
        <v>0</v>
      </c>
      <c r="P281" s="178">
        <f>+'POAI 01 2024'!P281+'POAI 02 AD'!P281</f>
        <v>0</v>
      </c>
      <c r="Q281" s="178">
        <f>+'POAI 01 2024'!Q281+'POAI 02 AD'!Q281</f>
        <v>0</v>
      </c>
      <c r="R281" s="178">
        <f>+'POAI 01 2024'!R281+'POAI 02 AD'!R281</f>
        <v>0</v>
      </c>
      <c r="S281" s="178">
        <f>+'POAI 01 2024'!S281+'POAI 02 AD'!S281</f>
        <v>0</v>
      </c>
      <c r="T281" s="178">
        <f>+'POAI 01 2024'!T281+'POAI 02 AD'!T281</f>
        <v>0</v>
      </c>
      <c r="U281" s="178">
        <f>+'POAI 01 2024'!U281+'POAI 02 AD'!U281</f>
        <v>0</v>
      </c>
      <c r="V281" s="178">
        <f>+'POAI 01 2024'!V281+'POAI 02 AD'!V281</f>
        <v>0</v>
      </c>
      <c r="W281" s="178">
        <f>+'POAI 01 2024'!W281+'POAI 02 AD'!W281</f>
        <v>0</v>
      </c>
      <c r="X281" s="178">
        <f>+'POAI 01 2024'!X281+'POAI 02 AD'!X281</f>
        <v>0</v>
      </c>
      <c r="Y281" s="178">
        <f>+'POAI 01 2024'!Y281+'POAI 02 AD'!Y281</f>
        <v>0</v>
      </c>
      <c r="Z281" s="178">
        <f>+'POAI 01 2024'!Z281+'POAI 02 AD'!Z281</f>
        <v>0</v>
      </c>
      <c r="AA281" s="178">
        <f>+'POAI 01 2024'!AA281+'POAI 02 AD'!AA281</f>
        <v>0</v>
      </c>
      <c r="AB281" s="178">
        <f>+'POAI 01 2024'!AB281+'POAI 02 AD'!AB281</f>
        <v>0</v>
      </c>
      <c r="AC281" s="178">
        <f>+'POAI 01 2024'!AC281+'POAI 02 AD'!AC281</f>
        <v>0</v>
      </c>
      <c r="AD281" s="178">
        <f>+'POAI 01 2024'!AD281+'POAI 02 AD'!AD281</f>
        <v>0</v>
      </c>
      <c r="AE281" s="178">
        <f>+'POAI 01 2024'!AE281+'POAI 02 AD'!AE281</f>
        <v>0</v>
      </c>
      <c r="AF281" s="178">
        <f t="shared" si="26"/>
        <v>133100000</v>
      </c>
      <c r="AG281" s="180">
        <f>+AF281/AH281</f>
        <v>0.4668946768394282</v>
      </c>
      <c r="AH281" s="178">
        <v>285075000</v>
      </c>
      <c r="AI281" s="181">
        <f>+AJ281/AH281</f>
        <v>0.5331053231605718</v>
      </c>
      <c r="AJ281" s="178">
        <f t="shared" si="22"/>
        <v>151975000</v>
      </c>
    </row>
    <row r="282" spans="1:36" s="6" customFormat="1" ht="31.2" x14ac:dyDescent="0.3">
      <c r="A282" s="175" t="str">
        <f t="shared" si="25"/>
        <v>SB.PY.4</v>
      </c>
      <c r="B282" s="176" t="s">
        <v>83</v>
      </c>
      <c r="C282" s="135" t="s">
        <v>13</v>
      </c>
      <c r="D282" s="177" t="s">
        <v>334</v>
      </c>
      <c r="E282" s="136">
        <v>1</v>
      </c>
      <c r="F282" s="178">
        <f>+'POAI 01 2024'!F282+'POAI 02 AD'!F282</f>
        <v>0</v>
      </c>
      <c r="G282" s="178">
        <f>+'POAI 01 2024'!G282+'POAI 02 AD'!G282</f>
        <v>0</v>
      </c>
      <c r="H282" s="178">
        <f>+'POAI 01 2024'!H282+'POAI 02 AD'!H282</f>
        <v>0</v>
      </c>
      <c r="I282" s="178">
        <f>+'POAI 01 2024'!I282+'POAI 02 AD'!I282</f>
        <v>0</v>
      </c>
      <c r="J282" s="178">
        <f>+'POAI 01 2024'!J282+'POAI 02 AD'!J282</f>
        <v>0</v>
      </c>
      <c r="K282" s="178">
        <f>+'POAI 01 2024'!K282+'POAI 02 AD'!K282</f>
        <v>0</v>
      </c>
      <c r="L282" s="178">
        <f>+'POAI 01 2024'!L282+'POAI 02 AD'!L282</f>
        <v>0</v>
      </c>
      <c r="M282" s="178">
        <f>+'POAI 01 2024'!M282+'POAI 02 AD'!M282</f>
        <v>0</v>
      </c>
      <c r="N282" s="178">
        <f>+'POAI 01 2024'!N282+'POAI 02 AD'!N282</f>
        <v>0</v>
      </c>
      <c r="O282" s="178">
        <f>+'POAI 01 2024'!O282+'POAI 02 AD'!O282</f>
        <v>0</v>
      </c>
      <c r="P282" s="178">
        <f>+'POAI 01 2024'!P282+'POAI 02 AD'!P282</f>
        <v>0</v>
      </c>
      <c r="Q282" s="178">
        <f>+'POAI 01 2024'!Q282+'POAI 02 AD'!Q282</f>
        <v>0</v>
      </c>
      <c r="R282" s="178">
        <f>+'POAI 01 2024'!R282+'POAI 02 AD'!R282</f>
        <v>0</v>
      </c>
      <c r="S282" s="178">
        <f>+'POAI 01 2024'!S282+'POAI 02 AD'!S282</f>
        <v>0</v>
      </c>
      <c r="T282" s="178">
        <f>+'POAI 01 2024'!T282+'POAI 02 AD'!T282</f>
        <v>0</v>
      </c>
      <c r="U282" s="178">
        <f>+'POAI 01 2024'!U282+'POAI 02 AD'!U282</f>
        <v>0</v>
      </c>
      <c r="V282" s="178">
        <f>+'POAI 01 2024'!V282+'POAI 02 AD'!V282</f>
        <v>0</v>
      </c>
      <c r="W282" s="178">
        <f>+'POAI 01 2024'!W282+'POAI 02 AD'!W282</f>
        <v>0</v>
      </c>
      <c r="X282" s="178">
        <f>+'POAI 01 2024'!X282+'POAI 02 AD'!X282</f>
        <v>0</v>
      </c>
      <c r="Y282" s="178">
        <f>+'POAI 01 2024'!Y282+'POAI 02 AD'!Y282</f>
        <v>0</v>
      </c>
      <c r="Z282" s="178">
        <f>+'POAI 01 2024'!Z282+'POAI 02 AD'!Z282</f>
        <v>0</v>
      </c>
      <c r="AA282" s="178">
        <f>+'POAI 01 2024'!AA282+'POAI 02 AD'!AA282</f>
        <v>0</v>
      </c>
      <c r="AB282" s="178">
        <f>+'POAI 01 2024'!AB282+'POAI 02 AD'!AB282</f>
        <v>0</v>
      </c>
      <c r="AC282" s="178">
        <f>+'POAI 01 2024'!AC282+'POAI 02 AD'!AC282</f>
        <v>0</v>
      </c>
      <c r="AD282" s="178">
        <f>+'POAI 01 2024'!AD282+'POAI 02 AD'!AD282</f>
        <v>0</v>
      </c>
      <c r="AE282" s="178">
        <f>+'POAI 01 2024'!AE282+'POAI 02 AD'!AE282</f>
        <v>0</v>
      </c>
      <c r="AF282" s="178">
        <f t="shared" si="26"/>
        <v>0</v>
      </c>
      <c r="AG282" s="180"/>
      <c r="AH282" s="178">
        <v>0</v>
      </c>
      <c r="AI282" s="181"/>
      <c r="AJ282" s="178">
        <f t="shared" si="22"/>
        <v>0</v>
      </c>
    </row>
    <row r="283" spans="1:36" s="6" customFormat="1" ht="31.2" x14ac:dyDescent="0.3">
      <c r="A283" s="175" t="str">
        <f t="shared" si="25"/>
        <v>SB.PY.4</v>
      </c>
      <c r="B283" s="176" t="s">
        <v>83</v>
      </c>
      <c r="C283" s="135" t="s">
        <v>14</v>
      </c>
      <c r="D283" s="177" t="s">
        <v>334</v>
      </c>
      <c r="E283" s="136">
        <v>1</v>
      </c>
      <c r="F283" s="178">
        <f>+'POAI 01 2024'!F283+'POAI 02 AD'!F283</f>
        <v>0</v>
      </c>
      <c r="G283" s="178">
        <f>+'POAI 01 2024'!G283+'POAI 02 AD'!G283</f>
        <v>0</v>
      </c>
      <c r="H283" s="178">
        <f>+'POAI 01 2024'!H283+'POAI 02 AD'!H283</f>
        <v>0</v>
      </c>
      <c r="I283" s="178">
        <f>+'POAI 01 2024'!I283+'POAI 02 AD'!I283</f>
        <v>0</v>
      </c>
      <c r="J283" s="178">
        <f>+'POAI 01 2024'!J283+'POAI 02 AD'!J283</f>
        <v>0</v>
      </c>
      <c r="K283" s="178">
        <f>+'POAI 01 2024'!K283+'POAI 02 AD'!K283</f>
        <v>0</v>
      </c>
      <c r="L283" s="178">
        <f>+'POAI 01 2024'!L283+'POAI 02 AD'!L283</f>
        <v>0</v>
      </c>
      <c r="M283" s="178">
        <f>+'POAI 01 2024'!M283+'POAI 02 AD'!M283</f>
        <v>0</v>
      </c>
      <c r="N283" s="178">
        <f>+'POAI 01 2024'!N283+'POAI 02 AD'!N283</f>
        <v>0</v>
      </c>
      <c r="O283" s="178">
        <f>+'POAI 01 2024'!O283+'POAI 02 AD'!O283</f>
        <v>0</v>
      </c>
      <c r="P283" s="178">
        <f>+'POAI 01 2024'!P283+'POAI 02 AD'!P283</f>
        <v>0</v>
      </c>
      <c r="Q283" s="178">
        <f>+'POAI 01 2024'!Q283+'POAI 02 AD'!Q283</f>
        <v>0</v>
      </c>
      <c r="R283" s="178">
        <f>+'POAI 01 2024'!R283+'POAI 02 AD'!R283</f>
        <v>0</v>
      </c>
      <c r="S283" s="178">
        <f>+'POAI 01 2024'!S283+'POAI 02 AD'!S283</f>
        <v>0</v>
      </c>
      <c r="T283" s="178">
        <f>+'POAI 01 2024'!T283+'POAI 02 AD'!T283</f>
        <v>0</v>
      </c>
      <c r="U283" s="178">
        <f>+'POAI 01 2024'!U283+'POAI 02 AD'!U283</f>
        <v>0</v>
      </c>
      <c r="V283" s="178">
        <f>+'POAI 01 2024'!V283+'POAI 02 AD'!V283</f>
        <v>0</v>
      </c>
      <c r="W283" s="178">
        <f>+'POAI 01 2024'!W283+'POAI 02 AD'!W283</f>
        <v>0</v>
      </c>
      <c r="X283" s="178">
        <f>+'POAI 01 2024'!X283+'POAI 02 AD'!X283</f>
        <v>0</v>
      </c>
      <c r="Y283" s="178">
        <f>+'POAI 01 2024'!Y283+'POAI 02 AD'!Y283</f>
        <v>0</v>
      </c>
      <c r="Z283" s="178">
        <f>+'POAI 01 2024'!Z283+'POAI 02 AD'!Z283</f>
        <v>0</v>
      </c>
      <c r="AA283" s="178">
        <f>+'POAI 01 2024'!AA283+'POAI 02 AD'!AA283</f>
        <v>0</v>
      </c>
      <c r="AB283" s="178">
        <f>+'POAI 01 2024'!AB283+'POAI 02 AD'!AB283</f>
        <v>0</v>
      </c>
      <c r="AC283" s="178">
        <f>+'POAI 01 2024'!AC283+'POAI 02 AD'!AC283</f>
        <v>0</v>
      </c>
      <c r="AD283" s="178">
        <f>+'POAI 01 2024'!AD283+'POAI 02 AD'!AD283</f>
        <v>0</v>
      </c>
      <c r="AE283" s="178">
        <f>+'POAI 01 2024'!AE283+'POAI 02 AD'!AE283</f>
        <v>0</v>
      </c>
      <c r="AF283" s="178">
        <f t="shared" si="26"/>
        <v>0</v>
      </c>
      <c r="AG283" s="180"/>
      <c r="AH283" s="178">
        <v>0</v>
      </c>
      <c r="AI283" s="181"/>
      <c r="AJ283" s="178">
        <f t="shared" si="22"/>
        <v>0</v>
      </c>
    </row>
    <row r="284" spans="1:36" s="6" customFormat="1" ht="31.2" x14ac:dyDescent="0.3">
      <c r="A284" s="175" t="str">
        <f t="shared" si="25"/>
        <v>SB.PY.4</v>
      </c>
      <c r="B284" s="176" t="s">
        <v>83</v>
      </c>
      <c r="C284" s="135" t="s">
        <v>12</v>
      </c>
      <c r="D284" s="177" t="s">
        <v>334</v>
      </c>
      <c r="E284" s="136">
        <v>7</v>
      </c>
      <c r="F284" s="178">
        <f>+'POAI 01 2024'!F284+'POAI 02 AD'!F284</f>
        <v>0</v>
      </c>
      <c r="G284" s="178">
        <f>+'POAI 01 2024'!G284+'POAI 02 AD'!G284</f>
        <v>0</v>
      </c>
      <c r="H284" s="178">
        <f>+'POAI 01 2024'!H284+'POAI 02 AD'!H284</f>
        <v>0</v>
      </c>
      <c r="I284" s="178">
        <f>+'POAI 01 2024'!I284+'POAI 02 AD'!I284</f>
        <v>0</v>
      </c>
      <c r="J284" s="178">
        <f>+'POAI 01 2024'!J284+'POAI 02 AD'!J284</f>
        <v>0</v>
      </c>
      <c r="K284" s="178">
        <f>+'POAI 01 2024'!K284+'POAI 02 AD'!K284</f>
        <v>0</v>
      </c>
      <c r="L284" s="178">
        <f>+'POAI 01 2024'!L284+'POAI 02 AD'!L284</f>
        <v>0</v>
      </c>
      <c r="M284" s="178">
        <f>+'POAI 01 2024'!M284+'POAI 02 AD'!M284</f>
        <v>0</v>
      </c>
      <c r="N284" s="178">
        <f>+'POAI 01 2024'!N284+'POAI 02 AD'!N284</f>
        <v>0</v>
      </c>
      <c r="O284" s="178">
        <f>+'POAI 01 2024'!O284+'POAI 02 AD'!O284</f>
        <v>0</v>
      </c>
      <c r="P284" s="178">
        <f>+'POAI 01 2024'!P284+'POAI 02 AD'!P284</f>
        <v>0</v>
      </c>
      <c r="Q284" s="178">
        <f>+'POAI 01 2024'!Q284+'POAI 02 AD'!Q284</f>
        <v>0</v>
      </c>
      <c r="R284" s="178">
        <f>+'POAI 01 2024'!R284+'POAI 02 AD'!R284</f>
        <v>0</v>
      </c>
      <c r="S284" s="178">
        <f>+'POAI 01 2024'!S284+'POAI 02 AD'!S284</f>
        <v>0</v>
      </c>
      <c r="T284" s="178">
        <f>+'POAI 01 2024'!T284+'POAI 02 AD'!T284</f>
        <v>0</v>
      </c>
      <c r="U284" s="178">
        <f>+'POAI 01 2024'!U284+'POAI 02 AD'!U284</f>
        <v>0</v>
      </c>
      <c r="V284" s="178">
        <f>+'POAI 01 2024'!V284+'POAI 02 AD'!V284</f>
        <v>0</v>
      </c>
      <c r="W284" s="178">
        <f>+'POAI 01 2024'!W284+'POAI 02 AD'!W284</f>
        <v>0</v>
      </c>
      <c r="X284" s="178">
        <f>+'POAI 01 2024'!X284+'POAI 02 AD'!X284</f>
        <v>0</v>
      </c>
      <c r="Y284" s="178">
        <f>+'POAI 01 2024'!Y284+'POAI 02 AD'!Y284</f>
        <v>0</v>
      </c>
      <c r="Z284" s="178">
        <f>+'POAI 01 2024'!Z284+'POAI 02 AD'!Z284</f>
        <v>0</v>
      </c>
      <c r="AA284" s="178">
        <f>+'POAI 01 2024'!AA284+'POAI 02 AD'!AA284</f>
        <v>0</v>
      </c>
      <c r="AB284" s="178">
        <f>+'POAI 01 2024'!AB284+'POAI 02 AD'!AB284</f>
        <v>0</v>
      </c>
      <c r="AC284" s="178">
        <f>+'POAI 01 2024'!AC284+'POAI 02 AD'!AC284</f>
        <v>0</v>
      </c>
      <c r="AD284" s="178">
        <f>+'POAI 01 2024'!AD284+'POAI 02 AD'!AD284</f>
        <v>0</v>
      </c>
      <c r="AE284" s="178">
        <f>+'POAI 01 2024'!AE284+'POAI 02 AD'!AE284</f>
        <v>0</v>
      </c>
      <c r="AF284" s="178">
        <f t="shared" si="26"/>
        <v>0</v>
      </c>
      <c r="AG284" s="180"/>
      <c r="AH284" s="178">
        <v>0</v>
      </c>
      <c r="AI284" s="181"/>
      <c r="AJ284" s="178">
        <f t="shared" si="22"/>
        <v>0</v>
      </c>
    </row>
    <row r="285" spans="1:36" s="6" customFormat="1" ht="31.2" x14ac:dyDescent="0.3">
      <c r="A285" s="175" t="str">
        <f t="shared" si="25"/>
        <v>SB.PY.4</v>
      </c>
      <c r="B285" s="176" t="s">
        <v>84</v>
      </c>
      <c r="C285" s="135" t="s">
        <v>10</v>
      </c>
      <c r="D285" s="177" t="s">
        <v>334</v>
      </c>
      <c r="E285" s="136">
        <v>1745</v>
      </c>
      <c r="F285" s="178">
        <f>+'POAI 01 2024'!F285+'POAI 02 AD'!F285</f>
        <v>0</v>
      </c>
      <c r="G285" s="178">
        <f>+'POAI 01 2024'!G285+'POAI 02 AD'!G285</f>
        <v>0</v>
      </c>
      <c r="H285" s="178">
        <f>+'POAI 01 2024'!H285+'POAI 02 AD'!H285</f>
        <v>40000000</v>
      </c>
      <c r="I285" s="178">
        <f>+'POAI 01 2024'!I285+'POAI 02 AD'!I285</f>
        <v>0</v>
      </c>
      <c r="J285" s="178">
        <f>+'POAI 01 2024'!J285+'POAI 02 AD'!J285</f>
        <v>0</v>
      </c>
      <c r="K285" s="178">
        <f>+'POAI 01 2024'!K285+'POAI 02 AD'!K285</f>
        <v>0</v>
      </c>
      <c r="L285" s="178">
        <f>+'POAI 01 2024'!L285+'POAI 02 AD'!L285</f>
        <v>0</v>
      </c>
      <c r="M285" s="178">
        <f>+'POAI 01 2024'!M285+'POAI 02 AD'!M285</f>
        <v>0</v>
      </c>
      <c r="N285" s="178">
        <f>+'POAI 01 2024'!N285+'POAI 02 AD'!N285</f>
        <v>0</v>
      </c>
      <c r="O285" s="178">
        <f>+'POAI 01 2024'!O285+'POAI 02 AD'!O285</f>
        <v>0</v>
      </c>
      <c r="P285" s="178">
        <f>+'POAI 01 2024'!P285+'POAI 02 AD'!P285</f>
        <v>0</v>
      </c>
      <c r="Q285" s="178">
        <f>+'POAI 01 2024'!Q285+'POAI 02 AD'!Q285</f>
        <v>0</v>
      </c>
      <c r="R285" s="178">
        <f>+'POAI 01 2024'!R285+'POAI 02 AD'!R285</f>
        <v>0</v>
      </c>
      <c r="S285" s="178">
        <f>+'POAI 01 2024'!S285+'POAI 02 AD'!S285</f>
        <v>0</v>
      </c>
      <c r="T285" s="178">
        <f>+'POAI 01 2024'!T285+'POAI 02 AD'!T285</f>
        <v>0</v>
      </c>
      <c r="U285" s="178">
        <f>+'POAI 01 2024'!U285+'POAI 02 AD'!U285</f>
        <v>0</v>
      </c>
      <c r="V285" s="178">
        <f>+'POAI 01 2024'!V285+'POAI 02 AD'!V285</f>
        <v>0</v>
      </c>
      <c r="W285" s="178">
        <f>+'POAI 01 2024'!W285+'POAI 02 AD'!W285</f>
        <v>0</v>
      </c>
      <c r="X285" s="178">
        <f>+'POAI 01 2024'!X285+'POAI 02 AD'!X285</f>
        <v>0</v>
      </c>
      <c r="Y285" s="178">
        <f>+'POAI 01 2024'!Y285+'POAI 02 AD'!Y285</f>
        <v>0</v>
      </c>
      <c r="Z285" s="178">
        <f>+'POAI 01 2024'!Z285+'POAI 02 AD'!Z285</f>
        <v>0</v>
      </c>
      <c r="AA285" s="178">
        <f>+'POAI 01 2024'!AA285+'POAI 02 AD'!AA285</f>
        <v>0</v>
      </c>
      <c r="AB285" s="178">
        <f>+'POAI 01 2024'!AB285+'POAI 02 AD'!AB285</f>
        <v>0</v>
      </c>
      <c r="AC285" s="178">
        <f>+'POAI 01 2024'!AC285+'POAI 02 AD'!AC285</f>
        <v>0</v>
      </c>
      <c r="AD285" s="178">
        <f>+'POAI 01 2024'!AD285+'POAI 02 AD'!AD285</f>
        <v>0</v>
      </c>
      <c r="AE285" s="178">
        <f>+'POAI 01 2024'!AE285+'POAI 02 AD'!AE285</f>
        <v>0</v>
      </c>
      <c r="AF285" s="178">
        <f t="shared" si="26"/>
        <v>40000000</v>
      </c>
      <c r="AG285" s="180">
        <f>+AF285/AH285</f>
        <v>0.51880338000402071</v>
      </c>
      <c r="AH285" s="178">
        <v>77100500</v>
      </c>
      <c r="AI285" s="181">
        <f>+AJ285/AH285</f>
        <v>0.48119661999597929</v>
      </c>
      <c r="AJ285" s="178">
        <f t="shared" si="22"/>
        <v>37100500</v>
      </c>
    </row>
    <row r="286" spans="1:36" s="6" customFormat="1" ht="31.2" x14ac:dyDescent="0.3">
      <c r="A286" s="175" t="str">
        <f t="shared" si="25"/>
        <v>SB.PY.4</v>
      </c>
      <c r="B286" s="176" t="s">
        <v>84</v>
      </c>
      <c r="C286" s="135" t="s">
        <v>13</v>
      </c>
      <c r="D286" s="177" t="s">
        <v>334</v>
      </c>
      <c r="E286" s="136">
        <v>200</v>
      </c>
      <c r="F286" s="178">
        <f>+'POAI 01 2024'!F286+'POAI 02 AD'!F286</f>
        <v>0</v>
      </c>
      <c r="G286" s="178">
        <f>+'POAI 01 2024'!G286+'POAI 02 AD'!G286</f>
        <v>0</v>
      </c>
      <c r="H286" s="178">
        <f>+'POAI 01 2024'!H286+'POAI 02 AD'!H286</f>
        <v>0</v>
      </c>
      <c r="I286" s="178">
        <f>+'POAI 01 2024'!I286+'POAI 02 AD'!I286</f>
        <v>0</v>
      </c>
      <c r="J286" s="178">
        <f>+'POAI 01 2024'!J286+'POAI 02 AD'!J286</f>
        <v>0</v>
      </c>
      <c r="K286" s="178">
        <f>+'POAI 01 2024'!K286+'POAI 02 AD'!K286</f>
        <v>0</v>
      </c>
      <c r="L286" s="178">
        <f>+'POAI 01 2024'!L286+'POAI 02 AD'!L286</f>
        <v>0</v>
      </c>
      <c r="M286" s="178">
        <f>+'POAI 01 2024'!M286+'POAI 02 AD'!M286</f>
        <v>0</v>
      </c>
      <c r="N286" s="178">
        <f>+'POAI 01 2024'!N286+'POAI 02 AD'!N286</f>
        <v>0</v>
      </c>
      <c r="O286" s="178">
        <f>+'POAI 01 2024'!O286+'POAI 02 AD'!O286</f>
        <v>0</v>
      </c>
      <c r="P286" s="178">
        <f>+'POAI 01 2024'!P286+'POAI 02 AD'!P286</f>
        <v>0</v>
      </c>
      <c r="Q286" s="178">
        <f>+'POAI 01 2024'!Q286+'POAI 02 AD'!Q286</f>
        <v>0</v>
      </c>
      <c r="R286" s="178">
        <f>+'POAI 01 2024'!R286+'POAI 02 AD'!R286</f>
        <v>0</v>
      </c>
      <c r="S286" s="178">
        <f>+'POAI 01 2024'!S286+'POAI 02 AD'!S286</f>
        <v>0</v>
      </c>
      <c r="T286" s="178">
        <f>+'POAI 01 2024'!T286+'POAI 02 AD'!T286</f>
        <v>0</v>
      </c>
      <c r="U286" s="178">
        <f>+'POAI 01 2024'!U286+'POAI 02 AD'!U286</f>
        <v>0</v>
      </c>
      <c r="V286" s="178">
        <f>+'POAI 01 2024'!V286+'POAI 02 AD'!V286</f>
        <v>0</v>
      </c>
      <c r="W286" s="178">
        <f>+'POAI 01 2024'!W286+'POAI 02 AD'!W286</f>
        <v>0</v>
      </c>
      <c r="X286" s="178">
        <f>+'POAI 01 2024'!X286+'POAI 02 AD'!X286</f>
        <v>0</v>
      </c>
      <c r="Y286" s="178">
        <f>+'POAI 01 2024'!Y286+'POAI 02 AD'!Y286</f>
        <v>0</v>
      </c>
      <c r="Z286" s="178">
        <f>+'POAI 01 2024'!Z286+'POAI 02 AD'!Z286</f>
        <v>0</v>
      </c>
      <c r="AA286" s="178">
        <f>+'POAI 01 2024'!AA286+'POAI 02 AD'!AA286</f>
        <v>0</v>
      </c>
      <c r="AB286" s="178">
        <f>+'POAI 01 2024'!AB286+'POAI 02 AD'!AB286</f>
        <v>0</v>
      </c>
      <c r="AC286" s="178">
        <f>+'POAI 01 2024'!AC286+'POAI 02 AD'!AC286</f>
        <v>0</v>
      </c>
      <c r="AD286" s="178">
        <f>+'POAI 01 2024'!AD286+'POAI 02 AD'!AD286</f>
        <v>0</v>
      </c>
      <c r="AE286" s="178">
        <f>+'POAI 01 2024'!AE286+'POAI 02 AD'!AE286</f>
        <v>0</v>
      </c>
      <c r="AF286" s="178">
        <f t="shared" si="26"/>
        <v>0</v>
      </c>
      <c r="AG286" s="180">
        <f>+AF286/AH286</f>
        <v>0</v>
      </c>
      <c r="AH286" s="178">
        <v>4770000</v>
      </c>
      <c r="AI286" s="181">
        <f>+AJ286/AH286</f>
        <v>1</v>
      </c>
      <c r="AJ286" s="178">
        <f t="shared" si="22"/>
        <v>4770000</v>
      </c>
    </row>
    <row r="287" spans="1:36" s="6" customFormat="1" ht="31.2" x14ac:dyDescent="0.3">
      <c r="A287" s="175" t="str">
        <f t="shared" si="25"/>
        <v>SB.PY.4</v>
      </c>
      <c r="B287" s="176" t="s">
        <v>84</v>
      </c>
      <c r="C287" s="135" t="s">
        <v>14</v>
      </c>
      <c r="D287" s="177" t="s">
        <v>334</v>
      </c>
      <c r="E287" s="136">
        <v>120</v>
      </c>
      <c r="F287" s="178">
        <f>+'POAI 01 2024'!F287+'POAI 02 AD'!F287</f>
        <v>0</v>
      </c>
      <c r="G287" s="178">
        <f>+'POAI 01 2024'!G287+'POAI 02 AD'!G287</f>
        <v>0</v>
      </c>
      <c r="H287" s="178">
        <f>+'POAI 01 2024'!H287+'POAI 02 AD'!H287</f>
        <v>0</v>
      </c>
      <c r="I287" s="178">
        <f>+'POAI 01 2024'!I287+'POAI 02 AD'!I287</f>
        <v>0</v>
      </c>
      <c r="J287" s="178">
        <f>+'POAI 01 2024'!J287+'POAI 02 AD'!J287</f>
        <v>0</v>
      </c>
      <c r="K287" s="178">
        <f>+'POAI 01 2024'!K287+'POAI 02 AD'!K287</f>
        <v>0</v>
      </c>
      <c r="L287" s="178">
        <f>+'POAI 01 2024'!L287+'POAI 02 AD'!L287</f>
        <v>0</v>
      </c>
      <c r="M287" s="178">
        <f>+'POAI 01 2024'!M287+'POAI 02 AD'!M287</f>
        <v>0</v>
      </c>
      <c r="N287" s="178">
        <f>+'POAI 01 2024'!N287+'POAI 02 AD'!N287</f>
        <v>0</v>
      </c>
      <c r="O287" s="178">
        <f>+'POAI 01 2024'!O287+'POAI 02 AD'!O287</f>
        <v>0</v>
      </c>
      <c r="P287" s="178">
        <f>+'POAI 01 2024'!P287+'POAI 02 AD'!P287</f>
        <v>0</v>
      </c>
      <c r="Q287" s="178">
        <f>+'POAI 01 2024'!Q287+'POAI 02 AD'!Q287</f>
        <v>0</v>
      </c>
      <c r="R287" s="178">
        <f>+'POAI 01 2024'!R287+'POAI 02 AD'!R287</f>
        <v>0</v>
      </c>
      <c r="S287" s="178">
        <f>+'POAI 01 2024'!S287+'POAI 02 AD'!S287</f>
        <v>0</v>
      </c>
      <c r="T287" s="178">
        <f>+'POAI 01 2024'!T287+'POAI 02 AD'!T287</f>
        <v>0</v>
      </c>
      <c r="U287" s="178">
        <f>+'POAI 01 2024'!U287+'POAI 02 AD'!U287</f>
        <v>0</v>
      </c>
      <c r="V287" s="178">
        <f>+'POAI 01 2024'!V287+'POAI 02 AD'!V287</f>
        <v>0</v>
      </c>
      <c r="W287" s="178">
        <f>+'POAI 01 2024'!W287+'POAI 02 AD'!W287</f>
        <v>0</v>
      </c>
      <c r="X287" s="178">
        <f>+'POAI 01 2024'!X287+'POAI 02 AD'!X287</f>
        <v>0</v>
      </c>
      <c r="Y287" s="178">
        <f>+'POAI 01 2024'!Y287+'POAI 02 AD'!Y287</f>
        <v>0</v>
      </c>
      <c r="Z287" s="178">
        <f>+'POAI 01 2024'!Z287+'POAI 02 AD'!Z287</f>
        <v>0</v>
      </c>
      <c r="AA287" s="178">
        <f>+'POAI 01 2024'!AA287+'POAI 02 AD'!AA287</f>
        <v>0</v>
      </c>
      <c r="AB287" s="178">
        <f>+'POAI 01 2024'!AB287+'POAI 02 AD'!AB287</f>
        <v>0</v>
      </c>
      <c r="AC287" s="178">
        <f>+'POAI 01 2024'!AC287+'POAI 02 AD'!AC287</f>
        <v>0</v>
      </c>
      <c r="AD287" s="178">
        <f>+'POAI 01 2024'!AD287+'POAI 02 AD'!AD287</f>
        <v>0</v>
      </c>
      <c r="AE287" s="178">
        <f>+'POAI 01 2024'!AE287+'POAI 02 AD'!AE287</f>
        <v>0</v>
      </c>
      <c r="AF287" s="178">
        <f t="shared" si="26"/>
        <v>0</v>
      </c>
      <c r="AG287" s="180"/>
      <c r="AH287" s="178">
        <v>3286000</v>
      </c>
      <c r="AI287" s="181"/>
      <c r="AJ287" s="178">
        <f t="shared" si="22"/>
        <v>3286000</v>
      </c>
    </row>
    <row r="288" spans="1:36" s="6" customFormat="1" ht="31.2" x14ac:dyDescent="0.3">
      <c r="A288" s="175" t="str">
        <f t="shared" si="25"/>
        <v>SB.PY.4</v>
      </c>
      <c r="B288" s="176" t="s">
        <v>84</v>
      </c>
      <c r="C288" s="135" t="s">
        <v>12</v>
      </c>
      <c r="D288" s="177" t="s">
        <v>334</v>
      </c>
      <c r="E288" s="136">
        <v>355</v>
      </c>
      <c r="F288" s="178">
        <f>+'POAI 01 2024'!F288+'POAI 02 AD'!F288</f>
        <v>0</v>
      </c>
      <c r="G288" s="178">
        <f>+'POAI 01 2024'!G288+'POAI 02 AD'!G288</f>
        <v>0</v>
      </c>
      <c r="H288" s="178">
        <f>+'POAI 01 2024'!H288+'POAI 02 AD'!H288</f>
        <v>0</v>
      </c>
      <c r="I288" s="178">
        <f>+'POAI 01 2024'!I288+'POAI 02 AD'!I288</f>
        <v>0</v>
      </c>
      <c r="J288" s="178">
        <f>+'POAI 01 2024'!J288+'POAI 02 AD'!J288</f>
        <v>0</v>
      </c>
      <c r="K288" s="178">
        <f>+'POAI 01 2024'!K288+'POAI 02 AD'!K288</f>
        <v>0</v>
      </c>
      <c r="L288" s="178">
        <f>+'POAI 01 2024'!L288+'POAI 02 AD'!L288</f>
        <v>0</v>
      </c>
      <c r="M288" s="178">
        <f>+'POAI 01 2024'!M288+'POAI 02 AD'!M288</f>
        <v>0</v>
      </c>
      <c r="N288" s="178">
        <f>+'POAI 01 2024'!N288+'POAI 02 AD'!N288</f>
        <v>0</v>
      </c>
      <c r="O288" s="178">
        <f>+'POAI 01 2024'!O288+'POAI 02 AD'!O288</f>
        <v>0</v>
      </c>
      <c r="P288" s="178">
        <f>+'POAI 01 2024'!P288+'POAI 02 AD'!P288</f>
        <v>0</v>
      </c>
      <c r="Q288" s="178">
        <f>+'POAI 01 2024'!Q288+'POAI 02 AD'!Q288</f>
        <v>0</v>
      </c>
      <c r="R288" s="178">
        <f>+'POAI 01 2024'!R288+'POAI 02 AD'!R288</f>
        <v>0</v>
      </c>
      <c r="S288" s="178">
        <f>+'POAI 01 2024'!S288+'POAI 02 AD'!S288</f>
        <v>0</v>
      </c>
      <c r="T288" s="178">
        <f>+'POAI 01 2024'!T288+'POAI 02 AD'!T288</f>
        <v>0</v>
      </c>
      <c r="U288" s="178">
        <f>+'POAI 01 2024'!U288+'POAI 02 AD'!U288</f>
        <v>0</v>
      </c>
      <c r="V288" s="178">
        <f>+'POAI 01 2024'!V288+'POAI 02 AD'!V288</f>
        <v>0</v>
      </c>
      <c r="W288" s="178">
        <f>+'POAI 01 2024'!W288+'POAI 02 AD'!W288</f>
        <v>0</v>
      </c>
      <c r="X288" s="178">
        <f>+'POAI 01 2024'!X288+'POAI 02 AD'!X288</f>
        <v>0</v>
      </c>
      <c r="Y288" s="178">
        <f>+'POAI 01 2024'!Y288+'POAI 02 AD'!Y288</f>
        <v>0</v>
      </c>
      <c r="Z288" s="178">
        <f>+'POAI 01 2024'!Z288+'POAI 02 AD'!Z288</f>
        <v>0</v>
      </c>
      <c r="AA288" s="178">
        <f>+'POAI 01 2024'!AA288+'POAI 02 AD'!AA288</f>
        <v>0</v>
      </c>
      <c r="AB288" s="178">
        <f>+'POAI 01 2024'!AB288+'POAI 02 AD'!AB288</f>
        <v>0</v>
      </c>
      <c r="AC288" s="178">
        <f>+'POAI 01 2024'!AC288+'POAI 02 AD'!AC288</f>
        <v>0</v>
      </c>
      <c r="AD288" s="178">
        <f>+'POAI 01 2024'!AD288+'POAI 02 AD'!AD288</f>
        <v>0</v>
      </c>
      <c r="AE288" s="178">
        <f>+'POAI 01 2024'!AE288+'POAI 02 AD'!AE288</f>
        <v>0</v>
      </c>
      <c r="AF288" s="178">
        <f t="shared" si="26"/>
        <v>0</v>
      </c>
      <c r="AG288" s="180">
        <f>+AF288/AH288</f>
        <v>0</v>
      </c>
      <c r="AH288" s="178">
        <v>5406000</v>
      </c>
      <c r="AI288" s="181">
        <f>+AJ288/AH288</f>
        <v>1</v>
      </c>
      <c r="AJ288" s="178">
        <f t="shared" si="22"/>
        <v>5406000</v>
      </c>
    </row>
    <row r="289" spans="1:36" s="6" customFormat="1" ht="31.2" x14ac:dyDescent="0.3">
      <c r="A289" s="175" t="str">
        <f t="shared" si="25"/>
        <v>SB.PY.5</v>
      </c>
      <c r="B289" s="176" t="s">
        <v>85</v>
      </c>
      <c r="C289" s="135" t="s">
        <v>40</v>
      </c>
      <c r="D289" s="177" t="s">
        <v>335</v>
      </c>
      <c r="E289" s="136">
        <v>130</v>
      </c>
      <c r="F289" s="178">
        <f>+'POAI 01 2024'!F289+'POAI 02 AD'!F289</f>
        <v>0</v>
      </c>
      <c r="G289" s="178">
        <f>+'POAI 01 2024'!G289+'POAI 02 AD'!G289</f>
        <v>0</v>
      </c>
      <c r="H289" s="178">
        <f>+'POAI 01 2024'!H289+'POAI 02 AD'!H289</f>
        <v>65000000</v>
      </c>
      <c r="I289" s="178">
        <f>+'POAI 01 2024'!I289+'POAI 02 AD'!I289</f>
        <v>0</v>
      </c>
      <c r="J289" s="178">
        <f>+'POAI 01 2024'!J289+'POAI 02 AD'!J289</f>
        <v>0</v>
      </c>
      <c r="K289" s="178">
        <f>+'POAI 01 2024'!K289+'POAI 02 AD'!K289</f>
        <v>0</v>
      </c>
      <c r="L289" s="178">
        <f>+'POAI 01 2024'!L289+'POAI 02 AD'!L289</f>
        <v>0</v>
      </c>
      <c r="M289" s="178">
        <f>+'POAI 01 2024'!M289+'POAI 02 AD'!M289</f>
        <v>0</v>
      </c>
      <c r="N289" s="178">
        <f>+'POAI 01 2024'!N289+'POAI 02 AD'!N289</f>
        <v>0</v>
      </c>
      <c r="O289" s="178">
        <f>+'POAI 01 2024'!O289+'POAI 02 AD'!O289</f>
        <v>0</v>
      </c>
      <c r="P289" s="178">
        <f>+'POAI 01 2024'!P289+'POAI 02 AD'!P289</f>
        <v>0</v>
      </c>
      <c r="Q289" s="178">
        <f>+'POAI 01 2024'!Q289+'POAI 02 AD'!Q289</f>
        <v>0</v>
      </c>
      <c r="R289" s="178">
        <f>+'POAI 01 2024'!R289+'POAI 02 AD'!R289</f>
        <v>0</v>
      </c>
      <c r="S289" s="178">
        <f>+'POAI 01 2024'!S289+'POAI 02 AD'!S289</f>
        <v>0</v>
      </c>
      <c r="T289" s="178">
        <f>+'POAI 01 2024'!T289+'POAI 02 AD'!T289</f>
        <v>0</v>
      </c>
      <c r="U289" s="178">
        <f>+'POAI 01 2024'!U289+'POAI 02 AD'!U289</f>
        <v>0</v>
      </c>
      <c r="V289" s="178">
        <f>+'POAI 01 2024'!V289+'POAI 02 AD'!V289</f>
        <v>0</v>
      </c>
      <c r="W289" s="178">
        <f>+'POAI 01 2024'!W289+'POAI 02 AD'!W289</f>
        <v>0</v>
      </c>
      <c r="X289" s="178">
        <f>+'POAI 01 2024'!X289+'POAI 02 AD'!X289</f>
        <v>0</v>
      </c>
      <c r="Y289" s="178">
        <f>+'POAI 01 2024'!Y289+'POAI 02 AD'!Y289</f>
        <v>0</v>
      </c>
      <c r="Z289" s="178">
        <f>+'POAI 01 2024'!Z289+'POAI 02 AD'!Z289</f>
        <v>0</v>
      </c>
      <c r="AA289" s="178">
        <f>+'POAI 01 2024'!AA289+'POAI 02 AD'!AA289</f>
        <v>0</v>
      </c>
      <c r="AB289" s="178">
        <f>+'POAI 01 2024'!AB289+'POAI 02 AD'!AB289</f>
        <v>0</v>
      </c>
      <c r="AC289" s="178">
        <f>+'POAI 01 2024'!AC289+'POAI 02 AD'!AC289</f>
        <v>0</v>
      </c>
      <c r="AD289" s="178">
        <f>+'POAI 01 2024'!AD289+'POAI 02 AD'!AD289</f>
        <v>0</v>
      </c>
      <c r="AE289" s="178">
        <f>+'POAI 01 2024'!AE289+'POAI 02 AD'!AE289</f>
        <v>0</v>
      </c>
      <c r="AF289" s="178">
        <f t="shared" si="26"/>
        <v>65000000</v>
      </c>
      <c r="AG289" s="180"/>
      <c r="AH289" s="178">
        <v>79404600</v>
      </c>
      <c r="AI289" s="181"/>
      <c r="AJ289" s="178">
        <f t="shared" si="22"/>
        <v>14404600</v>
      </c>
    </row>
    <row r="290" spans="1:36" s="6" customFormat="1" ht="15.6" x14ac:dyDescent="0.3">
      <c r="A290" s="175" t="str">
        <f t="shared" si="25"/>
        <v>SB.PY.5</v>
      </c>
      <c r="B290" s="176" t="s">
        <v>86</v>
      </c>
      <c r="C290" s="135" t="s">
        <v>10</v>
      </c>
      <c r="D290" s="177" t="s">
        <v>336</v>
      </c>
      <c r="E290" s="136">
        <v>370713</v>
      </c>
      <c r="F290" s="178">
        <f>+'POAI 01 2024'!F290+'POAI 02 AD'!F290</f>
        <v>0</v>
      </c>
      <c r="G290" s="178">
        <f>+'POAI 01 2024'!G290+'POAI 02 AD'!G290</f>
        <v>0</v>
      </c>
      <c r="H290" s="178">
        <f>+'POAI 01 2024'!H290+'POAI 02 AD'!H290</f>
        <v>370777391</v>
      </c>
      <c r="I290" s="178">
        <f>+'POAI 01 2024'!I290+'POAI 02 AD'!I290</f>
        <v>0</v>
      </c>
      <c r="J290" s="178">
        <f>+'POAI 01 2024'!J290+'POAI 02 AD'!J290</f>
        <v>300000000</v>
      </c>
      <c r="K290" s="178">
        <f>+'POAI 01 2024'!K290+'POAI 02 AD'!K290</f>
        <v>0</v>
      </c>
      <c r="L290" s="178">
        <f>+'POAI 01 2024'!L290+'POAI 02 AD'!L290</f>
        <v>0</v>
      </c>
      <c r="M290" s="178">
        <f>+'POAI 01 2024'!M290+'POAI 02 AD'!M290</f>
        <v>0</v>
      </c>
      <c r="N290" s="178">
        <f>+'POAI 01 2024'!N290+'POAI 02 AD'!N290</f>
        <v>0</v>
      </c>
      <c r="O290" s="178">
        <f>+'POAI 01 2024'!O290+'POAI 02 AD'!O290</f>
        <v>0</v>
      </c>
      <c r="P290" s="178">
        <f>+'POAI 01 2024'!P290+'POAI 02 AD'!P290</f>
        <v>0</v>
      </c>
      <c r="Q290" s="178">
        <f>+'POAI 01 2024'!Q290+'POAI 02 AD'!Q290</f>
        <v>0</v>
      </c>
      <c r="R290" s="178">
        <f>+'POAI 01 2024'!R290+'POAI 02 AD'!R290</f>
        <v>0</v>
      </c>
      <c r="S290" s="178">
        <f>+'POAI 01 2024'!S290+'POAI 02 AD'!S290</f>
        <v>0</v>
      </c>
      <c r="T290" s="178">
        <f>+'POAI 01 2024'!T290+'POAI 02 AD'!T290</f>
        <v>0</v>
      </c>
      <c r="U290" s="178">
        <f>+'POAI 01 2024'!U290+'POAI 02 AD'!U290</f>
        <v>0</v>
      </c>
      <c r="V290" s="178">
        <f>+'POAI 01 2024'!V290+'POAI 02 AD'!V290</f>
        <v>0</v>
      </c>
      <c r="W290" s="178">
        <f>+'POAI 01 2024'!W290+'POAI 02 AD'!W290</f>
        <v>0</v>
      </c>
      <c r="X290" s="178">
        <f>+'POAI 01 2024'!X290+'POAI 02 AD'!X290</f>
        <v>0</v>
      </c>
      <c r="Y290" s="178">
        <f>+'POAI 01 2024'!Y290+'POAI 02 AD'!Y290</f>
        <v>0</v>
      </c>
      <c r="Z290" s="178">
        <f>+'POAI 01 2024'!Z290+'POAI 02 AD'!Z290</f>
        <v>0</v>
      </c>
      <c r="AA290" s="178">
        <f>+'POAI 01 2024'!AA290+'POAI 02 AD'!AA290</f>
        <v>0</v>
      </c>
      <c r="AB290" s="178">
        <f>+'POAI 01 2024'!AB290+'POAI 02 AD'!AB290</f>
        <v>0</v>
      </c>
      <c r="AC290" s="178">
        <f>+'POAI 01 2024'!AC290+'POAI 02 AD'!AC290</f>
        <v>0</v>
      </c>
      <c r="AD290" s="178">
        <f>+'POAI 01 2024'!AD290+'POAI 02 AD'!AD290</f>
        <v>0</v>
      </c>
      <c r="AE290" s="178">
        <f>+'POAI 01 2024'!AE290+'POAI 02 AD'!AE290</f>
        <v>1000000000</v>
      </c>
      <c r="AF290" s="178">
        <f t="shared" si="26"/>
        <v>1670777391</v>
      </c>
      <c r="AG290" s="180">
        <f>+AF290/AH290</f>
        <v>0.72316285927609159</v>
      </c>
      <c r="AH290" s="178">
        <v>2310375000</v>
      </c>
      <c r="AI290" s="181">
        <f>+AJ290/AH290</f>
        <v>0.27683714072390847</v>
      </c>
      <c r="AJ290" s="178">
        <f t="shared" si="22"/>
        <v>639597609</v>
      </c>
    </row>
    <row r="291" spans="1:36" s="6" customFormat="1" ht="31.2" x14ac:dyDescent="0.3">
      <c r="A291" s="175" t="str">
        <f t="shared" si="25"/>
        <v>SB.PY.5</v>
      </c>
      <c r="B291" s="176" t="s">
        <v>86</v>
      </c>
      <c r="C291" s="135" t="s">
        <v>10</v>
      </c>
      <c r="D291" s="177" t="s">
        <v>334</v>
      </c>
      <c r="E291" s="136">
        <v>6831</v>
      </c>
      <c r="F291" s="178">
        <f>+'POAI 01 2024'!F291+'POAI 02 AD'!F291</f>
        <v>0</v>
      </c>
      <c r="G291" s="178">
        <f>+'POAI 01 2024'!G291+'POAI 02 AD'!G291</f>
        <v>0</v>
      </c>
      <c r="H291" s="178">
        <f>+'POAI 01 2024'!H291+'POAI 02 AD'!H291</f>
        <v>0</v>
      </c>
      <c r="I291" s="178">
        <f>+'POAI 01 2024'!I291+'POAI 02 AD'!I291</f>
        <v>0</v>
      </c>
      <c r="J291" s="178">
        <f>+'POAI 01 2024'!J291+'POAI 02 AD'!J291</f>
        <v>0</v>
      </c>
      <c r="K291" s="178">
        <f>+'POAI 01 2024'!K291+'POAI 02 AD'!K291</f>
        <v>0</v>
      </c>
      <c r="L291" s="178">
        <f>+'POAI 01 2024'!L291+'POAI 02 AD'!L291</f>
        <v>0</v>
      </c>
      <c r="M291" s="178">
        <f>+'POAI 01 2024'!M291+'POAI 02 AD'!M291</f>
        <v>0</v>
      </c>
      <c r="N291" s="178">
        <f>+'POAI 01 2024'!N291+'POAI 02 AD'!N291</f>
        <v>0</v>
      </c>
      <c r="O291" s="178">
        <f>+'POAI 01 2024'!O291+'POAI 02 AD'!O291</f>
        <v>0</v>
      </c>
      <c r="P291" s="178">
        <f>+'POAI 01 2024'!P291+'POAI 02 AD'!P291</f>
        <v>0</v>
      </c>
      <c r="Q291" s="178">
        <f>+'POAI 01 2024'!Q291+'POAI 02 AD'!Q291</f>
        <v>0</v>
      </c>
      <c r="R291" s="178">
        <f>+'POAI 01 2024'!R291+'POAI 02 AD'!R291</f>
        <v>0</v>
      </c>
      <c r="S291" s="178">
        <f>+'POAI 01 2024'!S291+'POAI 02 AD'!S291</f>
        <v>0</v>
      </c>
      <c r="T291" s="178">
        <f>+'POAI 01 2024'!T291+'POAI 02 AD'!T291</f>
        <v>0</v>
      </c>
      <c r="U291" s="178">
        <f>+'POAI 01 2024'!U291+'POAI 02 AD'!U291</f>
        <v>0</v>
      </c>
      <c r="V291" s="178">
        <f>+'POAI 01 2024'!V291+'POAI 02 AD'!V291</f>
        <v>0</v>
      </c>
      <c r="W291" s="178">
        <f>+'POAI 01 2024'!W291+'POAI 02 AD'!W291</f>
        <v>0</v>
      </c>
      <c r="X291" s="178">
        <f>+'POAI 01 2024'!X291+'POAI 02 AD'!X291</f>
        <v>0</v>
      </c>
      <c r="Y291" s="178">
        <f>+'POAI 01 2024'!Y291+'POAI 02 AD'!Y291</f>
        <v>0</v>
      </c>
      <c r="Z291" s="178">
        <f>+'POAI 01 2024'!Z291+'POAI 02 AD'!Z291</f>
        <v>0</v>
      </c>
      <c r="AA291" s="178">
        <f>+'POAI 01 2024'!AA291+'POAI 02 AD'!AA291</f>
        <v>0</v>
      </c>
      <c r="AB291" s="178">
        <f>+'POAI 01 2024'!AB291+'POAI 02 AD'!AB291</f>
        <v>0</v>
      </c>
      <c r="AC291" s="178">
        <f>+'POAI 01 2024'!AC291+'POAI 02 AD'!AC291</f>
        <v>0</v>
      </c>
      <c r="AD291" s="178">
        <f>+'POAI 01 2024'!AD291+'POAI 02 AD'!AD291</f>
        <v>0</v>
      </c>
      <c r="AE291" s="178">
        <f>+'POAI 01 2024'!AE291+'POAI 02 AD'!AE291</f>
        <v>0</v>
      </c>
      <c r="AF291" s="178">
        <f t="shared" si="26"/>
        <v>0</v>
      </c>
      <c r="AG291" s="180"/>
      <c r="AH291" s="178" t="s">
        <v>340</v>
      </c>
      <c r="AI291" s="181"/>
      <c r="AJ291" s="178"/>
    </row>
    <row r="292" spans="1:36" s="6" customFormat="1" ht="15.6" x14ac:dyDescent="0.3">
      <c r="A292" s="175" t="str">
        <f t="shared" si="25"/>
        <v>SB.PY.5</v>
      </c>
      <c r="B292" s="176" t="s">
        <v>86</v>
      </c>
      <c r="C292" s="135" t="s">
        <v>13</v>
      </c>
      <c r="D292" s="177" t="s">
        <v>336</v>
      </c>
      <c r="E292" s="136">
        <v>42693</v>
      </c>
      <c r="F292" s="178">
        <f>+'POAI 01 2024'!F292+'POAI 02 AD'!F292</f>
        <v>0</v>
      </c>
      <c r="G292" s="178">
        <f>+'POAI 01 2024'!G292+'POAI 02 AD'!G292</f>
        <v>0</v>
      </c>
      <c r="H292" s="178">
        <f>+'POAI 01 2024'!H292+'POAI 02 AD'!H292</f>
        <v>180000000</v>
      </c>
      <c r="I292" s="178">
        <f>+'POAI 01 2024'!I292+'POAI 02 AD'!I292</f>
        <v>0</v>
      </c>
      <c r="J292" s="178">
        <f>+'POAI 01 2024'!J292+'POAI 02 AD'!J292</f>
        <v>0</v>
      </c>
      <c r="K292" s="178">
        <f>+'POAI 01 2024'!K292+'POAI 02 AD'!K292</f>
        <v>0</v>
      </c>
      <c r="L292" s="178">
        <f>+'POAI 01 2024'!L292+'POAI 02 AD'!L292</f>
        <v>0</v>
      </c>
      <c r="M292" s="178">
        <f>+'POAI 01 2024'!M292+'POAI 02 AD'!M292</f>
        <v>0</v>
      </c>
      <c r="N292" s="178">
        <f>+'POAI 01 2024'!N292+'POAI 02 AD'!N292</f>
        <v>0</v>
      </c>
      <c r="O292" s="178">
        <f>+'POAI 01 2024'!O292+'POAI 02 AD'!O292</f>
        <v>0</v>
      </c>
      <c r="P292" s="178">
        <f>+'POAI 01 2024'!P292+'POAI 02 AD'!P292</f>
        <v>0</v>
      </c>
      <c r="Q292" s="178">
        <f>+'POAI 01 2024'!Q292+'POAI 02 AD'!Q292</f>
        <v>0</v>
      </c>
      <c r="R292" s="178">
        <f>+'POAI 01 2024'!R292+'POAI 02 AD'!R292</f>
        <v>0</v>
      </c>
      <c r="S292" s="178">
        <f>+'POAI 01 2024'!S292+'POAI 02 AD'!S292</f>
        <v>0</v>
      </c>
      <c r="T292" s="178">
        <f>+'POAI 01 2024'!T292+'POAI 02 AD'!T292</f>
        <v>0</v>
      </c>
      <c r="U292" s="178">
        <f>+'POAI 01 2024'!U292+'POAI 02 AD'!U292</f>
        <v>0</v>
      </c>
      <c r="V292" s="178">
        <f>+'POAI 01 2024'!V292+'POAI 02 AD'!V292</f>
        <v>0</v>
      </c>
      <c r="W292" s="178">
        <f>+'POAI 01 2024'!W292+'POAI 02 AD'!W292</f>
        <v>0</v>
      </c>
      <c r="X292" s="178">
        <f>+'POAI 01 2024'!X292+'POAI 02 AD'!X292</f>
        <v>0</v>
      </c>
      <c r="Y292" s="178">
        <f>+'POAI 01 2024'!Y292+'POAI 02 AD'!Y292</f>
        <v>0</v>
      </c>
      <c r="Z292" s="178">
        <f>+'POAI 01 2024'!Z292+'POAI 02 AD'!Z292</f>
        <v>0</v>
      </c>
      <c r="AA292" s="178">
        <f>+'POAI 01 2024'!AA292+'POAI 02 AD'!AA292</f>
        <v>0</v>
      </c>
      <c r="AB292" s="178">
        <f>+'POAI 01 2024'!AB292+'POAI 02 AD'!AB292</f>
        <v>0</v>
      </c>
      <c r="AC292" s="178">
        <f>+'POAI 01 2024'!AC292+'POAI 02 AD'!AC292</f>
        <v>0</v>
      </c>
      <c r="AD292" s="178">
        <f>+'POAI 01 2024'!AD292+'POAI 02 AD'!AD292</f>
        <v>0</v>
      </c>
      <c r="AE292" s="178">
        <f>+'POAI 01 2024'!AE292+'POAI 02 AD'!AE292</f>
        <v>0</v>
      </c>
      <c r="AF292" s="178">
        <f t="shared" si="26"/>
        <v>180000000</v>
      </c>
      <c r="AG292" s="180">
        <f>+AF292/AH292</f>
        <v>0.9</v>
      </c>
      <c r="AH292" s="178">
        <v>200000000</v>
      </c>
      <c r="AI292" s="181">
        <f>+AJ292/AH292</f>
        <v>0.1</v>
      </c>
      <c r="AJ292" s="178">
        <f t="shared" si="22"/>
        <v>20000000</v>
      </c>
    </row>
    <row r="293" spans="1:36" s="6" customFormat="1" ht="31.2" x14ac:dyDescent="0.3">
      <c r="A293" s="175" t="str">
        <f t="shared" si="25"/>
        <v>SB.PY.5</v>
      </c>
      <c r="B293" s="176" t="s">
        <v>86</v>
      </c>
      <c r="C293" s="135" t="s">
        <v>13</v>
      </c>
      <c r="D293" s="177" t="s">
        <v>334</v>
      </c>
      <c r="E293" s="136">
        <v>869</v>
      </c>
      <c r="F293" s="178">
        <f>+'POAI 01 2024'!F293+'POAI 02 AD'!F293</f>
        <v>0</v>
      </c>
      <c r="G293" s="178">
        <f>+'POAI 01 2024'!G293+'POAI 02 AD'!G293</f>
        <v>0</v>
      </c>
      <c r="H293" s="178">
        <f>+'POAI 01 2024'!H293+'POAI 02 AD'!H293</f>
        <v>0</v>
      </c>
      <c r="I293" s="178">
        <f>+'POAI 01 2024'!I293+'POAI 02 AD'!I293</f>
        <v>0</v>
      </c>
      <c r="J293" s="178">
        <f>+'POAI 01 2024'!J293+'POAI 02 AD'!J293</f>
        <v>0</v>
      </c>
      <c r="K293" s="178">
        <f>+'POAI 01 2024'!K293+'POAI 02 AD'!K293</f>
        <v>0</v>
      </c>
      <c r="L293" s="178">
        <f>+'POAI 01 2024'!L293+'POAI 02 AD'!L293</f>
        <v>0</v>
      </c>
      <c r="M293" s="178">
        <f>+'POAI 01 2024'!M293+'POAI 02 AD'!M293</f>
        <v>0</v>
      </c>
      <c r="N293" s="178">
        <f>+'POAI 01 2024'!N293+'POAI 02 AD'!N293</f>
        <v>0</v>
      </c>
      <c r="O293" s="178">
        <f>+'POAI 01 2024'!O293+'POAI 02 AD'!O293</f>
        <v>0</v>
      </c>
      <c r="P293" s="178">
        <f>+'POAI 01 2024'!P293+'POAI 02 AD'!P293</f>
        <v>0</v>
      </c>
      <c r="Q293" s="178">
        <f>+'POAI 01 2024'!Q293+'POAI 02 AD'!Q293</f>
        <v>0</v>
      </c>
      <c r="R293" s="178">
        <f>+'POAI 01 2024'!R293+'POAI 02 AD'!R293</f>
        <v>0</v>
      </c>
      <c r="S293" s="178">
        <f>+'POAI 01 2024'!S293+'POAI 02 AD'!S293</f>
        <v>0</v>
      </c>
      <c r="T293" s="178">
        <f>+'POAI 01 2024'!T293+'POAI 02 AD'!T293</f>
        <v>0</v>
      </c>
      <c r="U293" s="178">
        <f>+'POAI 01 2024'!U293+'POAI 02 AD'!U293</f>
        <v>0</v>
      </c>
      <c r="V293" s="178">
        <f>+'POAI 01 2024'!V293+'POAI 02 AD'!V293</f>
        <v>0</v>
      </c>
      <c r="W293" s="178">
        <f>+'POAI 01 2024'!W293+'POAI 02 AD'!W293</f>
        <v>0</v>
      </c>
      <c r="X293" s="178">
        <f>+'POAI 01 2024'!X293+'POAI 02 AD'!X293</f>
        <v>0</v>
      </c>
      <c r="Y293" s="178">
        <f>+'POAI 01 2024'!Y293+'POAI 02 AD'!Y293</f>
        <v>0</v>
      </c>
      <c r="Z293" s="178">
        <f>+'POAI 01 2024'!Z293+'POAI 02 AD'!Z293</f>
        <v>0</v>
      </c>
      <c r="AA293" s="178">
        <f>+'POAI 01 2024'!AA293+'POAI 02 AD'!AA293</f>
        <v>0</v>
      </c>
      <c r="AB293" s="178">
        <f>+'POAI 01 2024'!AB293+'POAI 02 AD'!AB293</f>
        <v>0</v>
      </c>
      <c r="AC293" s="178">
        <f>+'POAI 01 2024'!AC293+'POAI 02 AD'!AC293</f>
        <v>0</v>
      </c>
      <c r="AD293" s="178">
        <f>+'POAI 01 2024'!AD293+'POAI 02 AD'!AD293</f>
        <v>0</v>
      </c>
      <c r="AE293" s="178">
        <f>+'POAI 01 2024'!AE293+'POAI 02 AD'!AE293</f>
        <v>0</v>
      </c>
      <c r="AF293" s="178">
        <f t="shared" si="26"/>
        <v>0</v>
      </c>
      <c r="AG293" s="180"/>
      <c r="AH293" s="178" t="s">
        <v>340</v>
      </c>
      <c r="AI293" s="181"/>
      <c r="AJ293" s="178"/>
    </row>
    <row r="294" spans="1:36" s="6" customFormat="1" ht="15.6" x14ac:dyDescent="0.3">
      <c r="A294" s="175" t="str">
        <f t="shared" si="25"/>
        <v>SB.PY.5</v>
      </c>
      <c r="B294" s="176" t="s">
        <v>86</v>
      </c>
      <c r="C294" s="135" t="s">
        <v>14</v>
      </c>
      <c r="D294" s="177" t="s">
        <v>336</v>
      </c>
      <c r="E294" s="136">
        <v>46815</v>
      </c>
      <c r="F294" s="178">
        <f>+'POAI 01 2024'!F294+'POAI 02 AD'!F294</f>
        <v>0</v>
      </c>
      <c r="G294" s="178">
        <f>+'POAI 01 2024'!G294+'POAI 02 AD'!G294</f>
        <v>0</v>
      </c>
      <c r="H294" s="178">
        <f>+'POAI 01 2024'!H294+'POAI 02 AD'!H294</f>
        <v>180000000</v>
      </c>
      <c r="I294" s="178">
        <f>+'POAI 01 2024'!I294+'POAI 02 AD'!I294</f>
        <v>0</v>
      </c>
      <c r="J294" s="178">
        <f>+'POAI 01 2024'!J294+'POAI 02 AD'!J294</f>
        <v>0</v>
      </c>
      <c r="K294" s="178">
        <f>+'POAI 01 2024'!K294+'POAI 02 AD'!K294</f>
        <v>0</v>
      </c>
      <c r="L294" s="178">
        <f>+'POAI 01 2024'!L294+'POAI 02 AD'!L294</f>
        <v>0</v>
      </c>
      <c r="M294" s="178">
        <f>+'POAI 01 2024'!M294+'POAI 02 AD'!M294</f>
        <v>0</v>
      </c>
      <c r="N294" s="178">
        <f>+'POAI 01 2024'!N294+'POAI 02 AD'!N294</f>
        <v>0</v>
      </c>
      <c r="O294" s="178">
        <f>+'POAI 01 2024'!O294+'POAI 02 AD'!O294</f>
        <v>0</v>
      </c>
      <c r="P294" s="178">
        <f>+'POAI 01 2024'!P294+'POAI 02 AD'!P294</f>
        <v>0</v>
      </c>
      <c r="Q294" s="178">
        <f>+'POAI 01 2024'!Q294+'POAI 02 AD'!Q294</f>
        <v>0</v>
      </c>
      <c r="R294" s="178">
        <f>+'POAI 01 2024'!R294+'POAI 02 AD'!R294</f>
        <v>0</v>
      </c>
      <c r="S294" s="178">
        <f>+'POAI 01 2024'!S294+'POAI 02 AD'!S294</f>
        <v>0</v>
      </c>
      <c r="T294" s="178">
        <f>+'POAI 01 2024'!T294+'POAI 02 AD'!T294</f>
        <v>0</v>
      </c>
      <c r="U294" s="178">
        <f>+'POAI 01 2024'!U294+'POAI 02 AD'!U294</f>
        <v>0</v>
      </c>
      <c r="V294" s="178">
        <f>+'POAI 01 2024'!V294+'POAI 02 AD'!V294</f>
        <v>0</v>
      </c>
      <c r="W294" s="178">
        <f>+'POAI 01 2024'!W294+'POAI 02 AD'!W294</f>
        <v>0</v>
      </c>
      <c r="X294" s="178">
        <f>+'POAI 01 2024'!X294+'POAI 02 AD'!X294</f>
        <v>0</v>
      </c>
      <c r="Y294" s="178">
        <f>+'POAI 01 2024'!Y294+'POAI 02 AD'!Y294</f>
        <v>0</v>
      </c>
      <c r="Z294" s="178">
        <f>+'POAI 01 2024'!Z294+'POAI 02 AD'!Z294</f>
        <v>0</v>
      </c>
      <c r="AA294" s="178">
        <f>+'POAI 01 2024'!AA294+'POAI 02 AD'!AA294</f>
        <v>0</v>
      </c>
      <c r="AB294" s="178">
        <f>+'POAI 01 2024'!AB294+'POAI 02 AD'!AB294</f>
        <v>0</v>
      </c>
      <c r="AC294" s="178">
        <f>+'POAI 01 2024'!AC294+'POAI 02 AD'!AC294</f>
        <v>0</v>
      </c>
      <c r="AD294" s="178">
        <f>+'POAI 01 2024'!AD294+'POAI 02 AD'!AD294</f>
        <v>0</v>
      </c>
      <c r="AE294" s="178">
        <f>+'POAI 01 2024'!AE294+'POAI 02 AD'!AE294</f>
        <v>0</v>
      </c>
      <c r="AF294" s="178">
        <f t="shared" si="26"/>
        <v>180000000</v>
      </c>
      <c r="AG294" s="180">
        <f>+AF294/AH294</f>
        <v>0.9</v>
      </c>
      <c r="AH294" s="178">
        <v>200000000</v>
      </c>
      <c r="AI294" s="181">
        <f>+AJ294/AH294</f>
        <v>0.1</v>
      </c>
      <c r="AJ294" s="178">
        <f t="shared" si="22"/>
        <v>20000000</v>
      </c>
    </row>
    <row r="295" spans="1:36" s="6" customFormat="1" ht="31.2" x14ac:dyDescent="0.3">
      <c r="A295" s="175" t="str">
        <f t="shared" si="25"/>
        <v>SB.PY.5</v>
      </c>
      <c r="B295" s="176" t="s">
        <v>86</v>
      </c>
      <c r="C295" s="135" t="s">
        <v>14</v>
      </c>
      <c r="D295" s="177" t="s">
        <v>334</v>
      </c>
      <c r="E295" s="136">
        <v>899</v>
      </c>
      <c r="F295" s="178">
        <f>+'POAI 01 2024'!F295+'POAI 02 AD'!F295</f>
        <v>0</v>
      </c>
      <c r="G295" s="178">
        <f>+'POAI 01 2024'!G295+'POAI 02 AD'!G295</f>
        <v>0</v>
      </c>
      <c r="H295" s="178">
        <f>+'POAI 01 2024'!H295+'POAI 02 AD'!H295</f>
        <v>0</v>
      </c>
      <c r="I295" s="178">
        <f>+'POAI 01 2024'!I295+'POAI 02 AD'!I295</f>
        <v>0</v>
      </c>
      <c r="J295" s="178">
        <f>+'POAI 01 2024'!J295+'POAI 02 AD'!J295</f>
        <v>0</v>
      </c>
      <c r="K295" s="178">
        <f>+'POAI 01 2024'!K295+'POAI 02 AD'!K295</f>
        <v>0</v>
      </c>
      <c r="L295" s="178">
        <f>+'POAI 01 2024'!L295+'POAI 02 AD'!L295</f>
        <v>0</v>
      </c>
      <c r="M295" s="178">
        <f>+'POAI 01 2024'!M295+'POAI 02 AD'!M295</f>
        <v>0</v>
      </c>
      <c r="N295" s="178">
        <f>+'POAI 01 2024'!N295+'POAI 02 AD'!N295</f>
        <v>0</v>
      </c>
      <c r="O295" s="178">
        <f>+'POAI 01 2024'!O295+'POAI 02 AD'!O295</f>
        <v>0</v>
      </c>
      <c r="P295" s="178">
        <f>+'POAI 01 2024'!P295+'POAI 02 AD'!P295</f>
        <v>0</v>
      </c>
      <c r="Q295" s="178">
        <f>+'POAI 01 2024'!Q295+'POAI 02 AD'!Q295</f>
        <v>0</v>
      </c>
      <c r="R295" s="178">
        <f>+'POAI 01 2024'!R295+'POAI 02 AD'!R295</f>
        <v>0</v>
      </c>
      <c r="S295" s="178">
        <f>+'POAI 01 2024'!S295+'POAI 02 AD'!S295</f>
        <v>0</v>
      </c>
      <c r="T295" s="178">
        <f>+'POAI 01 2024'!T295+'POAI 02 AD'!T295</f>
        <v>0</v>
      </c>
      <c r="U295" s="178">
        <f>+'POAI 01 2024'!U295+'POAI 02 AD'!U295</f>
        <v>0</v>
      </c>
      <c r="V295" s="178">
        <f>+'POAI 01 2024'!V295+'POAI 02 AD'!V295</f>
        <v>0</v>
      </c>
      <c r="W295" s="178">
        <f>+'POAI 01 2024'!W295+'POAI 02 AD'!W295</f>
        <v>0</v>
      </c>
      <c r="X295" s="178">
        <f>+'POAI 01 2024'!X295+'POAI 02 AD'!X295</f>
        <v>0</v>
      </c>
      <c r="Y295" s="178">
        <f>+'POAI 01 2024'!Y295+'POAI 02 AD'!Y295</f>
        <v>0</v>
      </c>
      <c r="Z295" s="178">
        <f>+'POAI 01 2024'!Z295+'POAI 02 AD'!Z295</f>
        <v>0</v>
      </c>
      <c r="AA295" s="178">
        <f>+'POAI 01 2024'!AA295+'POAI 02 AD'!AA295</f>
        <v>0</v>
      </c>
      <c r="AB295" s="178">
        <f>+'POAI 01 2024'!AB295+'POAI 02 AD'!AB295</f>
        <v>0</v>
      </c>
      <c r="AC295" s="178">
        <f>+'POAI 01 2024'!AC295+'POAI 02 AD'!AC295</f>
        <v>0</v>
      </c>
      <c r="AD295" s="178">
        <f>+'POAI 01 2024'!AD295+'POAI 02 AD'!AD295</f>
        <v>0</v>
      </c>
      <c r="AE295" s="178">
        <f>+'POAI 01 2024'!AE295+'POAI 02 AD'!AE295</f>
        <v>0</v>
      </c>
      <c r="AF295" s="178">
        <f t="shared" si="26"/>
        <v>0</v>
      </c>
      <c r="AG295" s="180"/>
      <c r="AH295" s="178"/>
      <c r="AI295" s="181"/>
      <c r="AJ295" s="178">
        <f t="shared" si="22"/>
        <v>0</v>
      </c>
    </row>
    <row r="296" spans="1:36" s="6" customFormat="1" ht="15.6" x14ac:dyDescent="0.3">
      <c r="A296" s="175" t="str">
        <f t="shared" si="25"/>
        <v>SB.PY.5</v>
      </c>
      <c r="B296" s="176" t="s">
        <v>86</v>
      </c>
      <c r="C296" s="135" t="s">
        <v>12</v>
      </c>
      <c r="D296" s="177" t="s">
        <v>336</v>
      </c>
      <c r="E296" s="136">
        <v>53460</v>
      </c>
      <c r="F296" s="178">
        <f>+'POAI 01 2024'!F296+'POAI 02 AD'!F296</f>
        <v>0</v>
      </c>
      <c r="G296" s="178">
        <f>+'POAI 01 2024'!G296+'POAI 02 AD'!G296</f>
        <v>0</v>
      </c>
      <c r="H296" s="178">
        <f>+'POAI 01 2024'!H296+'POAI 02 AD'!H296</f>
        <v>44000000</v>
      </c>
      <c r="I296" s="178">
        <f>+'POAI 01 2024'!I296+'POAI 02 AD'!I296</f>
        <v>0</v>
      </c>
      <c r="J296" s="178">
        <f>+'POAI 01 2024'!J296+'POAI 02 AD'!J296</f>
        <v>200000000</v>
      </c>
      <c r="K296" s="178">
        <f>+'POAI 01 2024'!K296+'POAI 02 AD'!K296</f>
        <v>0</v>
      </c>
      <c r="L296" s="178">
        <f>+'POAI 01 2024'!L296+'POAI 02 AD'!L296</f>
        <v>0</v>
      </c>
      <c r="M296" s="178">
        <f>+'POAI 01 2024'!M296+'POAI 02 AD'!M296</f>
        <v>0</v>
      </c>
      <c r="N296" s="178">
        <f>+'POAI 01 2024'!N296+'POAI 02 AD'!N296</f>
        <v>0</v>
      </c>
      <c r="O296" s="178">
        <f>+'POAI 01 2024'!O296+'POAI 02 AD'!O296</f>
        <v>0</v>
      </c>
      <c r="P296" s="178">
        <f>+'POAI 01 2024'!P296+'POAI 02 AD'!P296</f>
        <v>0</v>
      </c>
      <c r="Q296" s="178">
        <f>+'POAI 01 2024'!Q296+'POAI 02 AD'!Q296</f>
        <v>0</v>
      </c>
      <c r="R296" s="178">
        <f>+'POAI 01 2024'!R296+'POAI 02 AD'!R296</f>
        <v>0</v>
      </c>
      <c r="S296" s="178">
        <f>+'POAI 01 2024'!S296+'POAI 02 AD'!S296</f>
        <v>0</v>
      </c>
      <c r="T296" s="178">
        <f>+'POAI 01 2024'!T296+'POAI 02 AD'!T296</f>
        <v>0</v>
      </c>
      <c r="U296" s="178">
        <f>+'POAI 01 2024'!U296+'POAI 02 AD'!U296</f>
        <v>0</v>
      </c>
      <c r="V296" s="178">
        <f>+'POAI 01 2024'!V296+'POAI 02 AD'!V296</f>
        <v>0</v>
      </c>
      <c r="W296" s="178">
        <f>+'POAI 01 2024'!W296+'POAI 02 AD'!W296</f>
        <v>0</v>
      </c>
      <c r="X296" s="178">
        <f>+'POAI 01 2024'!X296+'POAI 02 AD'!X296</f>
        <v>0</v>
      </c>
      <c r="Y296" s="178">
        <f>+'POAI 01 2024'!Y296+'POAI 02 AD'!Y296</f>
        <v>0</v>
      </c>
      <c r="Z296" s="178">
        <f>+'POAI 01 2024'!Z296+'POAI 02 AD'!Z296</f>
        <v>0</v>
      </c>
      <c r="AA296" s="178">
        <f>+'POAI 01 2024'!AA296+'POAI 02 AD'!AA296</f>
        <v>0</v>
      </c>
      <c r="AB296" s="178">
        <f>+'POAI 01 2024'!AB296+'POAI 02 AD'!AB296</f>
        <v>0</v>
      </c>
      <c r="AC296" s="178">
        <f>+'POAI 01 2024'!AC296+'POAI 02 AD'!AC296</f>
        <v>0</v>
      </c>
      <c r="AD296" s="178">
        <f>+'POAI 01 2024'!AD296+'POAI 02 AD'!AD296</f>
        <v>0</v>
      </c>
      <c r="AE296" s="178">
        <f>+'POAI 01 2024'!AE296+'POAI 02 AD'!AE296</f>
        <v>0</v>
      </c>
      <c r="AF296" s="178">
        <f t="shared" si="26"/>
        <v>244000000</v>
      </c>
      <c r="AG296" s="180">
        <f>+AF296/AH296</f>
        <v>0.48799999999999999</v>
      </c>
      <c r="AH296" s="178">
        <v>500000000</v>
      </c>
      <c r="AI296" s="181">
        <f>+AJ296/AH296</f>
        <v>0.51200000000000001</v>
      </c>
      <c r="AJ296" s="178">
        <f t="shared" si="22"/>
        <v>256000000</v>
      </c>
    </row>
    <row r="297" spans="1:36" s="6" customFormat="1" ht="31.2" x14ac:dyDescent="0.3">
      <c r="A297" s="175" t="str">
        <f t="shared" si="25"/>
        <v>SB.PY.5</v>
      </c>
      <c r="B297" s="176" t="s">
        <v>86</v>
      </c>
      <c r="C297" s="135" t="s">
        <v>12</v>
      </c>
      <c r="D297" s="177" t="s">
        <v>334</v>
      </c>
      <c r="E297" s="136">
        <v>1582</v>
      </c>
      <c r="F297" s="178">
        <f>+'POAI 01 2024'!F297+'POAI 02 AD'!F297</f>
        <v>0</v>
      </c>
      <c r="G297" s="178">
        <f>+'POAI 01 2024'!G297+'POAI 02 AD'!G297</f>
        <v>0</v>
      </c>
      <c r="H297" s="178">
        <f>+'POAI 01 2024'!H297+'POAI 02 AD'!H297</f>
        <v>0</v>
      </c>
      <c r="I297" s="178">
        <f>+'POAI 01 2024'!I297+'POAI 02 AD'!I297</f>
        <v>0</v>
      </c>
      <c r="J297" s="178">
        <f>+'POAI 01 2024'!J297+'POAI 02 AD'!J297</f>
        <v>0</v>
      </c>
      <c r="K297" s="178">
        <f>+'POAI 01 2024'!K297+'POAI 02 AD'!K297</f>
        <v>0</v>
      </c>
      <c r="L297" s="178">
        <f>+'POAI 01 2024'!L297+'POAI 02 AD'!L297</f>
        <v>0</v>
      </c>
      <c r="M297" s="178">
        <f>+'POAI 01 2024'!M297+'POAI 02 AD'!M297</f>
        <v>0</v>
      </c>
      <c r="N297" s="178">
        <f>+'POAI 01 2024'!N297+'POAI 02 AD'!N297</f>
        <v>0</v>
      </c>
      <c r="O297" s="178">
        <f>+'POAI 01 2024'!O297+'POAI 02 AD'!O297</f>
        <v>0</v>
      </c>
      <c r="P297" s="178">
        <f>+'POAI 01 2024'!P297+'POAI 02 AD'!P297</f>
        <v>0</v>
      </c>
      <c r="Q297" s="178">
        <f>+'POAI 01 2024'!Q297+'POAI 02 AD'!Q297</f>
        <v>0</v>
      </c>
      <c r="R297" s="178">
        <f>+'POAI 01 2024'!R297+'POAI 02 AD'!R297</f>
        <v>0</v>
      </c>
      <c r="S297" s="178">
        <f>+'POAI 01 2024'!S297+'POAI 02 AD'!S297</f>
        <v>0</v>
      </c>
      <c r="T297" s="178">
        <f>+'POAI 01 2024'!T297+'POAI 02 AD'!T297</f>
        <v>0</v>
      </c>
      <c r="U297" s="178">
        <f>+'POAI 01 2024'!U297+'POAI 02 AD'!U297</f>
        <v>0</v>
      </c>
      <c r="V297" s="178">
        <f>+'POAI 01 2024'!V297+'POAI 02 AD'!V297</f>
        <v>0</v>
      </c>
      <c r="W297" s="178">
        <f>+'POAI 01 2024'!W297+'POAI 02 AD'!W297</f>
        <v>0</v>
      </c>
      <c r="X297" s="178">
        <f>+'POAI 01 2024'!X297+'POAI 02 AD'!X297</f>
        <v>0</v>
      </c>
      <c r="Y297" s="178">
        <f>+'POAI 01 2024'!Y297+'POAI 02 AD'!Y297</f>
        <v>0</v>
      </c>
      <c r="Z297" s="178">
        <f>+'POAI 01 2024'!Z297+'POAI 02 AD'!Z297</f>
        <v>0</v>
      </c>
      <c r="AA297" s="178">
        <f>+'POAI 01 2024'!AA297+'POAI 02 AD'!AA297</f>
        <v>0</v>
      </c>
      <c r="AB297" s="178">
        <f>+'POAI 01 2024'!AB297+'POAI 02 AD'!AB297</f>
        <v>0</v>
      </c>
      <c r="AC297" s="178">
        <f>+'POAI 01 2024'!AC297+'POAI 02 AD'!AC297</f>
        <v>0</v>
      </c>
      <c r="AD297" s="178">
        <f>+'POAI 01 2024'!AD297+'POAI 02 AD'!AD297</f>
        <v>0</v>
      </c>
      <c r="AE297" s="178">
        <f>+'POAI 01 2024'!AE297+'POAI 02 AD'!AE297</f>
        <v>0</v>
      </c>
      <c r="AF297" s="178">
        <f t="shared" si="26"/>
        <v>0</v>
      </c>
      <c r="AG297" s="180"/>
      <c r="AH297" s="178"/>
      <c r="AI297" s="181"/>
      <c r="AJ297" s="178">
        <f t="shared" si="22"/>
        <v>0</v>
      </c>
    </row>
    <row r="298" spans="1:36" s="6" customFormat="1" ht="31.2" x14ac:dyDescent="0.3">
      <c r="A298" s="175" t="str">
        <f t="shared" si="25"/>
        <v>SB.PY.5</v>
      </c>
      <c r="B298" s="176" t="s">
        <v>87</v>
      </c>
      <c r="C298" s="135" t="s">
        <v>40</v>
      </c>
      <c r="D298" s="177" t="s">
        <v>334</v>
      </c>
      <c r="E298" s="136">
        <v>12000</v>
      </c>
      <c r="F298" s="178">
        <f>+'POAI 01 2024'!F298+'POAI 02 AD'!F298</f>
        <v>0</v>
      </c>
      <c r="G298" s="178">
        <f>+'POAI 01 2024'!G298+'POAI 02 AD'!G298</f>
        <v>0</v>
      </c>
      <c r="H298" s="178">
        <f>+'POAI 01 2024'!H298+'POAI 02 AD'!H298</f>
        <v>180000000</v>
      </c>
      <c r="I298" s="178">
        <f>+'POAI 01 2024'!I298+'POAI 02 AD'!I298</f>
        <v>0</v>
      </c>
      <c r="J298" s="178">
        <f>+'POAI 01 2024'!J298+'POAI 02 AD'!J298</f>
        <v>0</v>
      </c>
      <c r="K298" s="178">
        <f>+'POAI 01 2024'!K298+'POAI 02 AD'!K298</f>
        <v>0</v>
      </c>
      <c r="L298" s="178">
        <f>+'POAI 01 2024'!L298+'POAI 02 AD'!L298</f>
        <v>0</v>
      </c>
      <c r="M298" s="178">
        <f>+'POAI 01 2024'!M298+'POAI 02 AD'!M298</f>
        <v>0</v>
      </c>
      <c r="N298" s="178">
        <f>+'POAI 01 2024'!N298+'POAI 02 AD'!N298</f>
        <v>0</v>
      </c>
      <c r="O298" s="178">
        <f>+'POAI 01 2024'!O298+'POAI 02 AD'!O298</f>
        <v>0</v>
      </c>
      <c r="P298" s="178">
        <f>+'POAI 01 2024'!P298+'POAI 02 AD'!P298</f>
        <v>0</v>
      </c>
      <c r="Q298" s="178">
        <f>+'POAI 01 2024'!Q298+'POAI 02 AD'!Q298</f>
        <v>0</v>
      </c>
      <c r="R298" s="178">
        <f>+'POAI 01 2024'!R298+'POAI 02 AD'!R298</f>
        <v>0</v>
      </c>
      <c r="S298" s="178">
        <f>+'POAI 01 2024'!S298+'POAI 02 AD'!S298</f>
        <v>0</v>
      </c>
      <c r="T298" s="178">
        <f>+'POAI 01 2024'!T298+'POAI 02 AD'!T298</f>
        <v>0</v>
      </c>
      <c r="U298" s="178">
        <f>+'POAI 01 2024'!U298+'POAI 02 AD'!U298</f>
        <v>0</v>
      </c>
      <c r="V298" s="178">
        <f>+'POAI 01 2024'!V298+'POAI 02 AD'!V298</f>
        <v>0</v>
      </c>
      <c r="W298" s="178">
        <f>+'POAI 01 2024'!W298+'POAI 02 AD'!W298</f>
        <v>0</v>
      </c>
      <c r="X298" s="178">
        <f>+'POAI 01 2024'!X298+'POAI 02 AD'!X298</f>
        <v>0</v>
      </c>
      <c r="Y298" s="178">
        <f>+'POAI 01 2024'!Y298+'POAI 02 AD'!Y298</f>
        <v>0</v>
      </c>
      <c r="Z298" s="178">
        <f>+'POAI 01 2024'!Z298+'POAI 02 AD'!Z298</f>
        <v>0</v>
      </c>
      <c r="AA298" s="178">
        <f>+'POAI 01 2024'!AA298+'POAI 02 AD'!AA298</f>
        <v>0</v>
      </c>
      <c r="AB298" s="178">
        <f>+'POAI 01 2024'!AB298+'POAI 02 AD'!AB298</f>
        <v>0</v>
      </c>
      <c r="AC298" s="178">
        <f>+'POAI 01 2024'!AC298+'POAI 02 AD'!AC298</f>
        <v>0</v>
      </c>
      <c r="AD298" s="178">
        <f>+'POAI 01 2024'!AD298+'POAI 02 AD'!AD298</f>
        <v>0</v>
      </c>
      <c r="AE298" s="178">
        <f>+'POAI 01 2024'!AE298+'POAI 02 AD'!AE298</f>
        <v>0</v>
      </c>
      <c r="AF298" s="178">
        <f t="shared" si="26"/>
        <v>180000000</v>
      </c>
      <c r="AG298" s="180">
        <f t="shared" ref="AG298:AG307" si="27">+AF298/AH298</f>
        <v>0.2231866088034718</v>
      </c>
      <c r="AH298" s="178">
        <v>806500000</v>
      </c>
      <c r="AI298" s="181">
        <f t="shared" ref="AI298:AI307" si="28">+AJ298/AH298</f>
        <v>0.77681339119652826</v>
      </c>
      <c r="AJ298" s="178">
        <f t="shared" si="22"/>
        <v>626500000</v>
      </c>
    </row>
    <row r="299" spans="1:36" s="6" customFormat="1" ht="31.2" x14ac:dyDescent="0.3">
      <c r="A299" s="175" t="str">
        <f t="shared" si="25"/>
        <v>SB.PY.5</v>
      </c>
      <c r="B299" s="176" t="s">
        <v>88</v>
      </c>
      <c r="C299" s="135" t="s">
        <v>10</v>
      </c>
      <c r="D299" s="177" t="s">
        <v>335</v>
      </c>
      <c r="E299" s="136">
        <v>3000</v>
      </c>
      <c r="F299" s="178">
        <f>+'POAI 01 2024'!F299+'POAI 02 AD'!F299</f>
        <v>0</v>
      </c>
      <c r="G299" s="178">
        <f>+'POAI 01 2024'!G299+'POAI 02 AD'!G299</f>
        <v>0</v>
      </c>
      <c r="H299" s="178">
        <f>+'POAI 01 2024'!H299+'POAI 02 AD'!H299</f>
        <v>128000000</v>
      </c>
      <c r="I299" s="178">
        <f>+'POAI 01 2024'!I299+'POAI 02 AD'!I299</f>
        <v>0</v>
      </c>
      <c r="J299" s="178">
        <f>+'POAI 01 2024'!J299+'POAI 02 AD'!J299</f>
        <v>0</v>
      </c>
      <c r="K299" s="178">
        <f>+'POAI 01 2024'!K299+'POAI 02 AD'!K299</f>
        <v>0</v>
      </c>
      <c r="L299" s="178">
        <f>+'POAI 01 2024'!L299+'POAI 02 AD'!L299</f>
        <v>0</v>
      </c>
      <c r="M299" s="178">
        <f>+'POAI 01 2024'!M299+'POAI 02 AD'!M299</f>
        <v>0</v>
      </c>
      <c r="N299" s="178">
        <f>+'POAI 01 2024'!N299+'POAI 02 AD'!N299</f>
        <v>0</v>
      </c>
      <c r="O299" s="178">
        <f>+'POAI 01 2024'!O299+'POAI 02 AD'!O299</f>
        <v>0</v>
      </c>
      <c r="P299" s="178">
        <f>+'POAI 01 2024'!P299+'POAI 02 AD'!P299</f>
        <v>0</v>
      </c>
      <c r="Q299" s="178">
        <f>+'POAI 01 2024'!Q299+'POAI 02 AD'!Q299</f>
        <v>0</v>
      </c>
      <c r="R299" s="178">
        <f>+'POAI 01 2024'!R299+'POAI 02 AD'!R299</f>
        <v>0</v>
      </c>
      <c r="S299" s="178">
        <f>+'POAI 01 2024'!S299+'POAI 02 AD'!S299</f>
        <v>0</v>
      </c>
      <c r="T299" s="178">
        <f>+'POAI 01 2024'!T299+'POAI 02 AD'!T299</f>
        <v>0</v>
      </c>
      <c r="U299" s="178">
        <f>+'POAI 01 2024'!U299+'POAI 02 AD'!U299</f>
        <v>0</v>
      </c>
      <c r="V299" s="178">
        <f>+'POAI 01 2024'!V299+'POAI 02 AD'!V299</f>
        <v>0</v>
      </c>
      <c r="W299" s="178">
        <f>+'POAI 01 2024'!W299+'POAI 02 AD'!W299</f>
        <v>0</v>
      </c>
      <c r="X299" s="178">
        <f>+'POAI 01 2024'!X299+'POAI 02 AD'!X299</f>
        <v>0</v>
      </c>
      <c r="Y299" s="178">
        <f>+'POAI 01 2024'!Y299+'POAI 02 AD'!Y299</f>
        <v>0</v>
      </c>
      <c r="Z299" s="178">
        <f>+'POAI 01 2024'!Z299+'POAI 02 AD'!Z299</f>
        <v>0</v>
      </c>
      <c r="AA299" s="178">
        <f>+'POAI 01 2024'!AA299+'POAI 02 AD'!AA299</f>
        <v>0</v>
      </c>
      <c r="AB299" s="178">
        <f>+'POAI 01 2024'!AB299+'POAI 02 AD'!AB299</f>
        <v>0</v>
      </c>
      <c r="AC299" s="178">
        <f>+'POAI 01 2024'!AC299+'POAI 02 AD'!AC299</f>
        <v>0</v>
      </c>
      <c r="AD299" s="178">
        <f>+'POAI 01 2024'!AD299+'POAI 02 AD'!AD299</f>
        <v>0</v>
      </c>
      <c r="AE299" s="178">
        <f>+'POAI 01 2024'!AE299+'POAI 02 AD'!AE299</f>
        <v>0</v>
      </c>
      <c r="AF299" s="178">
        <f t="shared" si="26"/>
        <v>128000000</v>
      </c>
      <c r="AG299" s="180">
        <f t="shared" si="27"/>
        <v>0.79207921282227234</v>
      </c>
      <c r="AH299" s="178">
        <v>161599999</v>
      </c>
      <c r="AI299" s="181">
        <f t="shared" si="28"/>
        <v>0.20792078717772763</v>
      </c>
      <c r="AJ299" s="178">
        <f t="shared" si="22"/>
        <v>33599999</v>
      </c>
    </row>
    <row r="300" spans="1:36" s="6" customFormat="1" ht="31.2" x14ac:dyDescent="0.3">
      <c r="A300" s="175" t="str">
        <f t="shared" si="25"/>
        <v>SB.PY.5</v>
      </c>
      <c r="B300" s="176" t="s">
        <v>88</v>
      </c>
      <c r="C300" s="135" t="s">
        <v>13</v>
      </c>
      <c r="D300" s="177" t="s">
        <v>335</v>
      </c>
      <c r="E300" s="136">
        <v>300</v>
      </c>
      <c r="F300" s="178">
        <f>+'POAI 01 2024'!F300+'POAI 02 AD'!F300</f>
        <v>0</v>
      </c>
      <c r="G300" s="178">
        <f>+'POAI 01 2024'!G300+'POAI 02 AD'!G300</f>
        <v>0</v>
      </c>
      <c r="H300" s="178">
        <f>+'POAI 01 2024'!H300+'POAI 02 AD'!H300</f>
        <v>13400000</v>
      </c>
      <c r="I300" s="178">
        <f>+'POAI 01 2024'!I300+'POAI 02 AD'!I300</f>
        <v>0</v>
      </c>
      <c r="J300" s="178">
        <f>+'POAI 01 2024'!J300+'POAI 02 AD'!J300</f>
        <v>0</v>
      </c>
      <c r="K300" s="178">
        <f>+'POAI 01 2024'!K300+'POAI 02 AD'!K300</f>
        <v>0</v>
      </c>
      <c r="L300" s="178">
        <f>+'POAI 01 2024'!L300+'POAI 02 AD'!L300</f>
        <v>0</v>
      </c>
      <c r="M300" s="178">
        <f>+'POAI 01 2024'!M300+'POAI 02 AD'!M300</f>
        <v>0</v>
      </c>
      <c r="N300" s="178">
        <f>+'POAI 01 2024'!N300+'POAI 02 AD'!N300</f>
        <v>0</v>
      </c>
      <c r="O300" s="178">
        <f>+'POAI 01 2024'!O300+'POAI 02 AD'!O300</f>
        <v>0</v>
      </c>
      <c r="P300" s="178">
        <f>+'POAI 01 2024'!P300+'POAI 02 AD'!P300</f>
        <v>0</v>
      </c>
      <c r="Q300" s="178">
        <f>+'POAI 01 2024'!Q300+'POAI 02 AD'!Q300</f>
        <v>0</v>
      </c>
      <c r="R300" s="178">
        <f>+'POAI 01 2024'!R300+'POAI 02 AD'!R300</f>
        <v>0</v>
      </c>
      <c r="S300" s="178">
        <f>+'POAI 01 2024'!S300+'POAI 02 AD'!S300</f>
        <v>0</v>
      </c>
      <c r="T300" s="178">
        <f>+'POAI 01 2024'!T300+'POAI 02 AD'!T300</f>
        <v>0</v>
      </c>
      <c r="U300" s="178">
        <f>+'POAI 01 2024'!U300+'POAI 02 AD'!U300</f>
        <v>0</v>
      </c>
      <c r="V300" s="178">
        <f>+'POAI 01 2024'!V300+'POAI 02 AD'!V300</f>
        <v>0</v>
      </c>
      <c r="W300" s="178">
        <f>+'POAI 01 2024'!W300+'POAI 02 AD'!W300</f>
        <v>0</v>
      </c>
      <c r="X300" s="178">
        <f>+'POAI 01 2024'!X300+'POAI 02 AD'!X300</f>
        <v>0</v>
      </c>
      <c r="Y300" s="178">
        <f>+'POAI 01 2024'!Y300+'POAI 02 AD'!Y300</f>
        <v>0</v>
      </c>
      <c r="Z300" s="178">
        <f>+'POAI 01 2024'!Z300+'POAI 02 AD'!Z300</f>
        <v>0</v>
      </c>
      <c r="AA300" s="178">
        <f>+'POAI 01 2024'!AA300+'POAI 02 AD'!AA300</f>
        <v>0</v>
      </c>
      <c r="AB300" s="178">
        <f>+'POAI 01 2024'!AB300+'POAI 02 AD'!AB300</f>
        <v>0</v>
      </c>
      <c r="AC300" s="178">
        <f>+'POAI 01 2024'!AC300+'POAI 02 AD'!AC300</f>
        <v>0</v>
      </c>
      <c r="AD300" s="178">
        <f>+'POAI 01 2024'!AD300+'POAI 02 AD'!AD300</f>
        <v>0</v>
      </c>
      <c r="AE300" s="178">
        <f>+'POAI 01 2024'!AE300+'POAI 02 AD'!AE300</f>
        <v>0</v>
      </c>
      <c r="AF300" s="178">
        <f t="shared" si="26"/>
        <v>13400000</v>
      </c>
      <c r="AG300" s="180">
        <f t="shared" si="27"/>
        <v>0.45475112607747598</v>
      </c>
      <c r="AH300" s="178">
        <v>29466667</v>
      </c>
      <c r="AI300" s="181">
        <f t="shared" si="28"/>
        <v>0.54524887392252408</v>
      </c>
      <c r="AJ300" s="178">
        <f t="shared" si="22"/>
        <v>16066667</v>
      </c>
    </row>
    <row r="301" spans="1:36" s="6" customFormat="1" ht="31.2" x14ac:dyDescent="0.3">
      <c r="A301" s="175" t="str">
        <f t="shared" si="25"/>
        <v>SB.PY.5</v>
      </c>
      <c r="B301" s="176" t="s">
        <v>88</v>
      </c>
      <c r="C301" s="135" t="s">
        <v>14</v>
      </c>
      <c r="D301" s="177" t="s">
        <v>335</v>
      </c>
      <c r="E301" s="136">
        <v>300</v>
      </c>
      <c r="F301" s="178">
        <f>+'POAI 01 2024'!F301+'POAI 02 AD'!F301</f>
        <v>0</v>
      </c>
      <c r="G301" s="178">
        <f>+'POAI 01 2024'!G301+'POAI 02 AD'!G301</f>
        <v>0</v>
      </c>
      <c r="H301" s="178">
        <f>+'POAI 01 2024'!H301+'POAI 02 AD'!H301</f>
        <v>13400000</v>
      </c>
      <c r="I301" s="178">
        <f>+'POAI 01 2024'!I301+'POAI 02 AD'!I301</f>
        <v>0</v>
      </c>
      <c r="J301" s="178">
        <f>+'POAI 01 2024'!J301+'POAI 02 AD'!J301</f>
        <v>0</v>
      </c>
      <c r="K301" s="178">
        <f>+'POAI 01 2024'!K301+'POAI 02 AD'!K301</f>
        <v>0</v>
      </c>
      <c r="L301" s="178">
        <f>+'POAI 01 2024'!L301+'POAI 02 AD'!L301</f>
        <v>0</v>
      </c>
      <c r="M301" s="178">
        <f>+'POAI 01 2024'!M301+'POAI 02 AD'!M301</f>
        <v>0</v>
      </c>
      <c r="N301" s="178">
        <f>+'POAI 01 2024'!N301+'POAI 02 AD'!N301</f>
        <v>0</v>
      </c>
      <c r="O301" s="178">
        <f>+'POAI 01 2024'!O301+'POAI 02 AD'!O301</f>
        <v>0</v>
      </c>
      <c r="P301" s="178">
        <f>+'POAI 01 2024'!P301+'POAI 02 AD'!P301</f>
        <v>0</v>
      </c>
      <c r="Q301" s="178">
        <f>+'POAI 01 2024'!Q301+'POAI 02 AD'!Q301</f>
        <v>0</v>
      </c>
      <c r="R301" s="178">
        <f>+'POAI 01 2024'!R301+'POAI 02 AD'!R301</f>
        <v>0</v>
      </c>
      <c r="S301" s="178">
        <f>+'POAI 01 2024'!S301+'POAI 02 AD'!S301</f>
        <v>0</v>
      </c>
      <c r="T301" s="178">
        <f>+'POAI 01 2024'!T301+'POAI 02 AD'!T301</f>
        <v>0</v>
      </c>
      <c r="U301" s="178">
        <f>+'POAI 01 2024'!U301+'POAI 02 AD'!U301</f>
        <v>0</v>
      </c>
      <c r="V301" s="178">
        <f>+'POAI 01 2024'!V301+'POAI 02 AD'!V301</f>
        <v>0</v>
      </c>
      <c r="W301" s="178">
        <f>+'POAI 01 2024'!W301+'POAI 02 AD'!W301</f>
        <v>0</v>
      </c>
      <c r="X301" s="178">
        <f>+'POAI 01 2024'!X301+'POAI 02 AD'!X301</f>
        <v>0</v>
      </c>
      <c r="Y301" s="178">
        <f>+'POAI 01 2024'!Y301+'POAI 02 AD'!Y301</f>
        <v>0</v>
      </c>
      <c r="Z301" s="178">
        <f>+'POAI 01 2024'!Z301+'POAI 02 AD'!Z301</f>
        <v>0</v>
      </c>
      <c r="AA301" s="178">
        <f>+'POAI 01 2024'!AA301+'POAI 02 AD'!AA301</f>
        <v>0</v>
      </c>
      <c r="AB301" s="178">
        <f>+'POAI 01 2024'!AB301+'POAI 02 AD'!AB301</f>
        <v>0</v>
      </c>
      <c r="AC301" s="178">
        <f>+'POAI 01 2024'!AC301+'POAI 02 AD'!AC301</f>
        <v>0</v>
      </c>
      <c r="AD301" s="178">
        <f>+'POAI 01 2024'!AD301+'POAI 02 AD'!AD301</f>
        <v>0</v>
      </c>
      <c r="AE301" s="178">
        <f>+'POAI 01 2024'!AE301+'POAI 02 AD'!AE301</f>
        <v>0</v>
      </c>
      <c r="AF301" s="178">
        <f t="shared" si="26"/>
        <v>13400000</v>
      </c>
      <c r="AG301" s="180">
        <f t="shared" si="27"/>
        <v>0.45475112607747598</v>
      </c>
      <c r="AH301" s="178">
        <v>29466667</v>
      </c>
      <c r="AI301" s="181">
        <f t="shared" si="28"/>
        <v>0.54524887392252408</v>
      </c>
      <c r="AJ301" s="178">
        <f t="shared" si="22"/>
        <v>16066667</v>
      </c>
    </row>
    <row r="302" spans="1:36" s="6" customFormat="1" ht="31.2" x14ac:dyDescent="0.3">
      <c r="A302" s="175" t="str">
        <f t="shared" si="25"/>
        <v>SB.PY.5</v>
      </c>
      <c r="B302" s="176" t="s">
        <v>88</v>
      </c>
      <c r="C302" s="135" t="s">
        <v>12</v>
      </c>
      <c r="D302" s="177" t="s">
        <v>335</v>
      </c>
      <c r="E302" s="136">
        <v>300</v>
      </c>
      <c r="F302" s="178">
        <f>+'POAI 01 2024'!F302+'POAI 02 AD'!F302</f>
        <v>0</v>
      </c>
      <c r="G302" s="178">
        <f>+'POAI 01 2024'!G302+'POAI 02 AD'!G302</f>
        <v>0</v>
      </c>
      <c r="H302" s="178">
        <f>+'POAI 01 2024'!H302+'POAI 02 AD'!H302</f>
        <v>13400000</v>
      </c>
      <c r="I302" s="178">
        <f>+'POAI 01 2024'!I302+'POAI 02 AD'!I302</f>
        <v>0</v>
      </c>
      <c r="J302" s="178">
        <f>+'POAI 01 2024'!J302+'POAI 02 AD'!J302</f>
        <v>0</v>
      </c>
      <c r="K302" s="178">
        <f>+'POAI 01 2024'!K302+'POAI 02 AD'!K302</f>
        <v>0</v>
      </c>
      <c r="L302" s="178">
        <f>+'POAI 01 2024'!L302+'POAI 02 AD'!L302</f>
        <v>0</v>
      </c>
      <c r="M302" s="178">
        <f>+'POAI 01 2024'!M302+'POAI 02 AD'!M302</f>
        <v>0</v>
      </c>
      <c r="N302" s="178">
        <f>+'POAI 01 2024'!N302+'POAI 02 AD'!N302</f>
        <v>0</v>
      </c>
      <c r="O302" s="178">
        <f>+'POAI 01 2024'!O302+'POAI 02 AD'!O302</f>
        <v>0</v>
      </c>
      <c r="P302" s="178">
        <f>+'POAI 01 2024'!P302+'POAI 02 AD'!P302</f>
        <v>0</v>
      </c>
      <c r="Q302" s="178">
        <f>+'POAI 01 2024'!Q302+'POAI 02 AD'!Q302</f>
        <v>0</v>
      </c>
      <c r="R302" s="178">
        <f>+'POAI 01 2024'!R302+'POAI 02 AD'!R302</f>
        <v>0</v>
      </c>
      <c r="S302" s="178">
        <f>+'POAI 01 2024'!S302+'POAI 02 AD'!S302</f>
        <v>0</v>
      </c>
      <c r="T302" s="178">
        <f>+'POAI 01 2024'!T302+'POAI 02 AD'!T302</f>
        <v>0</v>
      </c>
      <c r="U302" s="178">
        <f>+'POAI 01 2024'!U302+'POAI 02 AD'!U302</f>
        <v>0</v>
      </c>
      <c r="V302" s="178">
        <f>+'POAI 01 2024'!V302+'POAI 02 AD'!V302</f>
        <v>0</v>
      </c>
      <c r="W302" s="178">
        <f>+'POAI 01 2024'!W302+'POAI 02 AD'!W302</f>
        <v>0</v>
      </c>
      <c r="X302" s="178">
        <f>+'POAI 01 2024'!X302+'POAI 02 AD'!X302</f>
        <v>0</v>
      </c>
      <c r="Y302" s="178">
        <f>+'POAI 01 2024'!Y302+'POAI 02 AD'!Y302</f>
        <v>0</v>
      </c>
      <c r="Z302" s="178">
        <f>+'POAI 01 2024'!Z302+'POAI 02 AD'!Z302</f>
        <v>0</v>
      </c>
      <c r="AA302" s="178">
        <f>+'POAI 01 2024'!AA302+'POAI 02 AD'!AA302</f>
        <v>0</v>
      </c>
      <c r="AB302" s="178">
        <f>+'POAI 01 2024'!AB302+'POAI 02 AD'!AB302</f>
        <v>0</v>
      </c>
      <c r="AC302" s="178">
        <f>+'POAI 01 2024'!AC302+'POAI 02 AD'!AC302</f>
        <v>0</v>
      </c>
      <c r="AD302" s="178">
        <f>+'POAI 01 2024'!AD302+'POAI 02 AD'!AD302</f>
        <v>0</v>
      </c>
      <c r="AE302" s="178">
        <f>+'POAI 01 2024'!AE302+'POAI 02 AD'!AE302</f>
        <v>0</v>
      </c>
      <c r="AF302" s="178">
        <f t="shared" si="26"/>
        <v>13400000</v>
      </c>
      <c r="AG302" s="180">
        <f t="shared" si="27"/>
        <v>0.45475112607747598</v>
      </c>
      <c r="AH302" s="178">
        <v>29466667</v>
      </c>
      <c r="AI302" s="181">
        <f t="shared" si="28"/>
        <v>0.54524887392252408</v>
      </c>
      <c r="AJ302" s="178">
        <f t="shared" si="22"/>
        <v>16066667</v>
      </c>
    </row>
    <row r="303" spans="1:36" s="6" customFormat="1" ht="31.2" x14ac:dyDescent="0.3">
      <c r="A303" s="175" t="str">
        <f t="shared" si="25"/>
        <v>SB.PY.5</v>
      </c>
      <c r="B303" s="176" t="s">
        <v>89</v>
      </c>
      <c r="C303" s="135" t="s">
        <v>10</v>
      </c>
      <c r="D303" s="177" t="s">
        <v>334</v>
      </c>
      <c r="E303" s="136">
        <v>600</v>
      </c>
      <c r="F303" s="178">
        <f>+'POAI 01 2024'!F303+'POAI 02 AD'!F303</f>
        <v>0</v>
      </c>
      <c r="G303" s="178">
        <f>+'POAI 01 2024'!G303+'POAI 02 AD'!G303</f>
        <v>0</v>
      </c>
      <c r="H303" s="178">
        <f>+'POAI 01 2024'!H303+'POAI 02 AD'!H303</f>
        <v>15500000</v>
      </c>
      <c r="I303" s="178">
        <f>+'POAI 01 2024'!I303+'POAI 02 AD'!I303</f>
        <v>0</v>
      </c>
      <c r="J303" s="178">
        <f>+'POAI 01 2024'!J303+'POAI 02 AD'!J303</f>
        <v>0</v>
      </c>
      <c r="K303" s="178">
        <f>+'POAI 01 2024'!K303+'POAI 02 AD'!K303</f>
        <v>0</v>
      </c>
      <c r="L303" s="178">
        <f>+'POAI 01 2024'!L303+'POAI 02 AD'!L303</f>
        <v>0</v>
      </c>
      <c r="M303" s="178">
        <f>+'POAI 01 2024'!M303+'POAI 02 AD'!M303</f>
        <v>0</v>
      </c>
      <c r="N303" s="178">
        <f>+'POAI 01 2024'!N303+'POAI 02 AD'!N303</f>
        <v>0</v>
      </c>
      <c r="O303" s="178">
        <f>+'POAI 01 2024'!O303+'POAI 02 AD'!O303</f>
        <v>0</v>
      </c>
      <c r="P303" s="178">
        <f>+'POAI 01 2024'!P303+'POAI 02 AD'!P303</f>
        <v>0</v>
      </c>
      <c r="Q303" s="178">
        <f>+'POAI 01 2024'!Q303+'POAI 02 AD'!Q303</f>
        <v>0</v>
      </c>
      <c r="R303" s="178">
        <f>+'POAI 01 2024'!R303+'POAI 02 AD'!R303</f>
        <v>0</v>
      </c>
      <c r="S303" s="178">
        <f>+'POAI 01 2024'!S303+'POAI 02 AD'!S303</f>
        <v>0</v>
      </c>
      <c r="T303" s="178">
        <f>+'POAI 01 2024'!T303+'POAI 02 AD'!T303</f>
        <v>0</v>
      </c>
      <c r="U303" s="178">
        <f>+'POAI 01 2024'!U303+'POAI 02 AD'!U303</f>
        <v>0</v>
      </c>
      <c r="V303" s="178">
        <f>+'POAI 01 2024'!V303+'POAI 02 AD'!V303</f>
        <v>0</v>
      </c>
      <c r="W303" s="178">
        <f>+'POAI 01 2024'!W303+'POAI 02 AD'!W303</f>
        <v>0</v>
      </c>
      <c r="X303" s="178">
        <f>+'POAI 01 2024'!X303+'POAI 02 AD'!X303</f>
        <v>0</v>
      </c>
      <c r="Y303" s="178">
        <f>+'POAI 01 2024'!Y303+'POAI 02 AD'!Y303</f>
        <v>0</v>
      </c>
      <c r="Z303" s="178">
        <f>+'POAI 01 2024'!Z303+'POAI 02 AD'!Z303</f>
        <v>0</v>
      </c>
      <c r="AA303" s="178">
        <f>+'POAI 01 2024'!AA303+'POAI 02 AD'!AA303</f>
        <v>0</v>
      </c>
      <c r="AB303" s="178">
        <f>+'POAI 01 2024'!AB303+'POAI 02 AD'!AB303</f>
        <v>0</v>
      </c>
      <c r="AC303" s="178">
        <f>+'POAI 01 2024'!AC303+'POAI 02 AD'!AC303</f>
        <v>0</v>
      </c>
      <c r="AD303" s="178">
        <f>+'POAI 01 2024'!AD303+'POAI 02 AD'!AD303</f>
        <v>0</v>
      </c>
      <c r="AE303" s="178">
        <f>+'POAI 01 2024'!AE303+'POAI 02 AD'!AE303</f>
        <v>0</v>
      </c>
      <c r="AF303" s="178">
        <f t="shared" si="26"/>
        <v>15500000</v>
      </c>
      <c r="AG303" s="180">
        <f t="shared" si="27"/>
        <v>0.58559954058771524</v>
      </c>
      <c r="AH303" s="178">
        <v>26468600</v>
      </c>
      <c r="AI303" s="181">
        <f t="shared" si="28"/>
        <v>0.41440045941228476</v>
      </c>
      <c r="AJ303" s="178">
        <f t="shared" si="22"/>
        <v>10968600</v>
      </c>
    </row>
    <row r="304" spans="1:36" s="6" customFormat="1" ht="25.95" customHeight="1" x14ac:dyDescent="0.3">
      <c r="A304" s="175" t="str">
        <f t="shared" si="25"/>
        <v>SB.PY.5</v>
      </c>
      <c r="B304" s="176" t="s">
        <v>90</v>
      </c>
      <c r="C304" s="135" t="s">
        <v>10</v>
      </c>
      <c r="D304" s="177" t="s">
        <v>335</v>
      </c>
      <c r="E304" s="136">
        <v>350</v>
      </c>
      <c r="F304" s="178">
        <f>+'POAI 01 2024'!F304+'POAI 02 AD'!F304</f>
        <v>0</v>
      </c>
      <c r="G304" s="178">
        <f>+'POAI 01 2024'!G304+'POAI 02 AD'!G304</f>
        <v>0</v>
      </c>
      <c r="H304" s="178">
        <f>+'POAI 01 2024'!H304+'POAI 02 AD'!H304</f>
        <v>11600000</v>
      </c>
      <c r="I304" s="178">
        <f>+'POAI 01 2024'!I304+'POAI 02 AD'!I304</f>
        <v>0</v>
      </c>
      <c r="J304" s="178">
        <f>+'POAI 01 2024'!J304+'POAI 02 AD'!J304</f>
        <v>0</v>
      </c>
      <c r="K304" s="178">
        <f>+'POAI 01 2024'!K304+'POAI 02 AD'!K304</f>
        <v>0</v>
      </c>
      <c r="L304" s="178">
        <f>+'POAI 01 2024'!L304+'POAI 02 AD'!L304</f>
        <v>0</v>
      </c>
      <c r="M304" s="178">
        <f>+'POAI 01 2024'!M304+'POAI 02 AD'!M304</f>
        <v>0</v>
      </c>
      <c r="N304" s="178">
        <f>+'POAI 01 2024'!N304+'POAI 02 AD'!N304</f>
        <v>0</v>
      </c>
      <c r="O304" s="178">
        <f>+'POAI 01 2024'!O304+'POAI 02 AD'!O304</f>
        <v>0</v>
      </c>
      <c r="P304" s="178">
        <f>+'POAI 01 2024'!P304+'POAI 02 AD'!P304</f>
        <v>0</v>
      </c>
      <c r="Q304" s="178">
        <f>+'POAI 01 2024'!Q304+'POAI 02 AD'!Q304</f>
        <v>0</v>
      </c>
      <c r="R304" s="178">
        <f>+'POAI 01 2024'!R304+'POAI 02 AD'!R304</f>
        <v>0</v>
      </c>
      <c r="S304" s="178">
        <f>+'POAI 01 2024'!S304+'POAI 02 AD'!S304</f>
        <v>0</v>
      </c>
      <c r="T304" s="178">
        <f>+'POAI 01 2024'!T304+'POAI 02 AD'!T304</f>
        <v>0</v>
      </c>
      <c r="U304" s="178">
        <f>+'POAI 01 2024'!U304+'POAI 02 AD'!U304</f>
        <v>0</v>
      </c>
      <c r="V304" s="178">
        <f>+'POAI 01 2024'!V304+'POAI 02 AD'!V304</f>
        <v>0</v>
      </c>
      <c r="W304" s="178">
        <f>+'POAI 01 2024'!W304+'POAI 02 AD'!W304</f>
        <v>0</v>
      </c>
      <c r="X304" s="178">
        <f>+'POAI 01 2024'!X304+'POAI 02 AD'!X304</f>
        <v>0</v>
      </c>
      <c r="Y304" s="178">
        <f>+'POAI 01 2024'!Y304+'POAI 02 AD'!Y304</f>
        <v>0</v>
      </c>
      <c r="Z304" s="178">
        <f>+'POAI 01 2024'!Z304+'POAI 02 AD'!Z304</f>
        <v>0</v>
      </c>
      <c r="AA304" s="178">
        <f>+'POAI 01 2024'!AA304+'POAI 02 AD'!AA304</f>
        <v>0</v>
      </c>
      <c r="AB304" s="178">
        <f>+'POAI 01 2024'!AB304+'POAI 02 AD'!AB304</f>
        <v>0</v>
      </c>
      <c r="AC304" s="178">
        <f>+'POAI 01 2024'!AC304+'POAI 02 AD'!AC304</f>
        <v>0</v>
      </c>
      <c r="AD304" s="178">
        <f>+'POAI 01 2024'!AD304+'POAI 02 AD'!AD304</f>
        <v>0</v>
      </c>
      <c r="AE304" s="178">
        <f>+'POAI 01 2024'!AE304+'POAI 02 AD'!AE304</f>
        <v>0</v>
      </c>
      <c r="AF304" s="178">
        <f t="shared" si="26"/>
        <v>11600000</v>
      </c>
      <c r="AG304" s="180">
        <f t="shared" si="27"/>
        <v>0.46031746031746029</v>
      </c>
      <c r="AH304" s="178">
        <v>25200000</v>
      </c>
      <c r="AI304" s="181">
        <f t="shared" si="28"/>
        <v>0.53968253968253965</v>
      </c>
      <c r="AJ304" s="178">
        <f t="shared" si="22"/>
        <v>13600000</v>
      </c>
    </row>
    <row r="305" spans="1:36" s="6" customFormat="1" ht="25.95" customHeight="1" x14ac:dyDescent="0.3">
      <c r="A305" s="175" t="str">
        <f t="shared" si="25"/>
        <v>SB.PY.5</v>
      </c>
      <c r="B305" s="176" t="s">
        <v>90</v>
      </c>
      <c r="C305" s="135" t="s">
        <v>13</v>
      </c>
      <c r="D305" s="177" t="s">
        <v>335</v>
      </c>
      <c r="E305" s="136">
        <v>50</v>
      </c>
      <c r="F305" s="178">
        <f>+'POAI 01 2024'!F305+'POAI 02 AD'!F305</f>
        <v>0</v>
      </c>
      <c r="G305" s="178">
        <f>+'POAI 01 2024'!G305+'POAI 02 AD'!G305</f>
        <v>0</v>
      </c>
      <c r="H305" s="178">
        <f>+'POAI 01 2024'!H305+'POAI 02 AD'!H305</f>
        <v>0</v>
      </c>
      <c r="I305" s="178">
        <f>+'POAI 01 2024'!I305+'POAI 02 AD'!I305</f>
        <v>0</v>
      </c>
      <c r="J305" s="178">
        <f>+'POAI 01 2024'!J305+'POAI 02 AD'!J305</f>
        <v>0</v>
      </c>
      <c r="K305" s="178">
        <f>+'POAI 01 2024'!K305+'POAI 02 AD'!K305</f>
        <v>0</v>
      </c>
      <c r="L305" s="178">
        <f>+'POAI 01 2024'!L305+'POAI 02 AD'!L305</f>
        <v>0</v>
      </c>
      <c r="M305" s="178">
        <f>+'POAI 01 2024'!M305+'POAI 02 AD'!M305</f>
        <v>0</v>
      </c>
      <c r="N305" s="178">
        <f>+'POAI 01 2024'!N305+'POAI 02 AD'!N305</f>
        <v>0</v>
      </c>
      <c r="O305" s="178">
        <f>+'POAI 01 2024'!O305+'POAI 02 AD'!O305</f>
        <v>0</v>
      </c>
      <c r="P305" s="178">
        <f>+'POAI 01 2024'!P305+'POAI 02 AD'!P305</f>
        <v>0</v>
      </c>
      <c r="Q305" s="178">
        <f>+'POAI 01 2024'!Q305+'POAI 02 AD'!Q305</f>
        <v>0</v>
      </c>
      <c r="R305" s="178">
        <f>+'POAI 01 2024'!R305+'POAI 02 AD'!R305</f>
        <v>0</v>
      </c>
      <c r="S305" s="178">
        <f>+'POAI 01 2024'!S305+'POAI 02 AD'!S305</f>
        <v>0</v>
      </c>
      <c r="T305" s="178">
        <f>+'POAI 01 2024'!T305+'POAI 02 AD'!T305</f>
        <v>0</v>
      </c>
      <c r="U305" s="178">
        <f>+'POAI 01 2024'!U305+'POAI 02 AD'!U305</f>
        <v>0</v>
      </c>
      <c r="V305" s="178">
        <f>+'POAI 01 2024'!V305+'POAI 02 AD'!V305</f>
        <v>0</v>
      </c>
      <c r="W305" s="178">
        <f>+'POAI 01 2024'!W305+'POAI 02 AD'!W305</f>
        <v>0</v>
      </c>
      <c r="X305" s="178">
        <f>+'POAI 01 2024'!X305+'POAI 02 AD'!X305</f>
        <v>0</v>
      </c>
      <c r="Y305" s="178">
        <f>+'POAI 01 2024'!Y305+'POAI 02 AD'!Y305</f>
        <v>0</v>
      </c>
      <c r="Z305" s="178">
        <f>+'POAI 01 2024'!Z305+'POAI 02 AD'!Z305</f>
        <v>0</v>
      </c>
      <c r="AA305" s="178">
        <f>+'POAI 01 2024'!AA305+'POAI 02 AD'!AA305</f>
        <v>0</v>
      </c>
      <c r="AB305" s="178">
        <f>+'POAI 01 2024'!AB305+'POAI 02 AD'!AB305</f>
        <v>0</v>
      </c>
      <c r="AC305" s="178">
        <f>+'POAI 01 2024'!AC305+'POAI 02 AD'!AC305</f>
        <v>0</v>
      </c>
      <c r="AD305" s="178">
        <f>+'POAI 01 2024'!AD305+'POAI 02 AD'!AD305</f>
        <v>0</v>
      </c>
      <c r="AE305" s="178">
        <f>+'POAI 01 2024'!AE305+'POAI 02 AD'!AE305</f>
        <v>0</v>
      </c>
      <c r="AF305" s="178">
        <f t="shared" si="26"/>
        <v>0</v>
      </c>
      <c r="AG305" s="180">
        <f t="shared" si="27"/>
        <v>0</v>
      </c>
      <c r="AH305" s="178">
        <v>300000</v>
      </c>
      <c r="AI305" s="181">
        <f t="shared" si="28"/>
        <v>1</v>
      </c>
      <c r="AJ305" s="178">
        <f t="shared" si="22"/>
        <v>300000</v>
      </c>
    </row>
    <row r="306" spans="1:36" s="6" customFormat="1" ht="25.95" customHeight="1" x14ac:dyDescent="0.3">
      <c r="A306" s="175" t="str">
        <f t="shared" si="25"/>
        <v>SB.PY.5</v>
      </c>
      <c r="B306" s="176" t="s">
        <v>90</v>
      </c>
      <c r="C306" s="135" t="s">
        <v>14</v>
      </c>
      <c r="D306" s="177" t="s">
        <v>335</v>
      </c>
      <c r="E306" s="136">
        <v>40</v>
      </c>
      <c r="F306" s="178">
        <f>+'POAI 01 2024'!F306+'POAI 02 AD'!F306</f>
        <v>0</v>
      </c>
      <c r="G306" s="178">
        <f>+'POAI 01 2024'!G306+'POAI 02 AD'!G306</f>
        <v>0</v>
      </c>
      <c r="H306" s="178">
        <f>+'POAI 01 2024'!H306+'POAI 02 AD'!H306</f>
        <v>0</v>
      </c>
      <c r="I306" s="178">
        <f>+'POAI 01 2024'!I306+'POAI 02 AD'!I306</f>
        <v>0</v>
      </c>
      <c r="J306" s="178">
        <f>+'POAI 01 2024'!J306+'POAI 02 AD'!J306</f>
        <v>0</v>
      </c>
      <c r="K306" s="178">
        <f>+'POAI 01 2024'!K306+'POAI 02 AD'!K306</f>
        <v>0</v>
      </c>
      <c r="L306" s="178">
        <f>+'POAI 01 2024'!L306+'POAI 02 AD'!L306</f>
        <v>0</v>
      </c>
      <c r="M306" s="178">
        <f>+'POAI 01 2024'!M306+'POAI 02 AD'!M306</f>
        <v>0</v>
      </c>
      <c r="N306" s="178">
        <f>+'POAI 01 2024'!N306+'POAI 02 AD'!N306</f>
        <v>0</v>
      </c>
      <c r="O306" s="178">
        <f>+'POAI 01 2024'!O306+'POAI 02 AD'!O306</f>
        <v>0</v>
      </c>
      <c r="P306" s="178">
        <f>+'POAI 01 2024'!P306+'POAI 02 AD'!P306</f>
        <v>0</v>
      </c>
      <c r="Q306" s="178">
        <f>+'POAI 01 2024'!Q306+'POAI 02 AD'!Q306</f>
        <v>0</v>
      </c>
      <c r="R306" s="178">
        <f>+'POAI 01 2024'!R306+'POAI 02 AD'!R306</f>
        <v>0</v>
      </c>
      <c r="S306" s="178">
        <f>+'POAI 01 2024'!S306+'POAI 02 AD'!S306</f>
        <v>0</v>
      </c>
      <c r="T306" s="178">
        <f>+'POAI 01 2024'!T306+'POAI 02 AD'!T306</f>
        <v>0</v>
      </c>
      <c r="U306" s="178">
        <f>+'POAI 01 2024'!U306+'POAI 02 AD'!U306</f>
        <v>0</v>
      </c>
      <c r="V306" s="178">
        <f>+'POAI 01 2024'!V306+'POAI 02 AD'!V306</f>
        <v>0</v>
      </c>
      <c r="W306" s="178">
        <f>+'POAI 01 2024'!W306+'POAI 02 AD'!W306</f>
        <v>0</v>
      </c>
      <c r="X306" s="178">
        <f>+'POAI 01 2024'!X306+'POAI 02 AD'!X306</f>
        <v>0</v>
      </c>
      <c r="Y306" s="178">
        <f>+'POAI 01 2024'!Y306+'POAI 02 AD'!Y306</f>
        <v>0</v>
      </c>
      <c r="Z306" s="178">
        <f>+'POAI 01 2024'!Z306+'POAI 02 AD'!Z306</f>
        <v>0</v>
      </c>
      <c r="AA306" s="178">
        <f>+'POAI 01 2024'!AA306+'POAI 02 AD'!AA306</f>
        <v>0</v>
      </c>
      <c r="AB306" s="178">
        <f>+'POAI 01 2024'!AB306+'POAI 02 AD'!AB306</f>
        <v>0</v>
      </c>
      <c r="AC306" s="178">
        <f>+'POAI 01 2024'!AC306+'POAI 02 AD'!AC306</f>
        <v>0</v>
      </c>
      <c r="AD306" s="178">
        <f>+'POAI 01 2024'!AD306+'POAI 02 AD'!AD306</f>
        <v>0</v>
      </c>
      <c r="AE306" s="178">
        <f>+'POAI 01 2024'!AE306+'POAI 02 AD'!AE306</f>
        <v>0</v>
      </c>
      <c r="AF306" s="178">
        <f t="shared" si="26"/>
        <v>0</v>
      </c>
      <c r="AG306" s="180">
        <f t="shared" si="27"/>
        <v>0</v>
      </c>
      <c r="AH306" s="178">
        <v>300000</v>
      </c>
      <c r="AI306" s="181">
        <f t="shared" si="28"/>
        <v>1</v>
      </c>
      <c r="AJ306" s="178">
        <f t="shared" si="22"/>
        <v>300000</v>
      </c>
    </row>
    <row r="307" spans="1:36" s="6" customFormat="1" ht="25.95" customHeight="1" x14ac:dyDescent="0.3">
      <c r="A307" s="175" t="str">
        <f t="shared" si="25"/>
        <v>SB.PY.5</v>
      </c>
      <c r="B307" s="176" t="s">
        <v>90</v>
      </c>
      <c r="C307" s="135" t="s">
        <v>12</v>
      </c>
      <c r="D307" s="177" t="s">
        <v>335</v>
      </c>
      <c r="E307" s="136">
        <v>90</v>
      </c>
      <c r="F307" s="178">
        <f>+'POAI 01 2024'!F307+'POAI 02 AD'!F307</f>
        <v>0</v>
      </c>
      <c r="G307" s="178">
        <f>+'POAI 01 2024'!G307+'POAI 02 AD'!G307</f>
        <v>0</v>
      </c>
      <c r="H307" s="178">
        <f>+'POAI 01 2024'!H307+'POAI 02 AD'!H307</f>
        <v>0</v>
      </c>
      <c r="I307" s="178">
        <f>+'POAI 01 2024'!I307+'POAI 02 AD'!I307</f>
        <v>0</v>
      </c>
      <c r="J307" s="178">
        <f>+'POAI 01 2024'!J307+'POAI 02 AD'!J307</f>
        <v>0</v>
      </c>
      <c r="K307" s="178">
        <f>+'POAI 01 2024'!K307+'POAI 02 AD'!K307</f>
        <v>0</v>
      </c>
      <c r="L307" s="178">
        <f>+'POAI 01 2024'!L307+'POAI 02 AD'!L307</f>
        <v>0</v>
      </c>
      <c r="M307" s="178">
        <f>+'POAI 01 2024'!M307+'POAI 02 AD'!M307</f>
        <v>0</v>
      </c>
      <c r="N307" s="178">
        <f>+'POAI 01 2024'!N307+'POAI 02 AD'!N307</f>
        <v>0</v>
      </c>
      <c r="O307" s="178">
        <f>+'POAI 01 2024'!O307+'POAI 02 AD'!O307</f>
        <v>0</v>
      </c>
      <c r="P307" s="178">
        <f>+'POAI 01 2024'!P307+'POAI 02 AD'!P307</f>
        <v>0</v>
      </c>
      <c r="Q307" s="178">
        <f>+'POAI 01 2024'!Q307+'POAI 02 AD'!Q307</f>
        <v>0</v>
      </c>
      <c r="R307" s="178">
        <f>+'POAI 01 2024'!R307+'POAI 02 AD'!R307</f>
        <v>0</v>
      </c>
      <c r="S307" s="178">
        <f>+'POAI 01 2024'!S307+'POAI 02 AD'!S307</f>
        <v>0</v>
      </c>
      <c r="T307" s="178">
        <f>+'POAI 01 2024'!T307+'POAI 02 AD'!T307</f>
        <v>0</v>
      </c>
      <c r="U307" s="178">
        <f>+'POAI 01 2024'!U307+'POAI 02 AD'!U307</f>
        <v>0</v>
      </c>
      <c r="V307" s="178">
        <f>+'POAI 01 2024'!V307+'POAI 02 AD'!V307</f>
        <v>0</v>
      </c>
      <c r="W307" s="178">
        <f>+'POAI 01 2024'!W307+'POAI 02 AD'!W307</f>
        <v>0</v>
      </c>
      <c r="X307" s="178">
        <f>+'POAI 01 2024'!X307+'POAI 02 AD'!X307</f>
        <v>0</v>
      </c>
      <c r="Y307" s="178">
        <f>+'POAI 01 2024'!Y307+'POAI 02 AD'!Y307</f>
        <v>0</v>
      </c>
      <c r="Z307" s="178">
        <f>+'POAI 01 2024'!Z307+'POAI 02 AD'!Z307</f>
        <v>0</v>
      </c>
      <c r="AA307" s="178">
        <f>+'POAI 01 2024'!AA307+'POAI 02 AD'!AA307</f>
        <v>0</v>
      </c>
      <c r="AB307" s="178">
        <f>+'POAI 01 2024'!AB307+'POAI 02 AD'!AB307</f>
        <v>0</v>
      </c>
      <c r="AC307" s="178">
        <f>+'POAI 01 2024'!AC307+'POAI 02 AD'!AC307</f>
        <v>0</v>
      </c>
      <c r="AD307" s="178">
        <f>+'POAI 01 2024'!AD307+'POAI 02 AD'!AD307</f>
        <v>0</v>
      </c>
      <c r="AE307" s="178">
        <f>+'POAI 01 2024'!AE307+'POAI 02 AD'!AE307</f>
        <v>0</v>
      </c>
      <c r="AF307" s="178">
        <f t="shared" si="26"/>
        <v>0</v>
      </c>
      <c r="AG307" s="180">
        <f t="shared" si="27"/>
        <v>0</v>
      </c>
      <c r="AH307" s="178">
        <v>450000</v>
      </c>
      <c r="AI307" s="181">
        <f t="shared" si="28"/>
        <v>1</v>
      </c>
      <c r="AJ307" s="178">
        <f t="shared" si="22"/>
        <v>450000</v>
      </c>
    </row>
    <row r="308" spans="1:36" s="6" customFormat="1" ht="36.6" customHeight="1" x14ac:dyDescent="0.3">
      <c r="A308" s="175" t="str">
        <f t="shared" si="25"/>
        <v>SB.PY.5</v>
      </c>
      <c r="B308" s="176" t="s">
        <v>91</v>
      </c>
      <c r="C308" s="135" t="s">
        <v>10</v>
      </c>
      <c r="D308" s="177" t="s">
        <v>334</v>
      </c>
      <c r="E308" s="136">
        <v>800</v>
      </c>
      <c r="F308" s="178">
        <f>+'POAI 01 2024'!F308+'POAI 02 AD'!F308</f>
        <v>0</v>
      </c>
      <c r="G308" s="178">
        <f>+'POAI 01 2024'!G308+'POAI 02 AD'!G308</f>
        <v>0</v>
      </c>
      <c r="H308" s="178">
        <f>+'POAI 01 2024'!H308+'POAI 02 AD'!H308</f>
        <v>10900000</v>
      </c>
      <c r="I308" s="178">
        <f>+'POAI 01 2024'!I308+'POAI 02 AD'!I308</f>
        <v>0</v>
      </c>
      <c r="J308" s="178">
        <f>+'POAI 01 2024'!J308+'POAI 02 AD'!J308</f>
        <v>0</v>
      </c>
      <c r="K308" s="178">
        <f>+'POAI 01 2024'!K308+'POAI 02 AD'!K308</f>
        <v>0</v>
      </c>
      <c r="L308" s="178">
        <f>+'POAI 01 2024'!L308+'POAI 02 AD'!L308</f>
        <v>0</v>
      </c>
      <c r="M308" s="178">
        <f>+'POAI 01 2024'!M308+'POAI 02 AD'!M308</f>
        <v>0</v>
      </c>
      <c r="N308" s="178">
        <f>+'POAI 01 2024'!N308+'POAI 02 AD'!N308</f>
        <v>0</v>
      </c>
      <c r="O308" s="178">
        <f>+'POAI 01 2024'!O308+'POAI 02 AD'!O308</f>
        <v>0</v>
      </c>
      <c r="P308" s="178">
        <f>+'POAI 01 2024'!P308+'POAI 02 AD'!P308</f>
        <v>0</v>
      </c>
      <c r="Q308" s="178">
        <f>+'POAI 01 2024'!Q308+'POAI 02 AD'!Q308</f>
        <v>0</v>
      </c>
      <c r="R308" s="178">
        <f>+'POAI 01 2024'!R308+'POAI 02 AD'!R308</f>
        <v>0</v>
      </c>
      <c r="S308" s="178">
        <f>+'POAI 01 2024'!S308+'POAI 02 AD'!S308</f>
        <v>0</v>
      </c>
      <c r="T308" s="178">
        <f>+'POAI 01 2024'!T308+'POAI 02 AD'!T308</f>
        <v>0</v>
      </c>
      <c r="U308" s="178">
        <f>+'POAI 01 2024'!U308+'POAI 02 AD'!U308</f>
        <v>0</v>
      </c>
      <c r="V308" s="178">
        <f>+'POAI 01 2024'!V308+'POAI 02 AD'!V308</f>
        <v>0</v>
      </c>
      <c r="W308" s="178">
        <f>+'POAI 01 2024'!W308+'POAI 02 AD'!W308</f>
        <v>0</v>
      </c>
      <c r="X308" s="178">
        <f>+'POAI 01 2024'!X308+'POAI 02 AD'!X308</f>
        <v>0</v>
      </c>
      <c r="Y308" s="178">
        <f>+'POAI 01 2024'!Y308+'POAI 02 AD'!Y308</f>
        <v>0</v>
      </c>
      <c r="Z308" s="178">
        <f>+'POAI 01 2024'!Z308+'POAI 02 AD'!Z308</f>
        <v>0</v>
      </c>
      <c r="AA308" s="178">
        <f>+'POAI 01 2024'!AA308+'POAI 02 AD'!AA308</f>
        <v>0</v>
      </c>
      <c r="AB308" s="178">
        <f>+'POAI 01 2024'!AB308+'POAI 02 AD'!AB308</f>
        <v>0</v>
      </c>
      <c r="AC308" s="178">
        <f>+'POAI 01 2024'!AC308+'POAI 02 AD'!AC308</f>
        <v>0</v>
      </c>
      <c r="AD308" s="178">
        <f>+'POAI 01 2024'!AD308+'POAI 02 AD'!AD308</f>
        <v>0</v>
      </c>
      <c r="AE308" s="178">
        <f>+'POAI 01 2024'!AE308+'POAI 02 AD'!AE308</f>
        <v>0</v>
      </c>
      <c r="AF308" s="178">
        <f t="shared" si="26"/>
        <v>10900000</v>
      </c>
      <c r="AG308" s="180"/>
      <c r="AH308" s="178">
        <v>26250000</v>
      </c>
      <c r="AI308" s="181"/>
      <c r="AJ308" s="178">
        <f t="shared" si="22"/>
        <v>15350000</v>
      </c>
    </row>
    <row r="309" spans="1:36" s="6" customFormat="1" ht="36.6" customHeight="1" x14ac:dyDescent="0.3">
      <c r="A309" s="175" t="str">
        <f t="shared" si="25"/>
        <v>SB.PY.5</v>
      </c>
      <c r="B309" s="176" t="s">
        <v>91</v>
      </c>
      <c r="C309" s="135" t="s">
        <v>13</v>
      </c>
      <c r="D309" s="177" t="s">
        <v>334</v>
      </c>
      <c r="E309" s="136">
        <v>50</v>
      </c>
      <c r="F309" s="178">
        <f>+'POAI 01 2024'!F309+'POAI 02 AD'!F309</f>
        <v>0</v>
      </c>
      <c r="G309" s="178">
        <f>+'POAI 01 2024'!G309+'POAI 02 AD'!G309</f>
        <v>0</v>
      </c>
      <c r="H309" s="178">
        <f>+'POAI 01 2024'!H309+'POAI 02 AD'!H309</f>
        <v>0</v>
      </c>
      <c r="I309" s="178">
        <f>+'POAI 01 2024'!I309+'POAI 02 AD'!I309</f>
        <v>0</v>
      </c>
      <c r="J309" s="178">
        <f>+'POAI 01 2024'!J309+'POAI 02 AD'!J309</f>
        <v>0</v>
      </c>
      <c r="K309" s="178">
        <f>+'POAI 01 2024'!K309+'POAI 02 AD'!K309</f>
        <v>0</v>
      </c>
      <c r="L309" s="178">
        <f>+'POAI 01 2024'!L309+'POAI 02 AD'!L309</f>
        <v>0</v>
      </c>
      <c r="M309" s="178">
        <f>+'POAI 01 2024'!M309+'POAI 02 AD'!M309</f>
        <v>0</v>
      </c>
      <c r="N309" s="178">
        <f>+'POAI 01 2024'!N309+'POAI 02 AD'!N309</f>
        <v>0</v>
      </c>
      <c r="O309" s="178">
        <f>+'POAI 01 2024'!O309+'POAI 02 AD'!O309</f>
        <v>0</v>
      </c>
      <c r="P309" s="178">
        <f>+'POAI 01 2024'!P309+'POAI 02 AD'!P309</f>
        <v>0</v>
      </c>
      <c r="Q309" s="178">
        <f>+'POAI 01 2024'!Q309+'POAI 02 AD'!Q309</f>
        <v>0</v>
      </c>
      <c r="R309" s="178">
        <f>+'POAI 01 2024'!R309+'POAI 02 AD'!R309</f>
        <v>0</v>
      </c>
      <c r="S309" s="178">
        <f>+'POAI 01 2024'!S309+'POAI 02 AD'!S309</f>
        <v>0</v>
      </c>
      <c r="T309" s="178">
        <f>+'POAI 01 2024'!T309+'POAI 02 AD'!T309</f>
        <v>0</v>
      </c>
      <c r="U309" s="178">
        <f>+'POAI 01 2024'!U309+'POAI 02 AD'!U309</f>
        <v>0</v>
      </c>
      <c r="V309" s="178">
        <f>+'POAI 01 2024'!V309+'POAI 02 AD'!V309</f>
        <v>0</v>
      </c>
      <c r="W309" s="178">
        <f>+'POAI 01 2024'!W309+'POAI 02 AD'!W309</f>
        <v>0</v>
      </c>
      <c r="X309" s="178">
        <f>+'POAI 01 2024'!X309+'POAI 02 AD'!X309</f>
        <v>0</v>
      </c>
      <c r="Y309" s="178">
        <f>+'POAI 01 2024'!Y309+'POAI 02 AD'!Y309</f>
        <v>0</v>
      </c>
      <c r="Z309" s="178">
        <f>+'POAI 01 2024'!Z309+'POAI 02 AD'!Z309</f>
        <v>0</v>
      </c>
      <c r="AA309" s="178">
        <f>+'POAI 01 2024'!AA309+'POAI 02 AD'!AA309</f>
        <v>0</v>
      </c>
      <c r="AB309" s="178">
        <f>+'POAI 01 2024'!AB309+'POAI 02 AD'!AB309</f>
        <v>0</v>
      </c>
      <c r="AC309" s="178">
        <f>+'POAI 01 2024'!AC309+'POAI 02 AD'!AC309</f>
        <v>0</v>
      </c>
      <c r="AD309" s="178">
        <f>+'POAI 01 2024'!AD309+'POAI 02 AD'!AD309</f>
        <v>0</v>
      </c>
      <c r="AE309" s="178">
        <f>+'POAI 01 2024'!AE309+'POAI 02 AD'!AE309</f>
        <v>0</v>
      </c>
      <c r="AF309" s="178">
        <f t="shared" si="26"/>
        <v>0</v>
      </c>
      <c r="AG309" s="180"/>
      <c r="AH309" s="178">
        <v>900000</v>
      </c>
      <c r="AI309" s="181"/>
      <c r="AJ309" s="178">
        <f t="shared" si="22"/>
        <v>900000</v>
      </c>
    </row>
    <row r="310" spans="1:36" s="6" customFormat="1" ht="36.6" customHeight="1" x14ac:dyDescent="0.3">
      <c r="A310" s="175" t="str">
        <f t="shared" si="25"/>
        <v>SB.PY.5</v>
      </c>
      <c r="B310" s="176" t="s">
        <v>91</v>
      </c>
      <c r="C310" s="135" t="s">
        <v>14</v>
      </c>
      <c r="D310" s="177" t="s">
        <v>334</v>
      </c>
      <c r="E310" s="136">
        <v>100</v>
      </c>
      <c r="F310" s="178">
        <f>+'POAI 01 2024'!F310+'POAI 02 AD'!F310</f>
        <v>0</v>
      </c>
      <c r="G310" s="178">
        <f>+'POAI 01 2024'!G310+'POAI 02 AD'!G310</f>
        <v>0</v>
      </c>
      <c r="H310" s="178">
        <f>+'POAI 01 2024'!H310+'POAI 02 AD'!H310</f>
        <v>0</v>
      </c>
      <c r="I310" s="178">
        <f>+'POAI 01 2024'!I310+'POAI 02 AD'!I310</f>
        <v>0</v>
      </c>
      <c r="J310" s="178">
        <f>+'POAI 01 2024'!J310+'POAI 02 AD'!J310</f>
        <v>0</v>
      </c>
      <c r="K310" s="178">
        <f>+'POAI 01 2024'!K310+'POAI 02 AD'!K310</f>
        <v>0</v>
      </c>
      <c r="L310" s="178">
        <f>+'POAI 01 2024'!L310+'POAI 02 AD'!L310</f>
        <v>0</v>
      </c>
      <c r="M310" s="178">
        <f>+'POAI 01 2024'!M310+'POAI 02 AD'!M310</f>
        <v>0</v>
      </c>
      <c r="N310" s="178">
        <f>+'POAI 01 2024'!N310+'POAI 02 AD'!N310</f>
        <v>0</v>
      </c>
      <c r="O310" s="178">
        <f>+'POAI 01 2024'!O310+'POAI 02 AD'!O310</f>
        <v>0</v>
      </c>
      <c r="P310" s="178">
        <f>+'POAI 01 2024'!P310+'POAI 02 AD'!P310</f>
        <v>0</v>
      </c>
      <c r="Q310" s="178">
        <f>+'POAI 01 2024'!Q310+'POAI 02 AD'!Q310</f>
        <v>0</v>
      </c>
      <c r="R310" s="178">
        <f>+'POAI 01 2024'!R310+'POAI 02 AD'!R310</f>
        <v>0</v>
      </c>
      <c r="S310" s="178">
        <f>+'POAI 01 2024'!S310+'POAI 02 AD'!S310</f>
        <v>0</v>
      </c>
      <c r="T310" s="178">
        <f>+'POAI 01 2024'!T310+'POAI 02 AD'!T310</f>
        <v>0</v>
      </c>
      <c r="U310" s="178">
        <f>+'POAI 01 2024'!U310+'POAI 02 AD'!U310</f>
        <v>0</v>
      </c>
      <c r="V310" s="178">
        <f>+'POAI 01 2024'!V310+'POAI 02 AD'!V310</f>
        <v>0</v>
      </c>
      <c r="W310" s="178">
        <f>+'POAI 01 2024'!W310+'POAI 02 AD'!W310</f>
        <v>0</v>
      </c>
      <c r="X310" s="178">
        <f>+'POAI 01 2024'!X310+'POAI 02 AD'!X310</f>
        <v>0</v>
      </c>
      <c r="Y310" s="178">
        <f>+'POAI 01 2024'!Y310+'POAI 02 AD'!Y310</f>
        <v>0</v>
      </c>
      <c r="Z310" s="178">
        <f>+'POAI 01 2024'!Z310+'POAI 02 AD'!Z310</f>
        <v>0</v>
      </c>
      <c r="AA310" s="178">
        <f>+'POAI 01 2024'!AA310+'POAI 02 AD'!AA310</f>
        <v>0</v>
      </c>
      <c r="AB310" s="178">
        <f>+'POAI 01 2024'!AB310+'POAI 02 AD'!AB310</f>
        <v>0</v>
      </c>
      <c r="AC310" s="178">
        <f>+'POAI 01 2024'!AC310+'POAI 02 AD'!AC310</f>
        <v>0</v>
      </c>
      <c r="AD310" s="178">
        <f>+'POAI 01 2024'!AD310+'POAI 02 AD'!AD310</f>
        <v>0</v>
      </c>
      <c r="AE310" s="178">
        <f>+'POAI 01 2024'!AE310+'POAI 02 AD'!AE310</f>
        <v>0</v>
      </c>
      <c r="AF310" s="178">
        <f t="shared" si="26"/>
        <v>0</v>
      </c>
      <c r="AG310" s="180"/>
      <c r="AH310" s="178">
        <v>900000</v>
      </c>
      <c r="AI310" s="181"/>
      <c r="AJ310" s="178">
        <f t="shared" si="22"/>
        <v>900000</v>
      </c>
    </row>
    <row r="311" spans="1:36" s="6" customFormat="1" ht="36.6" customHeight="1" x14ac:dyDescent="0.3">
      <c r="A311" s="175" t="str">
        <f t="shared" si="25"/>
        <v>SB.PY.5</v>
      </c>
      <c r="B311" s="176" t="s">
        <v>91</v>
      </c>
      <c r="C311" s="135" t="s">
        <v>12</v>
      </c>
      <c r="D311" s="177" t="s">
        <v>334</v>
      </c>
      <c r="E311" s="136">
        <v>170</v>
      </c>
      <c r="F311" s="178">
        <f>+'POAI 01 2024'!F311+'POAI 02 AD'!F311</f>
        <v>0</v>
      </c>
      <c r="G311" s="178">
        <f>+'POAI 01 2024'!G311+'POAI 02 AD'!G311</f>
        <v>0</v>
      </c>
      <c r="H311" s="178">
        <f>+'POAI 01 2024'!H311+'POAI 02 AD'!H311</f>
        <v>0</v>
      </c>
      <c r="I311" s="178">
        <f>+'POAI 01 2024'!I311+'POAI 02 AD'!I311</f>
        <v>0</v>
      </c>
      <c r="J311" s="178">
        <f>+'POAI 01 2024'!J311+'POAI 02 AD'!J311</f>
        <v>0</v>
      </c>
      <c r="K311" s="178">
        <f>+'POAI 01 2024'!K311+'POAI 02 AD'!K311</f>
        <v>0</v>
      </c>
      <c r="L311" s="178">
        <f>+'POAI 01 2024'!L311+'POAI 02 AD'!L311</f>
        <v>0</v>
      </c>
      <c r="M311" s="178">
        <f>+'POAI 01 2024'!M311+'POAI 02 AD'!M311</f>
        <v>0</v>
      </c>
      <c r="N311" s="178">
        <f>+'POAI 01 2024'!N311+'POAI 02 AD'!N311</f>
        <v>0</v>
      </c>
      <c r="O311" s="178">
        <f>+'POAI 01 2024'!O311+'POAI 02 AD'!O311</f>
        <v>0</v>
      </c>
      <c r="P311" s="178">
        <f>+'POAI 01 2024'!P311+'POAI 02 AD'!P311</f>
        <v>0</v>
      </c>
      <c r="Q311" s="178">
        <f>+'POAI 01 2024'!Q311+'POAI 02 AD'!Q311</f>
        <v>0</v>
      </c>
      <c r="R311" s="178">
        <f>+'POAI 01 2024'!R311+'POAI 02 AD'!R311</f>
        <v>0</v>
      </c>
      <c r="S311" s="178">
        <f>+'POAI 01 2024'!S311+'POAI 02 AD'!S311</f>
        <v>0</v>
      </c>
      <c r="T311" s="178">
        <f>+'POAI 01 2024'!T311+'POAI 02 AD'!T311</f>
        <v>0</v>
      </c>
      <c r="U311" s="178">
        <f>+'POAI 01 2024'!U311+'POAI 02 AD'!U311</f>
        <v>0</v>
      </c>
      <c r="V311" s="178">
        <f>+'POAI 01 2024'!V311+'POAI 02 AD'!V311</f>
        <v>0</v>
      </c>
      <c r="W311" s="178">
        <f>+'POAI 01 2024'!W311+'POAI 02 AD'!W311</f>
        <v>0</v>
      </c>
      <c r="X311" s="178">
        <f>+'POAI 01 2024'!X311+'POAI 02 AD'!X311</f>
        <v>0</v>
      </c>
      <c r="Y311" s="178">
        <f>+'POAI 01 2024'!Y311+'POAI 02 AD'!Y311</f>
        <v>0</v>
      </c>
      <c r="Z311" s="178">
        <f>+'POAI 01 2024'!Z311+'POAI 02 AD'!Z311</f>
        <v>0</v>
      </c>
      <c r="AA311" s="178">
        <f>+'POAI 01 2024'!AA311+'POAI 02 AD'!AA311</f>
        <v>0</v>
      </c>
      <c r="AB311" s="178">
        <f>+'POAI 01 2024'!AB311+'POAI 02 AD'!AB311</f>
        <v>0</v>
      </c>
      <c r="AC311" s="178">
        <f>+'POAI 01 2024'!AC311+'POAI 02 AD'!AC311</f>
        <v>0</v>
      </c>
      <c r="AD311" s="178">
        <f>+'POAI 01 2024'!AD311+'POAI 02 AD'!AD311</f>
        <v>0</v>
      </c>
      <c r="AE311" s="178">
        <f>+'POAI 01 2024'!AE311+'POAI 02 AD'!AE311</f>
        <v>0</v>
      </c>
      <c r="AF311" s="178">
        <f t="shared" si="26"/>
        <v>0</v>
      </c>
      <c r="AG311" s="180"/>
      <c r="AH311" s="178">
        <v>900000</v>
      </c>
      <c r="AI311" s="181"/>
      <c r="AJ311" s="178">
        <f t="shared" si="22"/>
        <v>900000</v>
      </c>
    </row>
    <row r="312" spans="1:36" s="6" customFormat="1" ht="25.95" customHeight="1" x14ac:dyDescent="0.3">
      <c r="A312" s="175" t="str">
        <f t="shared" si="25"/>
        <v>SB.PY.5</v>
      </c>
      <c r="B312" s="176" t="s">
        <v>92</v>
      </c>
      <c r="C312" s="135" t="s">
        <v>10</v>
      </c>
      <c r="D312" s="177" t="s">
        <v>299</v>
      </c>
      <c r="E312" s="136">
        <v>10</v>
      </c>
      <c r="F312" s="178">
        <f>+'POAI 01 2024'!F312+'POAI 02 AD'!F312</f>
        <v>0</v>
      </c>
      <c r="G312" s="178">
        <f>+'POAI 01 2024'!G312+'POAI 02 AD'!G312</f>
        <v>0</v>
      </c>
      <c r="H312" s="178">
        <f>+'POAI 01 2024'!H312+'POAI 02 AD'!H312</f>
        <v>0</v>
      </c>
      <c r="I312" s="178">
        <f>+'POAI 01 2024'!I312+'POAI 02 AD'!I312</f>
        <v>0</v>
      </c>
      <c r="J312" s="178">
        <f>+'POAI 01 2024'!J312+'POAI 02 AD'!J312</f>
        <v>0</v>
      </c>
      <c r="K312" s="178">
        <f>+'POAI 01 2024'!K312+'POAI 02 AD'!K312</f>
        <v>0</v>
      </c>
      <c r="L312" s="178">
        <f>+'POAI 01 2024'!L312+'POAI 02 AD'!L312</f>
        <v>0</v>
      </c>
      <c r="M312" s="178">
        <f>+'POAI 01 2024'!M312+'POAI 02 AD'!M312</f>
        <v>0</v>
      </c>
      <c r="N312" s="178">
        <f>+'POAI 01 2024'!N312+'POAI 02 AD'!N312</f>
        <v>0</v>
      </c>
      <c r="O312" s="178">
        <f>+'POAI 01 2024'!O312+'POAI 02 AD'!O312</f>
        <v>0</v>
      </c>
      <c r="P312" s="178">
        <f>+'POAI 01 2024'!P312+'POAI 02 AD'!P312</f>
        <v>0</v>
      </c>
      <c r="Q312" s="178">
        <f>+'POAI 01 2024'!Q312+'POAI 02 AD'!Q312</f>
        <v>0</v>
      </c>
      <c r="R312" s="178">
        <f>+'POAI 01 2024'!R312+'POAI 02 AD'!R312</f>
        <v>0</v>
      </c>
      <c r="S312" s="178">
        <f>+'POAI 01 2024'!S312+'POAI 02 AD'!S312</f>
        <v>0</v>
      </c>
      <c r="T312" s="178">
        <f>+'POAI 01 2024'!T312+'POAI 02 AD'!T312</f>
        <v>0</v>
      </c>
      <c r="U312" s="178">
        <f>+'POAI 01 2024'!U312+'POAI 02 AD'!U312</f>
        <v>0</v>
      </c>
      <c r="V312" s="178">
        <f>+'POAI 01 2024'!V312+'POAI 02 AD'!V312</f>
        <v>0</v>
      </c>
      <c r="W312" s="178">
        <f>+'POAI 01 2024'!W312+'POAI 02 AD'!W312</f>
        <v>0</v>
      </c>
      <c r="X312" s="178">
        <f>+'POAI 01 2024'!X312+'POAI 02 AD'!X312</f>
        <v>0</v>
      </c>
      <c r="Y312" s="178">
        <f>+'POAI 01 2024'!Y312+'POAI 02 AD'!Y312</f>
        <v>0</v>
      </c>
      <c r="Z312" s="178">
        <f>+'POAI 01 2024'!Z312+'POAI 02 AD'!Z312</f>
        <v>0</v>
      </c>
      <c r="AA312" s="178">
        <f>+'POAI 01 2024'!AA312+'POAI 02 AD'!AA312</f>
        <v>0</v>
      </c>
      <c r="AB312" s="178">
        <f>+'POAI 01 2024'!AB312+'POAI 02 AD'!AB312</f>
        <v>0</v>
      </c>
      <c r="AC312" s="178">
        <f>+'POAI 01 2024'!AC312+'POAI 02 AD'!AC312</f>
        <v>0</v>
      </c>
      <c r="AD312" s="178">
        <f>+'POAI 01 2024'!AD312+'POAI 02 AD'!AD312</f>
        <v>0</v>
      </c>
      <c r="AE312" s="178">
        <f>+'POAI 01 2024'!AE312+'POAI 02 AD'!AE312</f>
        <v>0</v>
      </c>
      <c r="AF312" s="178">
        <f t="shared" si="26"/>
        <v>0</v>
      </c>
      <c r="AG312" s="180"/>
      <c r="AH312" s="178">
        <v>0</v>
      </c>
      <c r="AI312" s="181"/>
      <c r="AJ312" s="178">
        <f t="shared" si="22"/>
        <v>0</v>
      </c>
    </row>
    <row r="313" spans="1:36" s="6" customFormat="1" ht="25.95" customHeight="1" x14ac:dyDescent="0.3">
      <c r="A313" s="175" t="str">
        <f t="shared" si="25"/>
        <v>SB.PY.5</v>
      </c>
      <c r="B313" s="176" t="s">
        <v>92</v>
      </c>
      <c r="C313" s="135" t="s">
        <v>13</v>
      </c>
      <c r="D313" s="177" t="s">
        <v>299</v>
      </c>
      <c r="E313" s="136">
        <v>1</v>
      </c>
      <c r="F313" s="178">
        <f>+'POAI 01 2024'!F313+'POAI 02 AD'!F313</f>
        <v>0</v>
      </c>
      <c r="G313" s="178">
        <f>+'POAI 01 2024'!G313+'POAI 02 AD'!G313</f>
        <v>0</v>
      </c>
      <c r="H313" s="178">
        <f>+'POAI 01 2024'!H313+'POAI 02 AD'!H313</f>
        <v>0</v>
      </c>
      <c r="I313" s="178">
        <f>+'POAI 01 2024'!I313+'POAI 02 AD'!I313</f>
        <v>0</v>
      </c>
      <c r="J313" s="178">
        <f>+'POAI 01 2024'!J313+'POAI 02 AD'!J313</f>
        <v>0</v>
      </c>
      <c r="K313" s="178">
        <f>+'POAI 01 2024'!K313+'POAI 02 AD'!K313</f>
        <v>0</v>
      </c>
      <c r="L313" s="178">
        <f>+'POAI 01 2024'!L313+'POAI 02 AD'!L313</f>
        <v>0</v>
      </c>
      <c r="M313" s="178">
        <f>+'POAI 01 2024'!M313+'POAI 02 AD'!M313</f>
        <v>0</v>
      </c>
      <c r="N313" s="178">
        <f>+'POAI 01 2024'!N313+'POAI 02 AD'!N313</f>
        <v>0</v>
      </c>
      <c r="O313" s="178">
        <f>+'POAI 01 2024'!O313+'POAI 02 AD'!O313</f>
        <v>0</v>
      </c>
      <c r="P313" s="178">
        <f>+'POAI 01 2024'!P313+'POAI 02 AD'!P313</f>
        <v>0</v>
      </c>
      <c r="Q313" s="178">
        <f>+'POAI 01 2024'!Q313+'POAI 02 AD'!Q313</f>
        <v>0</v>
      </c>
      <c r="R313" s="178">
        <f>+'POAI 01 2024'!R313+'POAI 02 AD'!R313</f>
        <v>0</v>
      </c>
      <c r="S313" s="178">
        <f>+'POAI 01 2024'!S313+'POAI 02 AD'!S313</f>
        <v>0</v>
      </c>
      <c r="T313" s="178">
        <f>+'POAI 01 2024'!T313+'POAI 02 AD'!T313</f>
        <v>0</v>
      </c>
      <c r="U313" s="178">
        <f>+'POAI 01 2024'!U313+'POAI 02 AD'!U313</f>
        <v>0</v>
      </c>
      <c r="V313" s="178">
        <f>+'POAI 01 2024'!V313+'POAI 02 AD'!V313</f>
        <v>0</v>
      </c>
      <c r="W313" s="178">
        <f>+'POAI 01 2024'!W313+'POAI 02 AD'!W313</f>
        <v>0</v>
      </c>
      <c r="X313" s="178">
        <f>+'POAI 01 2024'!X313+'POAI 02 AD'!X313</f>
        <v>0</v>
      </c>
      <c r="Y313" s="178">
        <f>+'POAI 01 2024'!Y313+'POAI 02 AD'!Y313</f>
        <v>0</v>
      </c>
      <c r="Z313" s="178">
        <f>+'POAI 01 2024'!Z313+'POAI 02 AD'!Z313</f>
        <v>0</v>
      </c>
      <c r="AA313" s="178">
        <f>+'POAI 01 2024'!AA313+'POAI 02 AD'!AA313</f>
        <v>0</v>
      </c>
      <c r="AB313" s="178">
        <f>+'POAI 01 2024'!AB313+'POAI 02 AD'!AB313</f>
        <v>0</v>
      </c>
      <c r="AC313" s="178">
        <f>+'POAI 01 2024'!AC313+'POAI 02 AD'!AC313</f>
        <v>0</v>
      </c>
      <c r="AD313" s="178">
        <f>+'POAI 01 2024'!AD313+'POAI 02 AD'!AD313</f>
        <v>0</v>
      </c>
      <c r="AE313" s="178">
        <f>+'POAI 01 2024'!AE313+'POAI 02 AD'!AE313</f>
        <v>0</v>
      </c>
      <c r="AF313" s="178">
        <f t="shared" si="26"/>
        <v>0</v>
      </c>
      <c r="AG313" s="180"/>
      <c r="AH313" s="178">
        <v>0</v>
      </c>
      <c r="AI313" s="181"/>
      <c r="AJ313" s="178">
        <f t="shared" si="22"/>
        <v>0</v>
      </c>
    </row>
    <row r="314" spans="1:36" s="6" customFormat="1" ht="25.95" customHeight="1" x14ac:dyDescent="0.3">
      <c r="A314" s="175" t="str">
        <f t="shared" si="25"/>
        <v>SB.PY.5</v>
      </c>
      <c r="B314" s="176" t="s">
        <v>92</v>
      </c>
      <c r="C314" s="135" t="s">
        <v>14</v>
      </c>
      <c r="D314" s="177" t="s">
        <v>299</v>
      </c>
      <c r="E314" s="136">
        <v>1</v>
      </c>
      <c r="F314" s="178">
        <f>+'POAI 01 2024'!F314+'POAI 02 AD'!F314</f>
        <v>0</v>
      </c>
      <c r="G314" s="178">
        <f>+'POAI 01 2024'!G314+'POAI 02 AD'!G314</f>
        <v>0</v>
      </c>
      <c r="H314" s="178">
        <f>+'POAI 01 2024'!H314+'POAI 02 AD'!H314</f>
        <v>0</v>
      </c>
      <c r="I314" s="178">
        <f>+'POAI 01 2024'!I314+'POAI 02 AD'!I314</f>
        <v>0</v>
      </c>
      <c r="J314" s="178">
        <f>+'POAI 01 2024'!J314+'POAI 02 AD'!J314</f>
        <v>0</v>
      </c>
      <c r="K314" s="178">
        <f>+'POAI 01 2024'!K314+'POAI 02 AD'!K314</f>
        <v>0</v>
      </c>
      <c r="L314" s="178">
        <f>+'POAI 01 2024'!L314+'POAI 02 AD'!L314</f>
        <v>0</v>
      </c>
      <c r="M314" s="178">
        <f>+'POAI 01 2024'!M314+'POAI 02 AD'!M314</f>
        <v>0</v>
      </c>
      <c r="N314" s="178">
        <f>+'POAI 01 2024'!N314+'POAI 02 AD'!N314</f>
        <v>0</v>
      </c>
      <c r="O314" s="178">
        <f>+'POAI 01 2024'!O314+'POAI 02 AD'!O314</f>
        <v>0</v>
      </c>
      <c r="P314" s="178">
        <f>+'POAI 01 2024'!P314+'POAI 02 AD'!P314</f>
        <v>0</v>
      </c>
      <c r="Q314" s="178">
        <f>+'POAI 01 2024'!Q314+'POAI 02 AD'!Q314</f>
        <v>0</v>
      </c>
      <c r="R314" s="178">
        <f>+'POAI 01 2024'!R314+'POAI 02 AD'!R314</f>
        <v>0</v>
      </c>
      <c r="S314" s="178">
        <f>+'POAI 01 2024'!S314+'POAI 02 AD'!S314</f>
        <v>0</v>
      </c>
      <c r="T314" s="178">
        <f>+'POAI 01 2024'!T314+'POAI 02 AD'!T314</f>
        <v>0</v>
      </c>
      <c r="U314" s="178">
        <f>+'POAI 01 2024'!U314+'POAI 02 AD'!U314</f>
        <v>0</v>
      </c>
      <c r="V314" s="178">
        <f>+'POAI 01 2024'!V314+'POAI 02 AD'!V314</f>
        <v>0</v>
      </c>
      <c r="W314" s="178">
        <f>+'POAI 01 2024'!W314+'POAI 02 AD'!W314</f>
        <v>0</v>
      </c>
      <c r="X314" s="178">
        <f>+'POAI 01 2024'!X314+'POAI 02 AD'!X314</f>
        <v>0</v>
      </c>
      <c r="Y314" s="178">
        <f>+'POAI 01 2024'!Y314+'POAI 02 AD'!Y314</f>
        <v>0</v>
      </c>
      <c r="Z314" s="178">
        <f>+'POAI 01 2024'!Z314+'POAI 02 AD'!Z314</f>
        <v>0</v>
      </c>
      <c r="AA314" s="178">
        <f>+'POAI 01 2024'!AA314+'POAI 02 AD'!AA314</f>
        <v>0</v>
      </c>
      <c r="AB314" s="178">
        <f>+'POAI 01 2024'!AB314+'POAI 02 AD'!AB314</f>
        <v>0</v>
      </c>
      <c r="AC314" s="178">
        <f>+'POAI 01 2024'!AC314+'POAI 02 AD'!AC314</f>
        <v>0</v>
      </c>
      <c r="AD314" s="178">
        <f>+'POAI 01 2024'!AD314+'POAI 02 AD'!AD314</f>
        <v>0</v>
      </c>
      <c r="AE314" s="178">
        <f>+'POAI 01 2024'!AE314+'POAI 02 AD'!AE314</f>
        <v>0</v>
      </c>
      <c r="AF314" s="178">
        <f t="shared" si="26"/>
        <v>0</v>
      </c>
      <c r="AG314" s="180"/>
      <c r="AH314" s="178">
        <v>0</v>
      </c>
      <c r="AI314" s="181"/>
      <c r="AJ314" s="178">
        <f t="shared" si="22"/>
        <v>0</v>
      </c>
    </row>
    <row r="315" spans="1:36" s="6" customFormat="1" ht="25.95" customHeight="1" x14ac:dyDescent="0.3">
      <c r="A315" s="175" t="str">
        <f t="shared" si="25"/>
        <v>SB.PY.5</v>
      </c>
      <c r="B315" s="176" t="s">
        <v>93</v>
      </c>
      <c r="C315" s="135" t="s">
        <v>12</v>
      </c>
      <c r="D315" s="177" t="s">
        <v>299</v>
      </c>
      <c r="E315" s="136">
        <v>2</v>
      </c>
      <c r="F315" s="178">
        <f>+'POAI 01 2024'!F315+'POAI 02 AD'!F315</f>
        <v>0</v>
      </c>
      <c r="G315" s="178">
        <f>+'POAI 01 2024'!G315+'POAI 02 AD'!G315</f>
        <v>0</v>
      </c>
      <c r="H315" s="178">
        <f>+'POAI 01 2024'!H315+'POAI 02 AD'!H315</f>
        <v>0</v>
      </c>
      <c r="I315" s="178">
        <f>+'POAI 01 2024'!I315+'POAI 02 AD'!I315</f>
        <v>0</v>
      </c>
      <c r="J315" s="178">
        <f>+'POAI 01 2024'!J315+'POAI 02 AD'!J315</f>
        <v>0</v>
      </c>
      <c r="K315" s="178">
        <f>+'POAI 01 2024'!K315+'POAI 02 AD'!K315</f>
        <v>0</v>
      </c>
      <c r="L315" s="178">
        <f>+'POAI 01 2024'!L315+'POAI 02 AD'!L315</f>
        <v>0</v>
      </c>
      <c r="M315" s="178">
        <f>+'POAI 01 2024'!M315+'POAI 02 AD'!M315</f>
        <v>0</v>
      </c>
      <c r="N315" s="178">
        <f>+'POAI 01 2024'!N315+'POAI 02 AD'!N315</f>
        <v>0</v>
      </c>
      <c r="O315" s="178">
        <f>+'POAI 01 2024'!O315+'POAI 02 AD'!O315</f>
        <v>0</v>
      </c>
      <c r="P315" s="178">
        <f>+'POAI 01 2024'!P315+'POAI 02 AD'!P315</f>
        <v>0</v>
      </c>
      <c r="Q315" s="178">
        <f>+'POAI 01 2024'!Q315+'POAI 02 AD'!Q315</f>
        <v>0</v>
      </c>
      <c r="R315" s="178">
        <f>+'POAI 01 2024'!R315+'POAI 02 AD'!R315</f>
        <v>0</v>
      </c>
      <c r="S315" s="178">
        <f>+'POAI 01 2024'!S315+'POAI 02 AD'!S315</f>
        <v>0</v>
      </c>
      <c r="T315" s="178">
        <f>+'POAI 01 2024'!T315+'POAI 02 AD'!T315</f>
        <v>0</v>
      </c>
      <c r="U315" s="178">
        <f>+'POAI 01 2024'!U315+'POAI 02 AD'!U315</f>
        <v>0</v>
      </c>
      <c r="V315" s="178">
        <f>+'POAI 01 2024'!V315+'POAI 02 AD'!V315</f>
        <v>0</v>
      </c>
      <c r="W315" s="178">
        <f>+'POAI 01 2024'!W315+'POAI 02 AD'!W315</f>
        <v>0</v>
      </c>
      <c r="X315" s="178">
        <f>+'POAI 01 2024'!X315+'POAI 02 AD'!X315</f>
        <v>0</v>
      </c>
      <c r="Y315" s="178">
        <f>+'POAI 01 2024'!Y315+'POAI 02 AD'!Y315</f>
        <v>0</v>
      </c>
      <c r="Z315" s="178">
        <f>+'POAI 01 2024'!Z315+'POAI 02 AD'!Z315</f>
        <v>0</v>
      </c>
      <c r="AA315" s="178">
        <f>+'POAI 01 2024'!AA315+'POAI 02 AD'!AA315</f>
        <v>0</v>
      </c>
      <c r="AB315" s="178">
        <f>+'POAI 01 2024'!AB315+'POAI 02 AD'!AB315</f>
        <v>0</v>
      </c>
      <c r="AC315" s="178">
        <f>+'POAI 01 2024'!AC315+'POAI 02 AD'!AC315</f>
        <v>0</v>
      </c>
      <c r="AD315" s="178">
        <f>+'POAI 01 2024'!AD315+'POAI 02 AD'!AD315</f>
        <v>0</v>
      </c>
      <c r="AE315" s="178">
        <f>+'POAI 01 2024'!AE315+'POAI 02 AD'!AE315</f>
        <v>0</v>
      </c>
      <c r="AF315" s="178">
        <f t="shared" si="26"/>
        <v>0</v>
      </c>
      <c r="AG315" s="180"/>
      <c r="AH315" s="178">
        <v>0</v>
      </c>
      <c r="AI315" s="181"/>
      <c r="AJ315" s="178">
        <f t="shared" si="22"/>
        <v>0</v>
      </c>
    </row>
    <row r="316" spans="1:36" s="6" customFormat="1" ht="25.95" customHeight="1" x14ac:dyDescent="0.3">
      <c r="A316" s="175" t="str">
        <f t="shared" si="25"/>
        <v>SB.PY.5</v>
      </c>
      <c r="B316" s="176" t="s">
        <v>94</v>
      </c>
      <c r="C316" s="135" t="s">
        <v>10</v>
      </c>
      <c r="D316" s="177" t="s">
        <v>299</v>
      </c>
      <c r="E316" s="136">
        <v>10</v>
      </c>
      <c r="F316" s="178">
        <f>+'POAI 01 2024'!F316+'POAI 02 AD'!F316</f>
        <v>0</v>
      </c>
      <c r="G316" s="178">
        <f>+'POAI 01 2024'!G316+'POAI 02 AD'!G316</f>
        <v>0</v>
      </c>
      <c r="H316" s="178">
        <f>+'POAI 01 2024'!H316+'POAI 02 AD'!H316</f>
        <v>19600000</v>
      </c>
      <c r="I316" s="178">
        <f>+'POAI 01 2024'!I316+'POAI 02 AD'!I316</f>
        <v>0</v>
      </c>
      <c r="J316" s="178">
        <f>+'POAI 01 2024'!J316+'POAI 02 AD'!J316</f>
        <v>0</v>
      </c>
      <c r="K316" s="178">
        <f>+'POAI 01 2024'!K316+'POAI 02 AD'!K316</f>
        <v>0</v>
      </c>
      <c r="L316" s="178">
        <f>+'POAI 01 2024'!L316+'POAI 02 AD'!L316</f>
        <v>0</v>
      </c>
      <c r="M316" s="178">
        <f>+'POAI 01 2024'!M316+'POAI 02 AD'!M316</f>
        <v>0</v>
      </c>
      <c r="N316" s="178">
        <f>+'POAI 01 2024'!N316+'POAI 02 AD'!N316</f>
        <v>0</v>
      </c>
      <c r="O316" s="178">
        <f>+'POAI 01 2024'!O316+'POAI 02 AD'!O316</f>
        <v>0</v>
      </c>
      <c r="P316" s="178">
        <f>+'POAI 01 2024'!P316+'POAI 02 AD'!P316</f>
        <v>0</v>
      </c>
      <c r="Q316" s="178">
        <f>+'POAI 01 2024'!Q316+'POAI 02 AD'!Q316</f>
        <v>0</v>
      </c>
      <c r="R316" s="178">
        <f>+'POAI 01 2024'!R316+'POAI 02 AD'!R316</f>
        <v>0</v>
      </c>
      <c r="S316" s="178">
        <f>+'POAI 01 2024'!S316+'POAI 02 AD'!S316</f>
        <v>0</v>
      </c>
      <c r="T316" s="178">
        <f>+'POAI 01 2024'!T316+'POAI 02 AD'!T316</f>
        <v>0</v>
      </c>
      <c r="U316" s="178">
        <f>+'POAI 01 2024'!U316+'POAI 02 AD'!U316</f>
        <v>0</v>
      </c>
      <c r="V316" s="178">
        <f>+'POAI 01 2024'!V316+'POAI 02 AD'!V316</f>
        <v>0</v>
      </c>
      <c r="W316" s="178">
        <f>+'POAI 01 2024'!W316+'POAI 02 AD'!W316</f>
        <v>0</v>
      </c>
      <c r="X316" s="178">
        <f>+'POAI 01 2024'!X316+'POAI 02 AD'!X316</f>
        <v>0</v>
      </c>
      <c r="Y316" s="178">
        <f>+'POAI 01 2024'!Y316+'POAI 02 AD'!Y316</f>
        <v>0</v>
      </c>
      <c r="Z316" s="178">
        <f>+'POAI 01 2024'!Z316+'POAI 02 AD'!Z316</f>
        <v>0</v>
      </c>
      <c r="AA316" s="178">
        <f>+'POAI 01 2024'!AA316+'POAI 02 AD'!AA316</f>
        <v>0</v>
      </c>
      <c r="AB316" s="178">
        <f>+'POAI 01 2024'!AB316+'POAI 02 AD'!AB316</f>
        <v>0</v>
      </c>
      <c r="AC316" s="178">
        <f>+'POAI 01 2024'!AC316+'POAI 02 AD'!AC316</f>
        <v>0</v>
      </c>
      <c r="AD316" s="178">
        <f>+'POAI 01 2024'!AD316+'POAI 02 AD'!AD316</f>
        <v>0</v>
      </c>
      <c r="AE316" s="178">
        <f>+'POAI 01 2024'!AE316+'POAI 02 AD'!AE316</f>
        <v>0</v>
      </c>
      <c r="AF316" s="178">
        <f t="shared" si="26"/>
        <v>19600000</v>
      </c>
      <c r="AG316" s="180"/>
      <c r="AH316" s="178">
        <v>92225000</v>
      </c>
      <c r="AI316" s="181"/>
      <c r="AJ316" s="178">
        <f t="shared" si="22"/>
        <v>72625000</v>
      </c>
    </row>
    <row r="317" spans="1:36" s="6" customFormat="1" ht="23.4" customHeight="1" x14ac:dyDescent="0.3">
      <c r="A317" s="175" t="str">
        <f t="shared" si="25"/>
        <v>SB.PY.5</v>
      </c>
      <c r="B317" s="176" t="s">
        <v>94</v>
      </c>
      <c r="C317" s="135" t="s">
        <v>13</v>
      </c>
      <c r="D317" s="177" t="s">
        <v>299</v>
      </c>
      <c r="E317" s="136">
        <v>2</v>
      </c>
      <c r="F317" s="178">
        <f>+'POAI 01 2024'!F317+'POAI 02 AD'!F317</f>
        <v>0</v>
      </c>
      <c r="G317" s="178">
        <f>+'POAI 01 2024'!G317+'POAI 02 AD'!G317</f>
        <v>0</v>
      </c>
      <c r="H317" s="178">
        <f>+'POAI 01 2024'!H317+'POAI 02 AD'!H317</f>
        <v>0</v>
      </c>
      <c r="I317" s="178">
        <f>+'POAI 01 2024'!I317+'POAI 02 AD'!I317</f>
        <v>0</v>
      </c>
      <c r="J317" s="178">
        <f>+'POAI 01 2024'!J317+'POAI 02 AD'!J317</f>
        <v>0</v>
      </c>
      <c r="K317" s="178">
        <f>+'POAI 01 2024'!K317+'POAI 02 AD'!K317</f>
        <v>0</v>
      </c>
      <c r="L317" s="178">
        <f>+'POAI 01 2024'!L317+'POAI 02 AD'!L317</f>
        <v>0</v>
      </c>
      <c r="M317" s="178">
        <f>+'POAI 01 2024'!M317+'POAI 02 AD'!M317</f>
        <v>0</v>
      </c>
      <c r="N317" s="178">
        <f>+'POAI 01 2024'!N317+'POAI 02 AD'!N317</f>
        <v>0</v>
      </c>
      <c r="O317" s="178">
        <f>+'POAI 01 2024'!O317+'POAI 02 AD'!O317</f>
        <v>0</v>
      </c>
      <c r="P317" s="178">
        <f>+'POAI 01 2024'!P317+'POAI 02 AD'!P317</f>
        <v>0</v>
      </c>
      <c r="Q317" s="178">
        <f>+'POAI 01 2024'!Q317+'POAI 02 AD'!Q317</f>
        <v>0</v>
      </c>
      <c r="R317" s="178">
        <f>+'POAI 01 2024'!R317+'POAI 02 AD'!R317</f>
        <v>0</v>
      </c>
      <c r="S317" s="178">
        <f>+'POAI 01 2024'!S317+'POAI 02 AD'!S317</f>
        <v>0</v>
      </c>
      <c r="T317" s="178">
        <f>+'POAI 01 2024'!T317+'POAI 02 AD'!T317</f>
        <v>0</v>
      </c>
      <c r="U317" s="178">
        <f>+'POAI 01 2024'!U317+'POAI 02 AD'!U317</f>
        <v>0</v>
      </c>
      <c r="V317" s="178">
        <f>+'POAI 01 2024'!V317+'POAI 02 AD'!V317</f>
        <v>0</v>
      </c>
      <c r="W317" s="178">
        <f>+'POAI 01 2024'!W317+'POAI 02 AD'!W317</f>
        <v>0</v>
      </c>
      <c r="X317" s="178">
        <f>+'POAI 01 2024'!X317+'POAI 02 AD'!X317</f>
        <v>0</v>
      </c>
      <c r="Y317" s="178">
        <f>+'POAI 01 2024'!Y317+'POAI 02 AD'!Y317</f>
        <v>0</v>
      </c>
      <c r="Z317" s="178">
        <f>+'POAI 01 2024'!Z317+'POAI 02 AD'!Z317</f>
        <v>0</v>
      </c>
      <c r="AA317" s="178">
        <f>+'POAI 01 2024'!AA317+'POAI 02 AD'!AA317</f>
        <v>0</v>
      </c>
      <c r="AB317" s="178">
        <f>+'POAI 01 2024'!AB317+'POAI 02 AD'!AB317</f>
        <v>0</v>
      </c>
      <c r="AC317" s="178">
        <f>+'POAI 01 2024'!AC317+'POAI 02 AD'!AC317</f>
        <v>0</v>
      </c>
      <c r="AD317" s="178">
        <f>+'POAI 01 2024'!AD317+'POAI 02 AD'!AD317</f>
        <v>0</v>
      </c>
      <c r="AE317" s="178">
        <f>+'POAI 01 2024'!AE317+'POAI 02 AD'!AE317</f>
        <v>0</v>
      </c>
      <c r="AF317" s="178">
        <f t="shared" si="26"/>
        <v>0</v>
      </c>
      <c r="AG317" s="180">
        <f>+AF317/AH317</f>
        <v>0</v>
      </c>
      <c r="AH317" s="178">
        <v>750000</v>
      </c>
      <c r="AI317" s="181">
        <f>+AJ317/AH317</f>
        <v>1</v>
      </c>
      <c r="AJ317" s="178">
        <f t="shared" si="22"/>
        <v>750000</v>
      </c>
    </row>
    <row r="318" spans="1:36" s="6" customFormat="1" ht="23.4" customHeight="1" x14ac:dyDescent="0.3">
      <c r="A318" s="175" t="str">
        <f t="shared" si="25"/>
        <v>SB.PY.5</v>
      </c>
      <c r="B318" s="176" t="s">
        <v>94</v>
      </c>
      <c r="C318" s="135" t="s">
        <v>14</v>
      </c>
      <c r="D318" s="177" t="s">
        <v>299</v>
      </c>
      <c r="E318" s="136">
        <v>2</v>
      </c>
      <c r="F318" s="178">
        <f>+'POAI 01 2024'!F318+'POAI 02 AD'!F318</f>
        <v>0</v>
      </c>
      <c r="G318" s="178">
        <f>+'POAI 01 2024'!G318+'POAI 02 AD'!G318</f>
        <v>0</v>
      </c>
      <c r="H318" s="178">
        <f>+'POAI 01 2024'!H318+'POAI 02 AD'!H318</f>
        <v>0</v>
      </c>
      <c r="I318" s="178">
        <f>+'POAI 01 2024'!I318+'POAI 02 AD'!I318</f>
        <v>0</v>
      </c>
      <c r="J318" s="178">
        <f>+'POAI 01 2024'!J318+'POAI 02 AD'!J318</f>
        <v>0</v>
      </c>
      <c r="K318" s="178">
        <f>+'POAI 01 2024'!K318+'POAI 02 AD'!K318</f>
        <v>0</v>
      </c>
      <c r="L318" s="178">
        <f>+'POAI 01 2024'!L318+'POAI 02 AD'!L318</f>
        <v>0</v>
      </c>
      <c r="M318" s="178">
        <f>+'POAI 01 2024'!M318+'POAI 02 AD'!M318</f>
        <v>0</v>
      </c>
      <c r="N318" s="178">
        <f>+'POAI 01 2024'!N318+'POAI 02 AD'!N318</f>
        <v>0</v>
      </c>
      <c r="O318" s="178">
        <f>+'POAI 01 2024'!O318+'POAI 02 AD'!O318</f>
        <v>0</v>
      </c>
      <c r="P318" s="178">
        <f>+'POAI 01 2024'!P318+'POAI 02 AD'!P318</f>
        <v>0</v>
      </c>
      <c r="Q318" s="178">
        <f>+'POAI 01 2024'!Q318+'POAI 02 AD'!Q318</f>
        <v>0</v>
      </c>
      <c r="R318" s="178">
        <f>+'POAI 01 2024'!R318+'POAI 02 AD'!R318</f>
        <v>0</v>
      </c>
      <c r="S318" s="178">
        <f>+'POAI 01 2024'!S318+'POAI 02 AD'!S318</f>
        <v>0</v>
      </c>
      <c r="T318" s="178">
        <f>+'POAI 01 2024'!T318+'POAI 02 AD'!T318</f>
        <v>0</v>
      </c>
      <c r="U318" s="178">
        <f>+'POAI 01 2024'!U318+'POAI 02 AD'!U318</f>
        <v>0</v>
      </c>
      <c r="V318" s="178">
        <f>+'POAI 01 2024'!V318+'POAI 02 AD'!V318</f>
        <v>0</v>
      </c>
      <c r="W318" s="178">
        <f>+'POAI 01 2024'!W318+'POAI 02 AD'!W318</f>
        <v>0</v>
      </c>
      <c r="X318" s="178">
        <f>+'POAI 01 2024'!X318+'POAI 02 AD'!X318</f>
        <v>0</v>
      </c>
      <c r="Y318" s="178">
        <f>+'POAI 01 2024'!Y318+'POAI 02 AD'!Y318</f>
        <v>0</v>
      </c>
      <c r="Z318" s="178">
        <f>+'POAI 01 2024'!Z318+'POAI 02 AD'!Z318</f>
        <v>0</v>
      </c>
      <c r="AA318" s="178">
        <f>+'POAI 01 2024'!AA318+'POAI 02 AD'!AA318</f>
        <v>0</v>
      </c>
      <c r="AB318" s="178">
        <f>+'POAI 01 2024'!AB318+'POAI 02 AD'!AB318</f>
        <v>0</v>
      </c>
      <c r="AC318" s="178">
        <f>+'POAI 01 2024'!AC318+'POAI 02 AD'!AC318</f>
        <v>0</v>
      </c>
      <c r="AD318" s="178">
        <f>+'POAI 01 2024'!AD318+'POAI 02 AD'!AD318</f>
        <v>0</v>
      </c>
      <c r="AE318" s="178">
        <f>+'POAI 01 2024'!AE318+'POAI 02 AD'!AE318</f>
        <v>0</v>
      </c>
      <c r="AF318" s="178">
        <f t="shared" si="26"/>
        <v>0</v>
      </c>
      <c r="AG318" s="180">
        <f t="shared" ref="AG318:AG381" si="29">+AF318/AH318</f>
        <v>0</v>
      </c>
      <c r="AH318" s="178">
        <v>750000</v>
      </c>
      <c r="AI318" s="181">
        <f t="shared" ref="AI318:AI381" si="30">+AJ318/AH318</f>
        <v>1</v>
      </c>
      <c r="AJ318" s="178">
        <f t="shared" si="22"/>
        <v>750000</v>
      </c>
    </row>
    <row r="319" spans="1:36" s="6" customFormat="1" ht="23.4" customHeight="1" x14ac:dyDescent="0.3">
      <c r="A319" s="175" t="str">
        <f t="shared" si="25"/>
        <v>SB.PY.5</v>
      </c>
      <c r="B319" s="176" t="s">
        <v>94</v>
      </c>
      <c r="C319" s="135" t="s">
        <v>12</v>
      </c>
      <c r="D319" s="177" t="s">
        <v>299</v>
      </c>
      <c r="E319" s="136">
        <v>2</v>
      </c>
      <c r="F319" s="178">
        <f>+'POAI 01 2024'!F319+'POAI 02 AD'!F319</f>
        <v>0</v>
      </c>
      <c r="G319" s="178">
        <f>+'POAI 01 2024'!G319+'POAI 02 AD'!G319</f>
        <v>0</v>
      </c>
      <c r="H319" s="178">
        <f>+'POAI 01 2024'!H319+'POAI 02 AD'!H319</f>
        <v>0</v>
      </c>
      <c r="I319" s="178">
        <f>+'POAI 01 2024'!I319+'POAI 02 AD'!I319</f>
        <v>0</v>
      </c>
      <c r="J319" s="178">
        <f>+'POAI 01 2024'!J319+'POAI 02 AD'!J319</f>
        <v>0</v>
      </c>
      <c r="K319" s="178">
        <f>+'POAI 01 2024'!K319+'POAI 02 AD'!K319</f>
        <v>0</v>
      </c>
      <c r="L319" s="178">
        <f>+'POAI 01 2024'!L319+'POAI 02 AD'!L319</f>
        <v>0</v>
      </c>
      <c r="M319" s="178">
        <f>+'POAI 01 2024'!M319+'POAI 02 AD'!M319</f>
        <v>0</v>
      </c>
      <c r="N319" s="178">
        <f>+'POAI 01 2024'!N319+'POAI 02 AD'!N319</f>
        <v>0</v>
      </c>
      <c r="O319" s="178">
        <f>+'POAI 01 2024'!O319+'POAI 02 AD'!O319</f>
        <v>0</v>
      </c>
      <c r="P319" s="178">
        <f>+'POAI 01 2024'!P319+'POAI 02 AD'!P319</f>
        <v>0</v>
      </c>
      <c r="Q319" s="178">
        <f>+'POAI 01 2024'!Q319+'POAI 02 AD'!Q319</f>
        <v>0</v>
      </c>
      <c r="R319" s="178">
        <f>+'POAI 01 2024'!R319+'POAI 02 AD'!R319</f>
        <v>0</v>
      </c>
      <c r="S319" s="178">
        <f>+'POAI 01 2024'!S319+'POAI 02 AD'!S319</f>
        <v>0</v>
      </c>
      <c r="T319" s="178">
        <f>+'POAI 01 2024'!T319+'POAI 02 AD'!T319</f>
        <v>0</v>
      </c>
      <c r="U319" s="178">
        <f>+'POAI 01 2024'!U319+'POAI 02 AD'!U319</f>
        <v>0</v>
      </c>
      <c r="V319" s="178">
        <f>+'POAI 01 2024'!V319+'POAI 02 AD'!V319</f>
        <v>0</v>
      </c>
      <c r="W319" s="178">
        <f>+'POAI 01 2024'!W319+'POAI 02 AD'!W319</f>
        <v>0</v>
      </c>
      <c r="X319" s="178">
        <f>+'POAI 01 2024'!X319+'POAI 02 AD'!X319</f>
        <v>0</v>
      </c>
      <c r="Y319" s="178">
        <f>+'POAI 01 2024'!Y319+'POAI 02 AD'!Y319</f>
        <v>0</v>
      </c>
      <c r="Z319" s="178">
        <f>+'POAI 01 2024'!Z319+'POAI 02 AD'!Z319</f>
        <v>0</v>
      </c>
      <c r="AA319" s="178">
        <f>+'POAI 01 2024'!AA319+'POAI 02 AD'!AA319</f>
        <v>0</v>
      </c>
      <c r="AB319" s="178">
        <f>+'POAI 01 2024'!AB319+'POAI 02 AD'!AB319</f>
        <v>0</v>
      </c>
      <c r="AC319" s="178">
        <f>+'POAI 01 2024'!AC319+'POAI 02 AD'!AC319</f>
        <v>0</v>
      </c>
      <c r="AD319" s="178">
        <f>+'POAI 01 2024'!AD319+'POAI 02 AD'!AD319</f>
        <v>0</v>
      </c>
      <c r="AE319" s="178">
        <f>+'POAI 01 2024'!AE319+'POAI 02 AD'!AE319</f>
        <v>0</v>
      </c>
      <c r="AF319" s="178">
        <f t="shared" si="26"/>
        <v>0</v>
      </c>
      <c r="AG319" s="180">
        <f t="shared" si="29"/>
        <v>0</v>
      </c>
      <c r="AH319" s="178">
        <v>750000</v>
      </c>
      <c r="AI319" s="181">
        <f t="shared" si="30"/>
        <v>1</v>
      </c>
      <c r="AJ319" s="178">
        <f t="shared" si="22"/>
        <v>750000</v>
      </c>
    </row>
    <row r="320" spans="1:36" s="6" customFormat="1" ht="23.4" customHeight="1" x14ac:dyDescent="0.3">
      <c r="A320" s="175" t="str">
        <f t="shared" si="25"/>
        <v>SB.PY.5</v>
      </c>
      <c r="B320" s="176" t="s">
        <v>95</v>
      </c>
      <c r="C320" s="135" t="s">
        <v>10</v>
      </c>
      <c r="D320" s="177" t="s">
        <v>334</v>
      </c>
      <c r="E320" s="136">
        <v>300</v>
      </c>
      <c r="F320" s="178">
        <f>+'POAI 01 2024'!F320+'POAI 02 AD'!F320</f>
        <v>0</v>
      </c>
      <c r="G320" s="178">
        <f>+'POAI 01 2024'!G320+'POAI 02 AD'!G320</f>
        <v>0</v>
      </c>
      <c r="H320" s="178">
        <f>+'POAI 01 2024'!H320+'POAI 02 AD'!H320</f>
        <v>0</v>
      </c>
      <c r="I320" s="178">
        <f>+'POAI 01 2024'!I320+'POAI 02 AD'!I320</f>
        <v>0</v>
      </c>
      <c r="J320" s="178">
        <f>+'POAI 01 2024'!J320+'POAI 02 AD'!J320</f>
        <v>0</v>
      </c>
      <c r="K320" s="178">
        <f>+'POAI 01 2024'!K320+'POAI 02 AD'!K320</f>
        <v>0</v>
      </c>
      <c r="L320" s="178">
        <f>+'POAI 01 2024'!L320+'POAI 02 AD'!L320</f>
        <v>0</v>
      </c>
      <c r="M320" s="178">
        <f>+'POAI 01 2024'!M320+'POAI 02 AD'!M320</f>
        <v>0</v>
      </c>
      <c r="N320" s="178">
        <f>+'POAI 01 2024'!N320+'POAI 02 AD'!N320</f>
        <v>0</v>
      </c>
      <c r="O320" s="178">
        <f>+'POAI 01 2024'!O320+'POAI 02 AD'!O320</f>
        <v>0</v>
      </c>
      <c r="P320" s="178">
        <f>+'POAI 01 2024'!P320+'POAI 02 AD'!P320</f>
        <v>0</v>
      </c>
      <c r="Q320" s="178">
        <f>+'POAI 01 2024'!Q320+'POAI 02 AD'!Q320</f>
        <v>0</v>
      </c>
      <c r="R320" s="178">
        <f>+'POAI 01 2024'!R320+'POAI 02 AD'!R320</f>
        <v>0</v>
      </c>
      <c r="S320" s="178">
        <f>+'POAI 01 2024'!S320+'POAI 02 AD'!S320</f>
        <v>0</v>
      </c>
      <c r="T320" s="178">
        <f>+'POAI 01 2024'!T320+'POAI 02 AD'!T320</f>
        <v>0</v>
      </c>
      <c r="U320" s="178">
        <f>+'POAI 01 2024'!U320+'POAI 02 AD'!U320</f>
        <v>0</v>
      </c>
      <c r="V320" s="178">
        <f>+'POAI 01 2024'!V320+'POAI 02 AD'!V320</f>
        <v>0</v>
      </c>
      <c r="W320" s="178">
        <f>+'POAI 01 2024'!W320+'POAI 02 AD'!W320</f>
        <v>0</v>
      </c>
      <c r="X320" s="178">
        <f>+'POAI 01 2024'!X320+'POAI 02 AD'!X320</f>
        <v>0</v>
      </c>
      <c r="Y320" s="178">
        <f>+'POAI 01 2024'!Y320+'POAI 02 AD'!Y320</f>
        <v>0</v>
      </c>
      <c r="Z320" s="178">
        <f>+'POAI 01 2024'!Z320+'POAI 02 AD'!Z320</f>
        <v>0</v>
      </c>
      <c r="AA320" s="178">
        <f>+'POAI 01 2024'!AA320+'POAI 02 AD'!AA320</f>
        <v>0</v>
      </c>
      <c r="AB320" s="178">
        <f>+'POAI 01 2024'!AB320+'POAI 02 AD'!AB320</f>
        <v>0</v>
      </c>
      <c r="AC320" s="178">
        <f>+'POAI 01 2024'!AC320+'POAI 02 AD'!AC320</f>
        <v>0</v>
      </c>
      <c r="AD320" s="178">
        <f>+'POAI 01 2024'!AD320+'POAI 02 AD'!AD320</f>
        <v>0</v>
      </c>
      <c r="AE320" s="178">
        <f>+'POAI 01 2024'!AE320+'POAI 02 AD'!AE320</f>
        <v>0</v>
      </c>
      <c r="AF320" s="178">
        <f t="shared" si="26"/>
        <v>0</v>
      </c>
      <c r="AG320" s="180"/>
      <c r="AH320" s="178">
        <v>0</v>
      </c>
      <c r="AI320" s="181"/>
      <c r="AJ320" s="178">
        <f t="shared" si="22"/>
        <v>0</v>
      </c>
    </row>
    <row r="321" spans="1:36" s="6" customFormat="1" ht="23.4" customHeight="1" x14ac:dyDescent="0.3">
      <c r="A321" s="175" t="str">
        <f t="shared" si="25"/>
        <v>SA.PY.1</v>
      </c>
      <c r="B321" s="176" t="s">
        <v>9</v>
      </c>
      <c r="C321" s="135" t="s">
        <v>10</v>
      </c>
      <c r="D321" s="177" t="s">
        <v>11</v>
      </c>
      <c r="E321" s="136">
        <v>4000</v>
      </c>
      <c r="F321" s="178">
        <f>+'POAI 01 2024'!F321+'POAI 02 AD'!F321</f>
        <v>0</v>
      </c>
      <c r="G321" s="178">
        <f>+'POAI 01 2024'!G321+'POAI 02 AD'!G321</f>
        <v>0</v>
      </c>
      <c r="H321" s="178">
        <f>+'POAI 01 2024'!H321+'POAI 02 AD'!H321</f>
        <v>0</v>
      </c>
      <c r="I321" s="178">
        <f>+'POAI 01 2024'!I321+'POAI 02 AD'!I321</f>
        <v>0</v>
      </c>
      <c r="J321" s="178">
        <f>+'POAI 01 2024'!J321+'POAI 02 AD'!J321</f>
        <v>0</v>
      </c>
      <c r="K321" s="178">
        <f>+'POAI 01 2024'!K321+'POAI 02 AD'!K321</f>
        <v>500000000</v>
      </c>
      <c r="L321" s="178">
        <f>+'POAI 01 2024'!L321+'POAI 02 AD'!L321</f>
        <v>0</v>
      </c>
      <c r="M321" s="178">
        <f>+'POAI 01 2024'!M321+'POAI 02 AD'!M321</f>
        <v>0</v>
      </c>
      <c r="N321" s="178">
        <f>+'POAI 01 2024'!N321+'POAI 02 AD'!N321</f>
        <v>0</v>
      </c>
      <c r="O321" s="178">
        <f>+'POAI 01 2024'!O321+'POAI 02 AD'!O321</f>
        <v>0</v>
      </c>
      <c r="P321" s="178">
        <f>+'POAI 01 2024'!P321+'POAI 02 AD'!P321</f>
        <v>0</v>
      </c>
      <c r="Q321" s="178">
        <f>+'POAI 01 2024'!Q321+'POAI 02 AD'!Q321</f>
        <v>0</v>
      </c>
      <c r="R321" s="178">
        <f>+'POAI 01 2024'!R321+'POAI 02 AD'!R321</f>
        <v>0</v>
      </c>
      <c r="S321" s="178">
        <f>+'POAI 01 2024'!S321+'POAI 02 AD'!S321</f>
        <v>0</v>
      </c>
      <c r="T321" s="178">
        <f>+'POAI 01 2024'!T321+'POAI 02 AD'!T321</f>
        <v>0</v>
      </c>
      <c r="U321" s="178">
        <f>+'POAI 01 2024'!U321+'POAI 02 AD'!U321</f>
        <v>0</v>
      </c>
      <c r="V321" s="178">
        <f>+'POAI 01 2024'!V321+'POAI 02 AD'!V321</f>
        <v>0</v>
      </c>
      <c r="W321" s="178">
        <f>+'POAI 01 2024'!W321+'POAI 02 AD'!W321</f>
        <v>0</v>
      </c>
      <c r="X321" s="178">
        <f>+'POAI 01 2024'!X321+'POAI 02 AD'!X321</f>
        <v>0</v>
      </c>
      <c r="Y321" s="178">
        <f>+'POAI 01 2024'!Y321+'POAI 02 AD'!Y321</f>
        <v>0</v>
      </c>
      <c r="Z321" s="178">
        <f>+'POAI 01 2024'!Z321+'POAI 02 AD'!Z321</f>
        <v>0</v>
      </c>
      <c r="AA321" s="178">
        <f>+'POAI 01 2024'!AA321+'POAI 02 AD'!AA321</f>
        <v>0</v>
      </c>
      <c r="AB321" s="178">
        <f>+'POAI 01 2024'!AB321+'POAI 02 AD'!AB321</f>
        <v>0</v>
      </c>
      <c r="AC321" s="178">
        <f>+'POAI 01 2024'!AC321+'POAI 02 AD'!AC321</f>
        <v>0</v>
      </c>
      <c r="AD321" s="178">
        <f>+'POAI 01 2024'!AD321+'POAI 02 AD'!AD321</f>
        <v>0</v>
      </c>
      <c r="AE321" s="178">
        <f>+'POAI 01 2024'!AE321+'POAI 02 AD'!AE321</f>
        <v>0</v>
      </c>
      <c r="AF321" s="178">
        <f t="shared" si="26"/>
        <v>500000000</v>
      </c>
      <c r="AG321" s="180">
        <f t="shared" si="29"/>
        <v>5.5396662178315494E-2</v>
      </c>
      <c r="AH321" s="178">
        <v>9025814558.836729</v>
      </c>
      <c r="AI321" s="181">
        <f t="shared" si="30"/>
        <v>0.94460333782168449</v>
      </c>
      <c r="AJ321" s="178">
        <f t="shared" si="22"/>
        <v>8525814558.836729</v>
      </c>
    </row>
    <row r="322" spans="1:36" s="6" customFormat="1" ht="23.4" customHeight="1" x14ac:dyDescent="0.3">
      <c r="A322" s="175" t="str">
        <f t="shared" si="25"/>
        <v>SA.PY.1</v>
      </c>
      <c r="B322" s="176" t="s">
        <v>9</v>
      </c>
      <c r="C322" s="135" t="s">
        <v>12</v>
      </c>
      <c r="D322" s="177" t="s">
        <v>11</v>
      </c>
      <c r="E322" s="136">
        <v>2500</v>
      </c>
      <c r="F322" s="178">
        <f>+'POAI 01 2024'!F322+'POAI 02 AD'!F322</f>
        <v>0</v>
      </c>
      <c r="G322" s="178">
        <f>+'POAI 01 2024'!G322+'POAI 02 AD'!G322</f>
        <v>0</v>
      </c>
      <c r="H322" s="178">
        <f>+'POAI 01 2024'!H322+'POAI 02 AD'!H322</f>
        <v>0</v>
      </c>
      <c r="I322" s="178">
        <f>+'POAI 01 2024'!I322+'POAI 02 AD'!I322</f>
        <v>0</v>
      </c>
      <c r="J322" s="178">
        <f>+'POAI 01 2024'!J322+'POAI 02 AD'!J322</f>
        <v>0</v>
      </c>
      <c r="K322" s="178">
        <f>+'POAI 01 2024'!K322+'POAI 02 AD'!K322</f>
        <v>0</v>
      </c>
      <c r="L322" s="178">
        <f>+'POAI 01 2024'!L322+'POAI 02 AD'!L322</f>
        <v>0</v>
      </c>
      <c r="M322" s="178">
        <f>+'POAI 01 2024'!M322+'POAI 02 AD'!M322</f>
        <v>0</v>
      </c>
      <c r="N322" s="178">
        <f>+'POAI 01 2024'!N322+'POAI 02 AD'!N322</f>
        <v>0</v>
      </c>
      <c r="O322" s="178">
        <f>+'POAI 01 2024'!O322+'POAI 02 AD'!O322</f>
        <v>0</v>
      </c>
      <c r="P322" s="178">
        <f>+'POAI 01 2024'!P322+'POAI 02 AD'!P322</f>
        <v>0</v>
      </c>
      <c r="Q322" s="178">
        <f>+'POAI 01 2024'!Q322+'POAI 02 AD'!Q322</f>
        <v>0</v>
      </c>
      <c r="R322" s="178">
        <f>+'POAI 01 2024'!R322+'POAI 02 AD'!R322</f>
        <v>0</v>
      </c>
      <c r="S322" s="178">
        <f>+'POAI 01 2024'!S322+'POAI 02 AD'!S322</f>
        <v>0</v>
      </c>
      <c r="T322" s="178">
        <f>+'POAI 01 2024'!T322+'POAI 02 AD'!T322</f>
        <v>0</v>
      </c>
      <c r="U322" s="178">
        <f>+'POAI 01 2024'!U322+'POAI 02 AD'!U322</f>
        <v>0</v>
      </c>
      <c r="V322" s="178">
        <f>+'POAI 01 2024'!V322+'POAI 02 AD'!V322</f>
        <v>0</v>
      </c>
      <c r="W322" s="178">
        <f>+'POAI 01 2024'!W322+'POAI 02 AD'!W322</f>
        <v>0</v>
      </c>
      <c r="X322" s="178">
        <f>+'POAI 01 2024'!X322+'POAI 02 AD'!X322</f>
        <v>0</v>
      </c>
      <c r="Y322" s="178">
        <f>+'POAI 01 2024'!Y322+'POAI 02 AD'!Y322</f>
        <v>0</v>
      </c>
      <c r="Z322" s="178">
        <f>+'POAI 01 2024'!Z322+'POAI 02 AD'!Z322</f>
        <v>0</v>
      </c>
      <c r="AA322" s="178">
        <f>+'POAI 01 2024'!AA322+'POAI 02 AD'!AA322</f>
        <v>0</v>
      </c>
      <c r="AB322" s="178">
        <f>+'POAI 01 2024'!AB322+'POAI 02 AD'!AB322</f>
        <v>0</v>
      </c>
      <c r="AC322" s="178">
        <f>+'POAI 01 2024'!AC322+'POAI 02 AD'!AC322</f>
        <v>0</v>
      </c>
      <c r="AD322" s="178">
        <f>+'POAI 01 2024'!AD322+'POAI 02 AD'!AD322</f>
        <v>0</v>
      </c>
      <c r="AE322" s="178">
        <f>+'POAI 01 2024'!AE322+'POAI 02 AD'!AE322</f>
        <v>0</v>
      </c>
      <c r="AF322" s="178">
        <f t="shared" si="26"/>
        <v>0</v>
      </c>
      <c r="AG322" s="180">
        <f t="shared" si="29"/>
        <v>0</v>
      </c>
      <c r="AH322" s="178">
        <v>5503545462.7053232</v>
      </c>
      <c r="AI322" s="181">
        <f t="shared" si="30"/>
        <v>1</v>
      </c>
      <c r="AJ322" s="178">
        <f t="shared" si="22"/>
        <v>5503545462.7053232</v>
      </c>
    </row>
    <row r="323" spans="1:36" s="6" customFormat="1" ht="23.4" customHeight="1" x14ac:dyDescent="0.3">
      <c r="A323" s="175" t="str">
        <f t="shared" si="25"/>
        <v>SA.PY.1</v>
      </c>
      <c r="B323" s="176" t="s">
        <v>9</v>
      </c>
      <c r="C323" s="135" t="s">
        <v>13</v>
      </c>
      <c r="D323" s="177" t="s">
        <v>11</v>
      </c>
      <c r="E323" s="136">
        <v>600</v>
      </c>
      <c r="F323" s="178">
        <f>+'POAI 01 2024'!F323+'POAI 02 AD'!F323</f>
        <v>0</v>
      </c>
      <c r="G323" s="178">
        <f>+'POAI 01 2024'!G323+'POAI 02 AD'!G323</f>
        <v>0</v>
      </c>
      <c r="H323" s="178">
        <f>+'POAI 01 2024'!H323+'POAI 02 AD'!H323</f>
        <v>0</v>
      </c>
      <c r="I323" s="178">
        <f>+'POAI 01 2024'!I323+'POAI 02 AD'!I323</f>
        <v>0</v>
      </c>
      <c r="J323" s="178">
        <f>+'POAI 01 2024'!J323+'POAI 02 AD'!J323</f>
        <v>0</v>
      </c>
      <c r="K323" s="178">
        <f>+'POAI 01 2024'!K323+'POAI 02 AD'!K323</f>
        <v>0</v>
      </c>
      <c r="L323" s="178">
        <f>+'POAI 01 2024'!L323+'POAI 02 AD'!L323</f>
        <v>0</v>
      </c>
      <c r="M323" s="178">
        <f>+'POAI 01 2024'!M323+'POAI 02 AD'!M323</f>
        <v>0</v>
      </c>
      <c r="N323" s="178">
        <f>+'POAI 01 2024'!N323+'POAI 02 AD'!N323</f>
        <v>0</v>
      </c>
      <c r="O323" s="178">
        <f>+'POAI 01 2024'!O323+'POAI 02 AD'!O323</f>
        <v>0</v>
      </c>
      <c r="P323" s="178">
        <f>+'POAI 01 2024'!P323+'POAI 02 AD'!P323</f>
        <v>0</v>
      </c>
      <c r="Q323" s="178">
        <f>+'POAI 01 2024'!Q323+'POAI 02 AD'!Q323</f>
        <v>0</v>
      </c>
      <c r="R323" s="178">
        <f>+'POAI 01 2024'!R323+'POAI 02 AD'!R323</f>
        <v>0</v>
      </c>
      <c r="S323" s="178">
        <f>+'POAI 01 2024'!S323+'POAI 02 AD'!S323</f>
        <v>0</v>
      </c>
      <c r="T323" s="178">
        <f>+'POAI 01 2024'!T323+'POAI 02 AD'!T323</f>
        <v>0</v>
      </c>
      <c r="U323" s="178">
        <f>+'POAI 01 2024'!U323+'POAI 02 AD'!U323</f>
        <v>0</v>
      </c>
      <c r="V323" s="178">
        <f>+'POAI 01 2024'!V323+'POAI 02 AD'!V323</f>
        <v>0</v>
      </c>
      <c r="W323" s="178">
        <f>+'POAI 01 2024'!W323+'POAI 02 AD'!W323</f>
        <v>0</v>
      </c>
      <c r="X323" s="178">
        <f>+'POAI 01 2024'!X323+'POAI 02 AD'!X323</f>
        <v>0</v>
      </c>
      <c r="Y323" s="178">
        <f>+'POAI 01 2024'!Y323+'POAI 02 AD'!Y323</f>
        <v>0</v>
      </c>
      <c r="Z323" s="178">
        <f>+'POAI 01 2024'!Z323+'POAI 02 AD'!Z323</f>
        <v>0</v>
      </c>
      <c r="AA323" s="178">
        <f>+'POAI 01 2024'!AA323+'POAI 02 AD'!AA323</f>
        <v>0</v>
      </c>
      <c r="AB323" s="178">
        <f>+'POAI 01 2024'!AB323+'POAI 02 AD'!AB323</f>
        <v>0</v>
      </c>
      <c r="AC323" s="178">
        <f>+'POAI 01 2024'!AC323+'POAI 02 AD'!AC323</f>
        <v>0</v>
      </c>
      <c r="AD323" s="178">
        <f>+'POAI 01 2024'!AD323+'POAI 02 AD'!AD323</f>
        <v>0</v>
      </c>
      <c r="AE323" s="178">
        <f>+'POAI 01 2024'!AE323+'POAI 02 AD'!AE323</f>
        <v>0</v>
      </c>
      <c r="AF323" s="178">
        <f t="shared" si="26"/>
        <v>0</v>
      </c>
      <c r="AG323" s="180">
        <f t="shared" si="29"/>
        <v>0</v>
      </c>
      <c r="AH323" s="178">
        <v>1320850911.0492775</v>
      </c>
      <c r="AI323" s="181">
        <f t="shared" si="30"/>
        <v>1</v>
      </c>
      <c r="AJ323" s="178">
        <f t="shared" si="22"/>
        <v>1320850911.0492775</v>
      </c>
    </row>
    <row r="324" spans="1:36" s="6" customFormat="1" ht="23.4" customHeight="1" x14ac:dyDescent="0.3">
      <c r="A324" s="175" t="str">
        <f t="shared" si="25"/>
        <v>SA.PY.1</v>
      </c>
      <c r="B324" s="176" t="s">
        <v>9</v>
      </c>
      <c r="C324" s="135" t="s">
        <v>14</v>
      </c>
      <c r="D324" s="177" t="s">
        <v>11</v>
      </c>
      <c r="E324" s="136">
        <v>900</v>
      </c>
      <c r="F324" s="178">
        <f>+'POAI 01 2024'!F324+'POAI 02 AD'!F324</f>
        <v>0</v>
      </c>
      <c r="G324" s="178">
        <f>+'POAI 01 2024'!G324+'POAI 02 AD'!G324</f>
        <v>0</v>
      </c>
      <c r="H324" s="178">
        <f>+'POAI 01 2024'!H324+'POAI 02 AD'!H324</f>
        <v>0</v>
      </c>
      <c r="I324" s="178">
        <f>+'POAI 01 2024'!I324+'POAI 02 AD'!I324</f>
        <v>0</v>
      </c>
      <c r="J324" s="178">
        <f>+'POAI 01 2024'!J324+'POAI 02 AD'!J324</f>
        <v>0</v>
      </c>
      <c r="K324" s="178">
        <f>+'POAI 01 2024'!K324+'POAI 02 AD'!K324</f>
        <v>0</v>
      </c>
      <c r="L324" s="178">
        <f>+'POAI 01 2024'!L324+'POAI 02 AD'!L324</f>
        <v>0</v>
      </c>
      <c r="M324" s="178">
        <f>+'POAI 01 2024'!M324+'POAI 02 AD'!M324</f>
        <v>0</v>
      </c>
      <c r="N324" s="178">
        <f>+'POAI 01 2024'!N324+'POAI 02 AD'!N324</f>
        <v>0</v>
      </c>
      <c r="O324" s="178">
        <f>+'POAI 01 2024'!O324+'POAI 02 AD'!O324</f>
        <v>0</v>
      </c>
      <c r="P324" s="178">
        <f>+'POAI 01 2024'!P324+'POAI 02 AD'!P324</f>
        <v>0</v>
      </c>
      <c r="Q324" s="178">
        <f>+'POAI 01 2024'!Q324+'POAI 02 AD'!Q324</f>
        <v>0</v>
      </c>
      <c r="R324" s="178">
        <f>+'POAI 01 2024'!R324+'POAI 02 AD'!R324</f>
        <v>0</v>
      </c>
      <c r="S324" s="178">
        <f>+'POAI 01 2024'!S324+'POAI 02 AD'!S324</f>
        <v>0</v>
      </c>
      <c r="T324" s="178">
        <f>+'POAI 01 2024'!T324+'POAI 02 AD'!T324</f>
        <v>0</v>
      </c>
      <c r="U324" s="178">
        <f>+'POAI 01 2024'!U324+'POAI 02 AD'!U324</f>
        <v>0</v>
      </c>
      <c r="V324" s="178">
        <f>+'POAI 01 2024'!V324+'POAI 02 AD'!V324</f>
        <v>0</v>
      </c>
      <c r="W324" s="178">
        <f>+'POAI 01 2024'!W324+'POAI 02 AD'!W324</f>
        <v>0</v>
      </c>
      <c r="X324" s="178">
        <f>+'POAI 01 2024'!X324+'POAI 02 AD'!X324</f>
        <v>0</v>
      </c>
      <c r="Y324" s="178">
        <f>+'POAI 01 2024'!Y324+'POAI 02 AD'!Y324</f>
        <v>0</v>
      </c>
      <c r="Z324" s="178">
        <f>+'POAI 01 2024'!Z324+'POAI 02 AD'!Z324</f>
        <v>0</v>
      </c>
      <c r="AA324" s="178">
        <f>+'POAI 01 2024'!AA324+'POAI 02 AD'!AA324</f>
        <v>0</v>
      </c>
      <c r="AB324" s="178">
        <f>+'POAI 01 2024'!AB324+'POAI 02 AD'!AB324</f>
        <v>0</v>
      </c>
      <c r="AC324" s="178">
        <f>+'POAI 01 2024'!AC324+'POAI 02 AD'!AC324</f>
        <v>0</v>
      </c>
      <c r="AD324" s="178">
        <f>+'POAI 01 2024'!AD324+'POAI 02 AD'!AD324</f>
        <v>0</v>
      </c>
      <c r="AE324" s="178">
        <f>+'POAI 01 2024'!AE324+'POAI 02 AD'!AE324</f>
        <v>0</v>
      </c>
      <c r="AF324" s="178">
        <f t="shared" si="26"/>
        <v>0</v>
      </c>
      <c r="AG324" s="180">
        <f t="shared" si="29"/>
        <v>0</v>
      </c>
      <c r="AH324" s="178">
        <v>1981276366.5739162</v>
      </c>
      <c r="AI324" s="181">
        <f t="shared" si="30"/>
        <v>1</v>
      </c>
      <c r="AJ324" s="178">
        <f t="shared" si="22"/>
        <v>1981276366.5739162</v>
      </c>
    </row>
    <row r="325" spans="1:36" s="6" customFormat="1" ht="25.2" customHeight="1" x14ac:dyDescent="0.3">
      <c r="A325" s="175" t="str">
        <f t="shared" ref="A325:A388" si="31">LEFT(B325,7)</f>
        <v>SA.PY.1</v>
      </c>
      <c r="B325" s="176" t="s">
        <v>15</v>
      </c>
      <c r="C325" s="135" t="s">
        <v>10</v>
      </c>
      <c r="D325" s="177" t="s">
        <v>16</v>
      </c>
      <c r="E325" s="136">
        <v>2000</v>
      </c>
      <c r="F325" s="178">
        <f>+'POAI 01 2024'!F325+'POAI 02 AD'!F325</f>
        <v>0</v>
      </c>
      <c r="G325" s="178">
        <f>+'POAI 01 2024'!G325+'POAI 02 AD'!G325</f>
        <v>0</v>
      </c>
      <c r="H325" s="178">
        <f>+'POAI 01 2024'!H325+'POAI 02 AD'!H325</f>
        <v>0</v>
      </c>
      <c r="I325" s="178">
        <f>+'POAI 01 2024'!I325+'POAI 02 AD'!I325</f>
        <v>0</v>
      </c>
      <c r="J325" s="178">
        <f>+'POAI 01 2024'!J325+'POAI 02 AD'!J325</f>
        <v>100000000</v>
      </c>
      <c r="K325" s="178">
        <f>+'POAI 01 2024'!K325+'POAI 02 AD'!K325</f>
        <v>500000000</v>
      </c>
      <c r="L325" s="178">
        <f>+'POAI 01 2024'!L325+'POAI 02 AD'!L325</f>
        <v>0</v>
      </c>
      <c r="M325" s="178">
        <f>+'POAI 01 2024'!M325+'POAI 02 AD'!M325</f>
        <v>0</v>
      </c>
      <c r="N325" s="178">
        <f>+'POAI 01 2024'!N325+'POAI 02 AD'!N325</f>
        <v>0</v>
      </c>
      <c r="O325" s="178">
        <f>+'POAI 01 2024'!O325+'POAI 02 AD'!O325</f>
        <v>266215924</v>
      </c>
      <c r="P325" s="178">
        <f>+'POAI 01 2024'!P325+'POAI 02 AD'!P325</f>
        <v>0</v>
      </c>
      <c r="Q325" s="178">
        <f>+'POAI 01 2024'!Q325+'POAI 02 AD'!Q325</f>
        <v>0</v>
      </c>
      <c r="R325" s="178">
        <f>+'POAI 01 2024'!R325+'POAI 02 AD'!R325</f>
        <v>0</v>
      </c>
      <c r="S325" s="178">
        <f>+'POAI 01 2024'!S325+'POAI 02 AD'!S325</f>
        <v>0</v>
      </c>
      <c r="T325" s="178">
        <f>+'POAI 01 2024'!T325+'POAI 02 AD'!T325</f>
        <v>0</v>
      </c>
      <c r="U325" s="178">
        <f>+'POAI 01 2024'!U325+'POAI 02 AD'!U325</f>
        <v>0</v>
      </c>
      <c r="V325" s="178">
        <f>+'POAI 01 2024'!V325+'POAI 02 AD'!V325</f>
        <v>0</v>
      </c>
      <c r="W325" s="178">
        <f>+'POAI 01 2024'!W325+'POAI 02 AD'!W325</f>
        <v>0</v>
      </c>
      <c r="X325" s="178">
        <f>+'POAI 01 2024'!X325+'POAI 02 AD'!X325</f>
        <v>0</v>
      </c>
      <c r="Y325" s="178">
        <f>+'POAI 01 2024'!Y325+'POAI 02 AD'!Y325</f>
        <v>0</v>
      </c>
      <c r="Z325" s="178">
        <f>+'POAI 01 2024'!Z325+'POAI 02 AD'!Z325</f>
        <v>8000000</v>
      </c>
      <c r="AA325" s="178">
        <f>+'POAI 01 2024'!AA325+'POAI 02 AD'!AA325</f>
        <v>0</v>
      </c>
      <c r="AB325" s="178">
        <f>+'POAI 01 2024'!AB325+'POAI 02 AD'!AB325</f>
        <v>0</v>
      </c>
      <c r="AC325" s="178">
        <f>+'POAI 01 2024'!AC325+'POAI 02 AD'!AC325</f>
        <v>0</v>
      </c>
      <c r="AD325" s="178">
        <f>+'POAI 01 2024'!AD325+'POAI 02 AD'!AD325</f>
        <v>0</v>
      </c>
      <c r="AE325" s="178">
        <f>+'POAI 01 2024'!AE325+'POAI 02 AD'!AE325</f>
        <v>0</v>
      </c>
      <c r="AF325" s="178">
        <f t="shared" ref="AF325:AF388" si="32">SUM(F325:AE325)</f>
        <v>874215924</v>
      </c>
      <c r="AG325" s="180">
        <f t="shared" si="29"/>
        <v>0.79422976508880372</v>
      </c>
      <c r="AH325" s="178">
        <v>1100709092.5410645</v>
      </c>
      <c r="AI325" s="181">
        <f t="shared" si="30"/>
        <v>0.20577023491119625</v>
      </c>
      <c r="AJ325" s="178">
        <f t="shared" si="22"/>
        <v>226493168.5410645</v>
      </c>
    </row>
    <row r="326" spans="1:36" s="6" customFormat="1" ht="25.2" customHeight="1" x14ac:dyDescent="0.3">
      <c r="A326" s="175" t="str">
        <f t="shared" si="31"/>
        <v>SA.PY.1</v>
      </c>
      <c r="B326" s="176" t="s">
        <v>15</v>
      </c>
      <c r="C326" s="135" t="s">
        <v>12</v>
      </c>
      <c r="D326" s="177" t="s">
        <v>16</v>
      </c>
      <c r="E326" s="136">
        <v>400</v>
      </c>
      <c r="F326" s="178">
        <f>+'POAI 01 2024'!F326+'POAI 02 AD'!F326</f>
        <v>0</v>
      </c>
      <c r="G326" s="178">
        <f>+'POAI 01 2024'!G326+'POAI 02 AD'!G326</f>
        <v>0</v>
      </c>
      <c r="H326" s="178">
        <f>+'POAI 01 2024'!H326+'POAI 02 AD'!H326</f>
        <v>0</v>
      </c>
      <c r="I326" s="178">
        <f>+'POAI 01 2024'!I326+'POAI 02 AD'!I326</f>
        <v>0</v>
      </c>
      <c r="J326" s="178">
        <f>+'POAI 01 2024'!J326+'POAI 02 AD'!J326</f>
        <v>0</v>
      </c>
      <c r="K326" s="178">
        <f>+'POAI 01 2024'!K326+'POAI 02 AD'!K326</f>
        <v>0</v>
      </c>
      <c r="L326" s="178">
        <f>+'POAI 01 2024'!L326+'POAI 02 AD'!L326</f>
        <v>0</v>
      </c>
      <c r="M326" s="178">
        <f>+'POAI 01 2024'!M326+'POAI 02 AD'!M326</f>
        <v>0</v>
      </c>
      <c r="N326" s="178">
        <f>+'POAI 01 2024'!N326+'POAI 02 AD'!N326</f>
        <v>0</v>
      </c>
      <c r="O326" s="178">
        <f>+'POAI 01 2024'!O326+'POAI 02 AD'!O326</f>
        <v>0</v>
      </c>
      <c r="P326" s="178">
        <f>+'POAI 01 2024'!P326+'POAI 02 AD'!P326</f>
        <v>0</v>
      </c>
      <c r="Q326" s="178">
        <f>+'POAI 01 2024'!Q326+'POAI 02 AD'!Q326</f>
        <v>0</v>
      </c>
      <c r="R326" s="178">
        <f>+'POAI 01 2024'!R326+'POAI 02 AD'!R326</f>
        <v>0</v>
      </c>
      <c r="S326" s="178">
        <f>+'POAI 01 2024'!S326+'POAI 02 AD'!S326</f>
        <v>0</v>
      </c>
      <c r="T326" s="178">
        <f>+'POAI 01 2024'!T326+'POAI 02 AD'!T326</f>
        <v>0</v>
      </c>
      <c r="U326" s="178">
        <f>+'POAI 01 2024'!U326+'POAI 02 AD'!U326</f>
        <v>0</v>
      </c>
      <c r="V326" s="178">
        <f>+'POAI 01 2024'!V326+'POAI 02 AD'!V326</f>
        <v>0</v>
      </c>
      <c r="W326" s="178">
        <f>+'POAI 01 2024'!W326+'POAI 02 AD'!W326</f>
        <v>0</v>
      </c>
      <c r="X326" s="178">
        <f>+'POAI 01 2024'!X326+'POAI 02 AD'!X326</f>
        <v>0</v>
      </c>
      <c r="Y326" s="178">
        <f>+'POAI 01 2024'!Y326+'POAI 02 AD'!Y326</f>
        <v>0</v>
      </c>
      <c r="Z326" s="178">
        <f>+'POAI 01 2024'!Z326+'POAI 02 AD'!Z326</f>
        <v>0</v>
      </c>
      <c r="AA326" s="178">
        <f>+'POAI 01 2024'!AA326+'POAI 02 AD'!AA326</f>
        <v>0</v>
      </c>
      <c r="AB326" s="178">
        <f>+'POAI 01 2024'!AB326+'POAI 02 AD'!AB326</f>
        <v>0</v>
      </c>
      <c r="AC326" s="178">
        <f>+'POAI 01 2024'!AC326+'POAI 02 AD'!AC326</f>
        <v>0</v>
      </c>
      <c r="AD326" s="178">
        <f>+'POAI 01 2024'!AD326+'POAI 02 AD'!AD326</f>
        <v>0</v>
      </c>
      <c r="AE326" s="178">
        <f>+'POAI 01 2024'!AE326+'POAI 02 AD'!AE326</f>
        <v>0</v>
      </c>
      <c r="AF326" s="178">
        <f t="shared" si="32"/>
        <v>0</v>
      </c>
      <c r="AG326" s="180">
        <f t="shared" si="29"/>
        <v>0</v>
      </c>
      <c r="AH326" s="178">
        <v>220141818.50821292</v>
      </c>
      <c r="AI326" s="181">
        <f t="shared" si="30"/>
        <v>1</v>
      </c>
      <c r="AJ326" s="178">
        <f t="shared" si="22"/>
        <v>220141818.50821292</v>
      </c>
    </row>
    <row r="327" spans="1:36" s="6" customFormat="1" ht="25.2" customHeight="1" x14ac:dyDescent="0.3">
      <c r="A327" s="175" t="str">
        <f t="shared" si="31"/>
        <v>SA.PY.1</v>
      </c>
      <c r="B327" s="176" t="s">
        <v>15</v>
      </c>
      <c r="C327" s="135" t="s">
        <v>13</v>
      </c>
      <c r="D327" s="177" t="s">
        <v>16</v>
      </c>
      <c r="E327" s="136">
        <v>200</v>
      </c>
      <c r="F327" s="178">
        <f>+'POAI 01 2024'!F327+'POAI 02 AD'!F327</f>
        <v>0</v>
      </c>
      <c r="G327" s="178">
        <f>+'POAI 01 2024'!G327+'POAI 02 AD'!G327</f>
        <v>0</v>
      </c>
      <c r="H327" s="178">
        <f>+'POAI 01 2024'!H327+'POAI 02 AD'!H327</f>
        <v>0</v>
      </c>
      <c r="I327" s="178">
        <f>+'POAI 01 2024'!I327+'POAI 02 AD'!I327</f>
        <v>0</v>
      </c>
      <c r="J327" s="178">
        <f>+'POAI 01 2024'!J327+'POAI 02 AD'!J327</f>
        <v>0</v>
      </c>
      <c r="K327" s="178">
        <f>+'POAI 01 2024'!K327+'POAI 02 AD'!K327</f>
        <v>0</v>
      </c>
      <c r="L327" s="178">
        <f>+'POAI 01 2024'!L327+'POAI 02 AD'!L327</f>
        <v>0</v>
      </c>
      <c r="M327" s="178">
        <f>+'POAI 01 2024'!M327+'POAI 02 AD'!M327</f>
        <v>0</v>
      </c>
      <c r="N327" s="178">
        <f>+'POAI 01 2024'!N327+'POAI 02 AD'!N327</f>
        <v>0</v>
      </c>
      <c r="O327" s="178">
        <f>+'POAI 01 2024'!O327+'POAI 02 AD'!O327</f>
        <v>0</v>
      </c>
      <c r="P327" s="178">
        <f>+'POAI 01 2024'!P327+'POAI 02 AD'!P327</f>
        <v>90000000</v>
      </c>
      <c r="Q327" s="178">
        <f>+'POAI 01 2024'!Q327+'POAI 02 AD'!Q327</f>
        <v>0</v>
      </c>
      <c r="R327" s="178">
        <f>+'POAI 01 2024'!R327+'POAI 02 AD'!R327</f>
        <v>0</v>
      </c>
      <c r="S327" s="178">
        <f>+'POAI 01 2024'!S327+'POAI 02 AD'!S327</f>
        <v>0</v>
      </c>
      <c r="T327" s="178">
        <f>+'POAI 01 2024'!T327+'POAI 02 AD'!T327</f>
        <v>0</v>
      </c>
      <c r="U327" s="178">
        <f>+'POAI 01 2024'!U327+'POAI 02 AD'!U327</f>
        <v>0</v>
      </c>
      <c r="V327" s="178">
        <f>+'POAI 01 2024'!V327+'POAI 02 AD'!V327</f>
        <v>0</v>
      </c>
      <c r="W327" s="178">
        <f>+'POAI 01 2024'!W327+'POAI 02 AD'!W327</f>
        <v>0</v>
      </c>
      <c r="X327" s="178">
        <f>+'POAI 01 2024'!X327+'POAI 02 AD'!X327</f>
        <v>0</v>
      </c>
      <c r="Y327" s="178">
        <f>+'POAI 01 2024'!Y327+'POAI 02 AD'!Y327</f>
        <v>0</v>
      </c>
      <c r="Z327" s="178">
        <f>+'POAI 01 2024'!Z327+'POAI 02 AD'!Z327</f>
        <v>0</v>
      </c>
      <c r="AA327" s="178">
        <f>+'POAI 01 2024'!AA327+'POAI 02 AD'!AA327</f>
        <v>0</v>
      </c>
      <c r="AB327" s="178">
        <f>+'POAI 01 2024'!AB327+'POAI 02 AD'!AB327</f>
        <v>0</v>
      </c>
      <c r="AC327" s="178">
        <f>+'POAI 01 2024'!AC327+'POAI 02 AD'!AC327</f>
        <v>0</v>
      </c>
      <c r="AD327" s="178">
        <f>+'POAI 01 2024'!AD327+'POAI 02 AD'!AD327</f>
        <v>0</v>
      </c>
      <c r="AE327" s="178">
        <f>+'POAI 01 2024'!AE327+'POAI 02 AD'!AE327</f>
        <v>0</v>
      </c>
      <c r="AF327" s="178">
        <f t="shared" si="32"/>
        <v>90000000</v>
      </c>
      <c r="AG327" s="180">
        <f t="shared" si="29"/>
        <v>0.81765473375193665</v>
      </c>
      <c r="AH327" s="178">
        <v>110070909.25410646</v>
      </c>
      <c r="AI327" s="181">
        <f t="shared" si="30"/>
        <v>0.18234526624806335</v>
      </c>
      <c r="AJ327" s="178">
        <f t="shared" si="22"/>
        <v>20070909.254106462</v>
      </c>
    </row>
    <row r="328" spans="1:36" s="6" customFormat="1" ht="25.2" customHeight="1" x14ac:dyDescent="0.3">
      <c r="A328" s="175" t="str">
        <f t="shared" si="31"/>
        <v>SA.PY.1</v>
      </c>
      <c r="B328" s="176" t="s">
        <v>15</v>
      </c>
      <c r="C328" s="135" t="s">
        <v>14</v>
      </c>
      <c r="D328" s="177" t="s">
        <v>16</v>
      </c>
      <c r="E328" s="136">
        <v>200</v>
      </c>
      <c r="F328" s="178">
        <f>+'POAI 01 2024'!F328+'POAI 02 AD'!F328</f>
        <v>0</v>
      </c>
      <c r="G328" s="178">
        <f>+'POAI 01 2024'!G328+'POAI 02 AD'!G328</f>
        <v>0</v>
      </c>
      <c r="H328" s="178">
        <f>+'POAI 01 2024'!H328+'POAI 02 AD'!H328</f>
        <v>0</v>
      </c>
      <c r="I328" s="178">
        <f>+'POAI 01 2024'!I328+'POAI 02 AD'!I328</f>
        <v>0</v>
      </c>
      <c r="J328" s="178">
        <f>+'POAI 01 2024'!J328+'POAI 02 AD'!J328</f>
        <v>0</v>
      </c>
      <c r="K328" s="178">
        <f>+'POAI 01 2024'!K328+'POAI 02 AD'!K328</f>
        <v>0</v>
      </c>
      <c r="L328" s="178">
        <f>+'POAI 01 2024'!L328+'POAI 02 AD'!L328</f>
        <v>0</v>
      </c>
      <c r="M328" s="178">
        <f>+'POAI 01 2024'!M328+'POAI 02 AD'!M328</f>
        <v>40000000</v>
      </c>
      <c r="N328" s="178">
        <f>+'POAI 01 2024'!N328+'POAI 02 AD'!N328</f>
        <v>0</v>
      </c>
      <c r="O328" s="178">
        <f>+'POAI 01 2024'!O328+'POAI 02 AD'!O328</f>
        <v>0</v>
      </c>
      <c r="P328" s="178">
        <f>+'POAI 01 2024'!P328+'POAI 02 AD'!P328</f>
        <v>0</v>
      </c>
      <c r="Q328" s="178">
        <f>+'POAI 01 2024'!Q328+'POAI 02 AD'!Q328</f>
        <v>0</v>
      </c>
      <c r="R328" s="178">
        <f>+'POAI 01 2024'!R328+'POAI 02 AD'!R328</f>
        <v>0</v>
      </c>
      <c r="S328" s="178">
        <f>+'POAI 01 2024'!S328+'POAI 02 AD'!S328</f>
        <v>0</v>
      </c>
      <c r="T328" s="178">
        <f>+'POAI 01 2024'!T328+'POAI 02 AD'!T328</f>
        <v>0</v>
      </c>
      <c r="U328" s="178">
        <f>+'POAI 01 2024'!U328+'POAI 02 AD'!U328</f>
        <v>0</v>
      </c>
      <c r="V328" s="178">
        <f>+'POAI 01 2024'!V328+'POAI 02 AD'!V328</f>
        <v>0</v>
      </c>
      <c r="W328" s="178">
        <f>+'POAI 01 2024'!W328+'POAI 02 AD'!W328</f>
        <v>0</v>
      </c>
      <c r="X328" s="178">
        <f>+'POAI 01 2024'!X328+'POAI 02 AD'!X328</f>
        <v>0</v>
      </c>
      <c r="Y328" s="178">
        <f>+'POAI 01 2024'!Y328+'POAI 02 AD'!Y328</f>
        <v>0</v>
      </c>
      <c r="Z328" s="178">
        <f>+'POAI 01 2024'!Z328+'POAI 02 AD'!Z328</f>
        <v>0</v>
      </c>
      <c r="AA328" s="178">
        <f>+'POAI 01 2024'!AA328+'POAI 02 AD'!AA328</f>
        <v>0</v>
      </c>
      <c r="AB328" s="178">
        <f>+'POAI 01 2024'!AB328+'POAI 02 AD'!AB328</f>
        <v>0</v>
      </c>
      <c r="AC328" s="178">
        <f>+'POAI 01 2024'!AC328+'POAI 02 AD'!AC328</f>
        <v>0</v>
      </c>
      <c r="AD328" s="178">
        <f>+'POAI 01 2024'!AD328+'POAI 02 AD'!AD328</f>
        <v>0</v>
      </c>
      <c r="AE328" s="178">
        <f>+'POAI 01 2024'!AE328+'POAI 02 AD'!AE328</f>
        <v>0</v>
      </c>
      <c r="AF328" s="178">
        <f t="shared" si="32"/>
        <v>40000000</v>
      </c>
      <c r="AG328" s="180">
        <f t="shared" si="29"/>
        <v>0.36340210388974964</v>
      </c>
      <c r="AH328" s="178">
        <v>110070909.25410646</v>
      </c>
      <c r="AI328" s="181">
        <f t="shared" si="30"/>
        <v>0.63659789611025042</v>
      </c>
      <c r="AJ328" s="178">
        <f t="shared" si="22"/>
        <v>70070909.254106462</v>
      </c>
    </row>
    <row r="329" spans="1:36" s="6" customFormat="1" ht="46.8" x14ac:dyDescent="0.3">
      <c r="A329" s="175" t="str">
        <f t="shared" si="31"/>
        <v>SA.PY.1</v>
      </c>
      <c r="B329" s="176" t="s">
        <v>17</v>
      </c>
      <c r="C329" s="135" t="s">
        <v>10</v>
      </c>
      <c r="D329" s="177" t="s">
        <v>18</v>
      </c>
      <c r="E329" s="136">
        <v>4587</v>
      </c>
      <c r="F329" s="178">
        <f>+'POAI 01 2024'!F329+'POAI 02 AD'!F329</f>
        <v>0</v>
      </c>
      <c r="G329" s="178">
        <f>+'POAI 01 2024'!G329+'POAI 02 AD'!G329</f>
        <v>0</v>
      </c>
      <c r="H329" s="178">
        <f>+'POAI 01 2024'!H329+'POAI 02 AD'!H329</f>
        <v>0</v>
      </c>
      <c r="I329" s="178">
        <f>+'POAI 01 2024'!I329+'POAI 02 AD'!I329</f>
        <v>0</v>
      </c>
      <c r="J329" s="178">
        <f>+'POAI 01 2024'!J329+'POAI 02 AD'!J329</f>
        <v>100000000</v>
      </c>
      <c r="K329" s="178">
        <f>+'POAI 01 2024'!K329+'POAI 02 AD'!K329</f>
        <v>500000000</v>
      </c>
      <c r="L329" s="178">
        <f>+'POAI 01 2024'!L329+'POAI 02 AD'!L329</f>
        <v>0</v>
      </c>
      <c r="M329" s="178">
        <f>+'POAI 01 2024'!M329+'POAI 02 AD'!M329</f>
        <v>0</v>
      </c>
      <c r="N329" s="178">
        <f>+'POAI 01 2024'!N329+'POAI 02 AD'!N329</f>
        <v>0</v>
      </c>
      <c r="O329" s="178">
        <f>+'POAI 01 2024'!O329+'POAI 02 AD'!O329</f>
        <v>0</v>
      </c>
      <c r="P329" s="178">
        <f>+'POAI 01 2024'!P329+'POAI 02 AD'!P329</f>
        <v>0</v>
      </c>
      <c r="Q329" s="178">
        <f>+'POAI 01 2024'!Q329+'POAI 02 AD'!Q329</f>
        <v>0</v>
      </c>
      <c r="R329" s="178">
        <f>+'POAI 01 2024'!R329+'POAI 02 AD'!R329</f>
        <v>0</v>
      </c>
      <c r="S329" s="178">
        <f>+'POAI 01 2024'!S329+'POAI 02 AD'!S329</f>
        <v>0</v>
      </c>
      <c r="T329" s="178">
        <f>+'POAI 01 2024'!T329+'POAI 02 AD'!T329</f>
        <v>0</v>
      </c>
      <c r="U329" s="178">
        <f>+'POAI 01 2024'!U329+'POAI 02 AD'!U329</f>
        <v>0</v>
      </c>
      <c r="V329" s="178">
        <f>+'POAI 01 2024'!V329+'POAI 02 AD'!V329</f>
        <v>69940400</v>
      </c>
      <c r="W329" s="178">
        <f>+'POAI 01 2024'!W329+'POAI 02 AD'!W329</f>
        <v>0</v>
      </c>
      <c r="X329" s="178">
        <f>+'POAI 01 2024'!X329+'POAI 02 AD'!X329</f>
        <v>0</v>
      </c>
      <c r="Y329" s="178">
        <f>+'POAI 01 2024'!Y329+'POAI 02 AD'!Y329</f>
        <v>0</v>
      </c>
      <c r="Z329" s="178">
        <f>+'POAI 01 2024'!Z329+'POAI 02 AD'!Z329</f>
        <v>0</v>
      </c>
      <c r="AA329" s="178">
        <f>+'POAI 01 2024'!AA329+'POAI 02 AD'!AA329</f>
        <v>0</v>
      </c>
      <c r="AB329" s="178">
        <f>+'POAI 01 2024'!AB329+'POAI 02 AD'!AB329</f>
        <v>0</v>
      </c>
      <c r="AC329" s="178">
        <f>+'POAI 01 2024'!AC329+'POAI 02 AD'!AC329</f>
        <v>0</v>
      </c>
      <c r="AD329" s="178">
        <f>+'POAI 01 2024'!AD329+'POAI 02 AD'!AD329</f>
        <v>0</v>
      </c>
      <c r="AE329" s="178">
        <f>+'POAI 01 2024'!AE329+'POAI 02 AD'!AE329</f>
        <v>0</v>
      </c>
      <c r="AF329" s="178">
        <f t="shared" si="32"/>
        <v>669940400</v>
      </c>
      <c r="AG329" s="180">
        <f t="shared" si="29"/>
        <v>0.53075594253486036</v>
      </c>
      <c r="AH329" s="178">
        <v>1262238151.8714657</v>
      </c>
      <c r="AI329" s="181">
        <f t="shared" si="30"/>
        <v>0.46924405746513964</v>
      </c>
      <c r="AJ329" s="178">
        <f t="shared" si="22"/>
        <v>592297751.87146568</v>
      </c>
    </row>
    <row r="330" spans="1:36" s="6" customFormat="1" ht="46.8" x14ac:dyDescent="0.3">
      <c r="A330" s="175" t="str">
        <f t="shared" si="31"/>
        <v>SA.PY.1</v>
      </c>
      <c r="B330" s="176" t="s">
        <v>17</v>
      </c>
      <c r="C330" s="135" t="s">
        <v>12</v>
      </c>
      <c r="D330" s="177" t="s">
        <v>18</v>
      </c>
      <c r="E330" s="136">
        <v>400</v>
      </c>
      <c r="F330" s="178">
        <f>+'POAI 01 2024'!F330+'POAI 02 AD'!F330</f>
        <v>0</v>
      </c>
      <c r="G330" s="178">
        <f>+'POAI 01 2024'!G330+'POAI 02 AD'!G330</f>
        <v>0</v>
      </c>
      <c r="H330" s="178">
        <f>+'POAI 01 2024'!H330+'POAI 02 AD'!H330</f>
        <v>0</v>
      </c>
      <c r="I330" s="178">
        <f>+'POAI 01 2024'!I330+'POAI 02 AD'!I330</f>
        <v>0</v>
      </c>
      <c r="J330" s="178">
        <f>+'POAI 01 2024'!J330+'POAI 02 AD'!J330</f>
        <v>0</v>
      </c>
      <c r="K330" s="178">
        <f>+'POAI 01 2024'!K330+'POAI 02 AD'!K330</f>
        <v>0</v>
      </c>
      <c r="L330" s="178">
        <f>+'POAI 01 2024'!L330+'POAI 02 AD'!L330</f>
        <v>0</v>
      </c>
      <c r="M330" s="178">
        <f>+'POAI 01 2024'!M330+'POAI 02 AD'!M330</f>
        <v>0</v>
      </c>
      <c r="N330" s="178">
        <f>+'POAI 01 2024'!N330+'POAI 02 AD'!N330</f>
        <v>300000000</v>
      </c>
      <c r="O330" s="178">
        <f>+'POAI 01 2024'!O330+'POAI 02 AD'!O330</f>
        <v>0</v>
      </c>
      <c r="P330" s="178">
        <f>+'POAI 01 2024'!P330+'POAI 02 AD'!P330</f>
        <v>0</v>
      </c>
      <c r="Q330" s="178">
        <f>+'POAI 01 2024'!Q330+'POAI 02 AD'!Q330</f>
        <v>0</v>
      </c>
      <c r="R330" s="178">
        <f>+'POAI 01 2024'!R330+'POAI 02 AD'!R330</f>
        <v>0</v>
      </c>
      <c r="S330" s="178">
        <f>+'POAI 01 2024'!S330+'POAI 02 AD'!S330</f>
        <v>0</v>
      </c>
      <c r="T330" s="178">
        <f>+'POAI 01 2024'!T330+'POAI 02 AD'!T330</f>
        <v>0</v>
      </c>
      <c r="U330" s="178">
        <f>+'POAI 01 2024'!U330+'POAI 02 AD'!U330</f>
        <v>0</v>
      </c>
      <c r="V330" s="178">
        <f>+'POAI 01 2024'!V330+'POAI 02 AD'!V330</f>
        <v>0</v>
      </c>
      <c r="W330" s="178">
        <f>+'POAI 01 2024'!W330+'POAI 02 AD'!W330</f>
        <v>0</v>
      </c>
      <c r="X330" s="178">
        <f>+'POAI 01 2024'!X330+'POAI 02 AD'!X330</f>
        <v>0</v>
      </c>
      <c r="Y330" s="178">
        <f>+'POAI 01 2024'!Y330+'POAI 02 AD'!Y330</f>
        <v>0</v>
      </c>
      <c r="Z330" s="178">
        <f>+'POAI 01 2024'!Z330+'POAI 02 AD'!Z330</f>
        <v>0</v>
      </c>
      <c r="AA330" s="178">
        <f>+'POAI 01 2024'!AA330+'POAI 02 AD'!AA330</f>
        <v>0</v>
      </c>
      <c r="AB330" s="178">
        <f>+'POAI 01 2024'!AB330+'POAI 02 AD'!AB330</f>
        <v>0</v>
      </c>
      <c r="AC330" s="178">
        <f>+'POAI 01 2024'!AC330+'POAI 02 AD'!AC330</f>
        <v>0</v>
      </c>
      <c r="AD330" s="178">
        <f>+'POAI 01 2024'!AD330+'POAI 02 AD'!AD330</f>
        <v>0</v>
      </c>
      <c r="AE330" s="178">
        <f>+'POAI 01 2024'!AE330+'POAI 02 AD'!AE330</f>
        <v>0</v>
      </c>
      <c r="AF330" s="178">
        <f t="shared" si="32"/>
        <v>300000000</v>
      </c>
      <c r="AG330" s="180">
        <f t="shared" si="29"/>
        <v>2.7255157791731222</v>
      </c>
      <c r="AH330" s="178">
        <v>110070909.25410646</v>
      </c>
      <c r="AI330" s="181">
        <f t="shared" si="30"/>
        <v>-1.7255157791731222</v>
      </c>
      <c r="AJ330" s="178">
        <f t="shared" si="22"/>
        <v>-189929090.74589354</v>
      </c>
    </row>
    <row r="331" spans="1:36" s="6" customFormat="1" ht="46.8" x14ac:dyDescent="0.3">
      <c r="A331" s="175" t="str">
        <f t="shared" si="31"/>
        <v>SA.PY.1</v>
      </c>
      <c r="B331" s="176" t="s">
        <v>17</v>
      </c>
      <c r="C331" s="135" t="s">
        <v>13</v>
      </c>
      <c r="D331" s="177" t="s">
        <v>18</v>
      </c>
      <c r="E331" s="136">
        <v>325</v>
      </c>
      <c r="F331" s="178">
        <f>+'POAI 01 2024'!F331+'POAI 02 AD'!F331</f>
        <v>0</v>
      </c>
      <c r="G331" s="178">
        <f>+'POAI 01 2024'!G331+'POAI 02 AD'!G331</f>
        <v>0</v>
      </c>
      <c r="H331" s="178">
        <f>+'POAI 01 2024'!H331+'POAI 02 AD'!H331</f>
        <v>0</v>
      </c>
      <c r="I331" s="178">
        <f>+'POAI 01 2024'!I331+'POAI 02 AD'!I331</f>
        <v>0</v>
      </c>
      <c r="J331" s="178">
        <f>+'POAI 01 2024'!J331+'POAI 02 AD'!J331</f>
        <v>0</v>
      </c>
      <c r="K331" s="178">
        <f>+'POAI 01 2024'!K331+'POAI 02 AD'!K331</f>
        <v>0</v>
      </c>
      <c r="L331" s="178">
        <f>+'POAI 01 2024'!L331+'POAI 02 AD'!L331</f>
        <v>160000000</v>
      </c>
      <c r="M331" s="178">
        <f>+'POAI 01 2024'!M331+'POAI 02 AD'!M331</f>
        <v>0</v>
      </c>
      <c r="N331" s="178">
        <f>+'POAI 01 2024'!N331+'POAI 02 AD'!N331</f>
        <v>0</v>
      </c>
      <c r="O331" s="178">
        <f>+'POAI 01 2024'!O331+'POAI 02 AD'!O331</f>
        <v>0</v>
      </c>
      <c r="P331" s="178">
        <f>+'POAI 01 2024'!P331+'POAI 02 AD'!P331</f>
        <v>70643874</v>
      </c>
      <c r="Q331" s="178">
        <f>+'POAI 01 2024'!Q331+'POAI 02 AD'!Q331</f>
        <v>0</v>
      </c>
      <c r="R331" s="178">
        <f>+'POAI 01 2024'!R331+'POAI 02 AD'!R331</f>
        <v>0</v>
      </c>
      <c r="S331" s="178">
        <f>+'POAI 01 2024'!S331+'POAI 02 AD'!S331</f>
        <v>0</v>
      </c>
      <c r="T331" s="178">
        <f>+'POAI 01 2024'!T331+'POAI 02 AD'!T331</f>
        <v>0</v>
      </c>
      <c r="U331" s="178">
        <f>+'POAI 01 2024'!U331+'POAI 02 AD'!U331</f>
        <v>0</v>
      </c>
      <c r="V331" s="178">
        <f>+'POAI 01 2024'!V331+'POAI 02 AD'!V331</f>
        <v>0</v>
      </c>
      <c r="W331" s="178">
        <f>+'POAI 01 2024'!W331+'POAI 02 AD'!W331</f>
        <v>0</v>
      </c>
      <c r="X331" s="178">
        <f>+'POAI 01 2024'!X331+'POAI 02 AD'!X331</f>
        <v>0</v>
      </c>
      <c r="Y331" s="178">
        <f>+'POAI 01 2024'!Y331+'POAI 02 AD'!Y331</f>
        <v>0</v>
      </c>
      <c r="Z331" s="178">
        <f>+'POAI 01 2024'!Z331+'POAI 02 AD'!Z331</f>
        <v>0</v>
      </c>
      <c r="AA331" s="178">
        <f>+'POAI 01 2024'!AA331+'POAI 02 AD'!AA331</f>
        <v>0</v>
      </c>
      <c r="AB331" s="178">
        <f>+'POAI 01 2024'!AB331+'POAI 02 AD'!AB331</f>
        <v>0</v>
      </c>
      <c r="AC331" s="178">
        <f>+'POAI 01 2024'!AC331+'POAI 02 AD'!AC331</f>
        <v>0</v>
      </c>
      <c r="AD331" s="178">
        <f>+'POAI 01 2024'!AD331+'POAI 02 AD'!AD331</f>
        <v>0</v>
      </c>
      <c r="AE331" s="178">
        <f>+'POAI 01 2024'!AE331+'POAI 02 AD'!AE331</f>
        <v>0</v>
      </c>
      <c r="AF331" s="178">
        <f t="shared" si="32"/>
        <v>230643874</v>
      </c>
      <c r="AG331" s="180">
        <f t="shared" si="29"/>
        <v>2.5789682787963795</v>
      </c>
      <c r="AH331" s="178">
        <v>89432613.768961489</v>
      </c>
      <c r="AI331" s="181">
        <f t="shared" si="30"/>
        <v>-1.5789682787963795</v>
      </c>
      <c r="AJ331" s="178">
        <f t="shared" si="22"/>
        <v>-141211260.23103851</v>
      </c>
    </row>
    <row r="332" spans="1:36" s="6" customFormat="1" ht="46.8" x14ac:dyDescent="0.3">
      <c r="A332" s="175" t="str">
        <f t="shared" si="31"/>
        <v>SA.PY.1</v>
      </c>
      <c r="B332" s="176" t="s">
        <v>17</v>
      </c>
      <c r="C332" s="135" t="s">
        <v>14</v>
      </c>
      <c r="D332" s="177" t="s">
        <v>18</v>
      </c>
      <c r="E332" s="136">
        <v>325</v>
      </c>
      <c r="F332" s="178">
        <f>+'POAI 01 2024'!F332+'POAI 02 AD'!F332</f>
        <v>0</v>
      </c>
      <c r="G332" s="178">
        <f>+'POAI 01 2024'!G332+'POAI 02 AD'!G332</f>
        <v>0</v>
      </c>
      <c r="H332" s="178">
        <f>+'POAI 01 2024'!H332+'POAI 02 AD'!H332</f>
        <v>0</v>
      </c>
      <c r="I332" s="178">
        <f>+'POAI 01 2024'!I332+'POAI 02 AD'!I332</f>
        <v>0</v>
      </c>
      <c r="J332" s="178">
        <f>+'POAI 01 2024'!J332+'POAI 02 AD'!J332</f>
        <v>0</v>
      </c>
      <c r="K332" s="178">
        <f>+'POAI 01 2024'!K332+'POAI 02 AD'!K332</f>
        <v>0</v>
      </c>
      <c r="L332" s="178">
        <f>+'POAI 01 2024'!L332+'POAI 02 AD'!L332</f>
        <v>0</v>
      </c>
      <c r="M332" s="178">
        <f>+'POAI 01 2024'!M332+'POAI 02 AD'!M332</f>
        <v>351563457.51999998</v>
      </c>
      <c r="N332" s="178">
        <f>+'POAI 01 2024'!N332+'POAI 02 AD'!N332</f>
        <v>0</v>
      </c>
      <c r="O332" s="178">
        <f>+'POAI 01 2024'!O332+'POAI 02 AD'!O332</f>
        <v>0</v>
      </c>
      <c r="P332" s="178">
        <f>+'POAI 01 2024'!P332+'POAI 02 AD'!P332</f>
        <v>0</v>
      </c>
      <c r="Q332" s="178">
        <f>+'POAI 01 2024'!Q332+'POAI 02 AD'!Q332</f>
        <v>76000000</v>
      </c>
      <c r="R332" s="178">
        <f>+'POAI 01 2024'!R332+'POAI 02 AD'!R332</f>
        <v>0</v>
      </c>
      <c r="S332" s="178">
        <f>+'POAI 01 2024'!S332+'POAI 02 AD'!S332</f>
        <v>0</v>
      </c>
      <c r="T332" s="178">
        <f>+'POAI 01 2024'!T332+'POAI 02 AD'!T332</f>
        <v>0</v>
      </c>
      <c r="U332" s="178">
        <f>+'POAI 01 2024'!U332+'POAI 02 AD'!U332</f>
        <v>0</v>
      </c>
      <c r="V332" s="178">
        <f>+'POAI 01 2024'!V332+'POAI 02 AD'!V332</f>
        <v>0</v>
      </c>
      <c r="W332" s="178">
        <f>+'POAI 01 2024'!W332+'POAI 02 AD'!W332</f>
        <v>0</v>
      </c>
      <c r="X332" s="178">
        <f>+'POAI 01 2024'!X332+'POAI 02 AD'!X332</f>
        <v>0</v>
      </c>
      <c r="Y332" s="178">
        <f>+'POAI 01 2024'!Y332+'POAI 02 AD'!Y332</f>
        <v>0</v>
      </c>
      <c r="Z332" s="178">
        <f>+'POAI 01 2024'!Z332+'POAI 02 AD'!Z332</f>
        <v>0</v>
      </c>
      <c r="AA332" s="178">
        <f>+'POAI 01 2024'!AA332+'POAI 02 AD'!AA332</f>
        <v>0</v>
      </c>
      <c r="AB332" s="178">
        <f>+'POAI 01 2024'!AB332+'POAI 02 AD'!AB332</f>
        <v>0</v>
      </c>
      <c r="AC332" s="178">
        <f>+'POAI 01 2024'!AC332+'POAI 02 AD'!AC332</f>
        <v>0</v>
      </c>
      <c r="AD332" s="178">
        <f>+'POAI 01 2024'!AD332+'POAI 02 AD'!AD332</f>
        <v>0</v>
      </c>
      <c r="AE332" s="178">
        <f>+'POAI 01 2024'!AE332+'POAI 02 AD'!AE332</f>
        <v>0</v>
      </c>
      <c r="AF332" s="178">
        <f t="shared" si="32"/>
        <v>427563457.51999998</v>
      </c>
      <c r="AG332" s="180">
        <f t="shared" si="29"/>
        <v>4.7808449233582646</v>
      </c>
      <c r="AH332" s="178">
        <v>89432613.768961489</v>
      </c>
      <c r="AI332" s="181">
        <f t="shared" si="30"/>
        <v>-3.7808449233582646</v>
      </c>
      <c r="AJ332" s="178">
        <f t="shared" si="22"/>
        <v>-338130843.75103849</v>
      </c>
    </row>
    <row r="333" spans="1:36" s="6" customFormat="1" ht="46.8" x14ac:dyDescent="0.3">
      <c r="A333" s="175" t="str">
        <f t="shared" si="31"/>
        <v>SA.PY.2</v>
      </c>
      <c r="B333" s="176" t="s">
        <v>19</v>
      </c>
      <c r="C333" s="135" t="s">
        <v>10</v>
      </c>
      <c r="D333" s="177" t="s">
        <v>20</v>
      </c>
      <c r="E333" s="136">
        <v>8</v>
      </c>
      <c r="F333" s="178">
        <f>+'POAI 01 2024'!F333+'POAI 02 AD'!F333</f>
        <v>0</v>
      </c>
      <c r="G333" s="178">
        <f>+'POAI 01 2024'!G333+'POAI 02 AD'!G333</f>
        <v>0</v>
      </c>
      <c r="H333" s="178">
        <f>+'POAI 01 2024'!H333+'POAI 02 AD'!H333</f>
        <v>0</v>
      </c>
      <c r="I333" s="178">
        <f>+'POAI 01 2024'!I333+'POAI 02 AD'!I333</f>
        <v>0</v>
      </c>
      <c r="J333" s="178">
        <f>+'POAI 01 2024'!J333+'POAI 02 AD'!J333</f>
        <v>0</v>
      </c>
      <c r="K333" s="178">
        <f>+'POAI 01 2024'!K333+'POAI 02 AD'!K333</f>
        <v>80000000</v>
      </c>
      <c r="L333" s="178">
        <f>+'POAI 01 2024'!L333+'POAI 02 AD'!L333</f>
        <v>0</v>
      </c>
      <c r="M333" s="178">
        <f>+'POAI 01 2024'!M333+'POAI 02 AD'!M333</f>
        <v>0</v>
      </c>
      <c r="N333" s="178">
        <f>+'POAI 01 2024'!N333+'POAI 02 AD'!N333</f>
        <v>0</v>
      </c>
      <c r="O333" s="178">
        <f>+'POAI 01 2024'!O333+'POAI 02 AD'!O333</f>
        <v>0</v>
      </c>
      <c r="P333" s="178">
        <f>+'POAI 01 2024'!P333+'POAI 02 AD'!P333</f>
        <v>0</v>
      </c>
      <c r="Q333" s="178">
        <f>+'POAI 01 2024'!Q333+'POAI 02 AD'!Q333</f>
        <v>0</v>
      </c>
      <c r="R333" s="178">
        <f>+'POAI 01 2024'!R333+'POAI 02 AD'!R333</f>
        <v>0</v>
      </c>
      <c r="S333" s="178">
        <f>+'POAI 01 2024'!S333+'POAI 02 AD'!S333</f>
        <v>0</v>
      </c>
      <c r="T333" s="178">
        <f>+'POAI 01 2024'!T333+'POAI 02 AD'!T333</f>
        <v>0</v>
      </c>
      <c r="U333" s="178">
        <f>+'POAI 01 2024'!U333+'POAI 02 AD'!U333</f>
        <v>0</v>
      </c>
      <c r="V333" s="178">
        <f>+'POAI 01 2024'!V333+'POAI 02 AD'!V333</f>
        <v>0</v>
      </c>
      <c r="W333" s="178">
        <f>+'POAI 01 2024'!W333+'POAI 02 AD'!W333</f>
        <v>0</v>
      </c>
      <c r="X333" s="178">
        <f>+'POAI 01 2024'!X333+'POAI 02 AD'!X333</f>
        <v>0</v>
      </c>
      <c r="Y333" s="178">
        <f>+'POAI 01 2024'!Y333+'POAI 02 AD'!Y333</f>
        <v>0</v>
      </c>
      <c r="Z333" s="178">
        <f>+'POAI 01 2024'!Z333+'POAI 02 AD'!Z333</f>
        <v>0</v>
      </c>
      <c r="AA333" s="178">
        <f>+'POAI 01 2024'!AA333+'POAI 02 AD'!AA333</f>
        <v>0</v>
      </c>
      <c r="AB333" s="178">
        <f>+'POAI 01 2024'!AB333+'POAI 02 AD'!AB333</f>
        <v>0</v>
      </c>
      <c r="AC333" s="178">
        <f>+'POAI 01 2024'!AC333+'POAI 02 AD'!AC333</f>
        <v>0</v>
      </c>
      <c r="AD333" s="178">
        <f>+'POAI 01 2024'!AD333+'POAI 02 AD'!AD333</f>
        <v>0</v>
      </c>
      <c r="AE333" s="178">
        <f>+'POAI 01 2024'!AE333+'POAI 02 AD'!AE333</f>
        <v>0</v>
      </c>
      <c r="AF333" s="178">
        <f t="shared" si="32"/>
        <v>80000000</v>
      </c>
      <c r="AG333" s="180">
        <f t="shared" si="29"/>
        <v>6.6666666666666666E-2</v>
      </c>
      <c r="AH333" s="178">
        <v>1200000000</v>
      </c>
      <c r="AI333" s="181">
        <f t="shared" si="30"/>
        <v>0.93333333333333335</v>
      </c>
      <c r="AJ333" s="178">
        <f t="shared" si="22"/>
        <v>1120000000</v>
      </c>
    </row>
    <row r="334" spans="1:36" s="6" customFormat="1" ht="46.8" x14ac:dyDescent="0.3">
      <c r="A334" s="175" t="str">
        <f t="shared" si="31"/>
        <v>SA.PY.2</v>
      </c>
      <c r="B334" s="176" t="s">
        <v>19</v>
      </c>
      <c r="C334" s="135" t="s">
        <v>12</v>
      </c>
      <c r="D334" s="177" t="s">
        <v>20</v>
      </c>
      <c r="E334" s="136">
        <v>1</v>
      </c>
      <c r="F334" s="178">
        <f>+'POAI 01 2024'!F334+'POAI 02 AD'!F334</f>
        <v>0</v>
      </c>
      <c r="G334" s="178">
        <f>+'POAI 01 2024'!G334+'POAI 02 AD'!G334</f>
        <v>0</v>
      </c>
      <c r="H334" s="178">
        <f>+'POAI 01 2024'!H334+'POAI 02 AD'!H334</f>
        <v>0</v>
      </c>
      <c r="I334" s="178">
        <f>+'POAI 01 2024'!I334+'POAI 02 AD'!I334</f>
        <v>0</v>
      </c>
      <c r="J334" s="178">
        <f>+'POAI 01 2024'!J334+'POAI 02 AD'!J334</f>
        <v>0</v>
      </c>
      <c r="K334" s="178">
        <f>+'POAI 01 2024'!K334+'POAI 02 AD'!K334</f>
        <v>0</v>
      </c>
      <c r="L334" s="178">
        <f>+'POAI 01 2024'!L334+'POAI 02 AD'!L334</f>
        <v>0</v>
      </c>
      <c r="M334" s="178">
        <f>+'POAI 01 2024'!M334+'POAI 02 AD'!M334</f>
        <v>0</v>
      </c>
      <c r="N334" s="178">
        <f>+'POAI 01 2024'!N334+'POAI 02 AD'!N334</f>
        <v>196000000</v>
      </c>
      <c r="O334" s="178">
        <f>+'POAI 01 2024'!O334+'POAI 02 AD'!O334</f>
        <v>0</v>
      </c>
      <c r="P334" s="178">
        <f>+'POAI 01 2024'!P334+'POAI 02 AD'!P334</f>
        <v>0</v>
      </c>
      <c r="Q334" s="178">
        <f>+'POAI 01 2024'!Q334+'POAI 02 AD'!Q334</f>
        <v>0</v>
      </c>
      <c r="R334" s="178">
        <f>+'POAI 01 2024'!R334+'POAI 02 AD'!R334</f>
        <v>192000000</v>
      </c>
      <c r="S334" s="178">
        <f>+'POAI 01 2024'!S334+'POAI 02 AD'!S334</f>
        <v>0</v>
      </c>
      <c r="T334" s="178">
        <f>+'POAI 01 2024'!T334+'POAI 02 AD'!T334</f>
        <v>0</v>
      </c>
      <c r="U334" s="178">
        <f>+'POAI 01 2024'!U334+'POAI 02 AD'!U334</f>
        <v>0</v>
      </c>
      <c r="V334" s="178">
        <f>+'POAI 01 2024'!V334+'POAI 02 AD'!V334</f>
        <v>0</v>
      </c>
      <c r="W334" s="178">
        <f>+'POAI 01 2024'!W334+'POAI 02 AD'!W334</f>
        <v>0</v>
      </c>
      <c r="X334" s="178">
        <f>+'POAI 01 2024'!X334+'POAI 02 AD'!X334</f>
        <v>0</v>
      </c>
      <c r="Y334" s="178">
        <f>+'POAI 01 2024'!Y334+'POAI 02 AD'!Y334</f>
        <v>0</v>
      </c>
      <c r="Z334" s="178">
        <f>+'POAI 01 2024'!Z334+'POAI 02 AD'!Z334</f>
        <v>0</v>
      </c>
      <c r="AA334" s="178">
        <f>+'POAI 01 2024'!AA334+'POAI 02 AD'!AA334</f>
        <v>0</v>
      </c>
      <c r="AB334" s="178">
        <f>+'POAI 01 2024'!AB334+'POAI 02 AD'!AB334</f>
        <v>0</v>
      </c>
      <c r="AC334" s="178">
        <f>+'POAI 01 2024'!AC334+'POAI 02 AD'!AC334</f>
        <v>0</v>
      </c>
      <c r="AD334" s="178">
        <f>+'POAI 01 2024'!AD334+'POAI 02 AD'!AD334</f>
        <v>0</v>
      </c>
      <c r="AE334" s="178">
        <f>+'POAI 01 2024'!AE334+'POAI 02 AD'!AE334</f>
        <v>0</v>
      </c>
      <c r="AF334" s="178">
        <f t="shared" si="32"/>
        <v>388000000</v>
      </c>
      <c r="AG334" s="180">
        <f t="shared" si="29"/>
        <v>2.5866666666666664</v>
      </c>
      <c r="AH334" s="178">
        <v>150000000</v>
      </c>
      <c r="AI334" s="181">
        <f t="shared" si="30"/>
        <v>-1.5866666666666667</v>
      </c>
      <c r="AJ334" s="178">
        <f t="shared" si="22"/>
        <v>-238000000</v>
      </c>
    </row>
    <row r="335" spans="1:36" s="6" customFormat="1" ht="46.8" x14ac:dyDescent="0.3">
      <c r="A335" s="175" t="str">
        <f t="shared" si="31"/>
        <v>SA.PY.2</v>
      </c>
      <c r="B335" s="176" t="s">
        <v>19</v>
      </c>
      <c r="C335" s="135" t="s">
        <v>13</v>
      </c>
      <c r="D335" s="177" t="s">
        <v>20</v>
      </c>
      <c r="E335" s="136">
        <v>1</v>
      </c>
      <c r="F335" s="178">
        <f>+'POAI 01 2024'!F335+'POAI 02 AD'!F335</f>
        <v>0</v>
      </c>
      <c r="G335" s="178">
        <f>+'POAI 01 2024'!G335+'POAI 02 AD'!G335</f>
        <v>0</v>
      </c>
      <c r="H335" s="178">
        <f>+'POAI 01 2024'!H335+'POAI 02 AD'!H335</f>
        <v>0</v>
      </c>
      <c r="I335" s="178">
        <f>+'POAI 01 2024'!I335+'POAI 02 AD'!I335</f>
        <v>0</v>
      </c>
      <c r="J335" s="178">
        <f>+'POAI 01 2024'!J335+'POAI 02 AD'!J335</f>
        <v>0</v>
      </c>
      <c r="K335" s="178">
        <f>+'POAI 01 2024'!K335+'POAI 02 AD'!K335</f>
        <v>0</v>
      </c>
      <c r="L335" s="178">
        <f>+'POAI 01 2024'!L335+'POAI 02 AD'!L335</f>
        <v>379000000</v>
      </c>
      <c r="M335" s="178">
        <f>+'POAI 01 2024'!M335+'POAI 02 AD'!M335</f>
        <v>0</v>
      </c>
      <c r="N335" s="178">
        <f>+'POAI 01 2024'!N335+'POAI 02 AD'!N335</f>
        <v>0</v>
      </c>
      <c r="O335" s="178">
        <f>+'POAI 01 2024'!O335+'POAI 02 AD'!O335</f>
        <v>0</v>
      </c>
      <c r="P335" s="178">
        <f>+'POAI 01 2024'!P335+'POAI 02 AD'!P335</f>
        <v>0</v>
      </c>
      <c r="Q335" s="178">
        <f>+'POAI 01 2024'!Q335+'POAI 02 AD'!Q335</f>
        <v>0</v>
      </c>
      <c r="R335" s="178">
        <f>+'POAI 01 2024'!R335+'POAI 02 AD'!R335</f>
        <v>0</v>
      </c>
      <c r="S335" s="178">
        <f>+'POAI 01 2024'!S335+'POAI 02 AD'!S335</f>
        <v>0</v>
      </c>
      <c r="T335" s="178">
        <f>+'POAI 01 2024'!T335+'POAI 02 AD'!T335</f>
        <v>0</v>
      </c>
      <c r="U335" s="178">
        <f>+'POAI 01 2024'!U335+'POAI 02 AD'!U335</f>
        <v>0</v>
      </c>
      <c r="V335" s="178">
        <f>+'POAI 01 2024'!V335+'POAI 02 AD'!V335</f>
        <v>0</v>
      </c>
      <c r="W335" s="178">
        <f>+'POAI 01 2024'!W335+'POAI 02 AD'!W335</f>
        <v>0</v>
      </c>
      <c r="X335" s="178">
        <f>+'POAI 01 2024'!X335+'POAI 02 AD'!X335</f>
        <v>0</v>
      </c>
      <c r="Y335" s="178">
        <f>+'POAI 01 2024'!Y335+'POAI 02 AD'!Y335</f>
        <v>0</v>
      </c>
      <c r="Z335" s="178">
        <f>+'POAI 01 2024'!Z335+'POAI 02 AD'!Z335</f>
        <v>0</v>
      </c>
      <c r="AA335" s="178">
        <f>+'POAI 01 2024'!AA335+'POAI 02 AD'!AA335</f>
        <v>0</v>
      </c>
      <c r="AB335" s="178">
        <f>+'POAI 01 2024'!AB335+'POAI 02 AD'!AB335</f>
        <v>0</v>
      </c>
      <c r="AC335" s="178">
        <f>+'POAI 01 2024'!AC335+'POAI 02 AD'!AC335</f>
        <v>0</v>
      </c>
      <c r="AD335" s="178">
        <f>+'POAI 01 2024'!AD335+'POAI 02 AD'!AD335</f>
        <v>0</v>
      </c>
      <c r="AE335" s="178">
        <f>+'POAI 01 2024'!AE335+'POAI 02 AD'!AE335</f>
        <v>0</v>
      </c>
      <c r="AF335" s="178">
        <f t="shared" si="32"/>
        <v>379000000</v>
      </c>
      <c r="AG335" s="180">
        <f t="shared" si="29"/>
        <v>2.5266666666666668</v>
      </c>
      <c r="AH335" s="178">
        <v>150000000</v>
      </c>
      <c r="AI335" s="181">
        <f t="shared" si="30"/>
        <v>-1.5266666666666666</v>
      </c>
      <c r="AJ335" s="178">
        <f t="shared" si="22"/>
        <v>-229000000</v>
      </c>
    </row>
    <row r="336" spans="1:36" s="6" customFormat="1" ht="46.8" x14ac:dyDescent="0.3">
      <c r="A336" s="175" t="str">
        <f t="shared" si="31"/>
        <v>SA.PY.2</v>
      </c>
      <c r="B336" s="176" t="s">
        <v>19</v>
      </c>
      <c r="C336" s="135" t="s">
        <v>14</v>
      </c>
      <c r="D336" s="177" t="s">
        <v>21</v>
      </c>
      <c r="E336" s="136">
        <v>1</v>
      </c>
      <c r="F336" s="178">
        <f>+'POAI 01 2024'!F336+'POAI 02 AD'!F336</f>
        <v>0</v>
      </c>
      <c r="G336" s="178">
        <f>+'POAI 01 2024'!G336+'POAI 02 AD'!G336</f>
        <v>0</v>
      </c>
      <c r="H336" s="178">
        <f>+'POAI 01 2024'!H336+'POAI 02 AD'!H336</f>
        <v>0</v>
      </c>
      <c r="I336" s="178">
        <f>+'POAI 01 2024'!I336+'POAI 02 AD'!I336</f>
        <v>0</v>
      </c>
      <c r="J336" s="178">
        <f>+'POAI 01 2024'!J336+'POAI 02 AD'!J336</f>
        <v>0</v>
      </c>
      <c r="K336" s="178">
        <f>+'POAI 01 2024'!K336+'POAI 02 AD'!K336</f>
        <v>0</v>
      </c>
      <c r="L336" s="178">
        <f>+'POAI 01 2024'!L336+'POAI 02 AD'!L336</f>
        <v>0</v>
      </c>
      <c r="M336" s="178">
        <f>+'POAI 01 2024'!M336+'POAI 02 AD'!M336</f>
        <v>208000000</v>
      </c>
      <c r="N336" s="178">
        <f>+'POAI 01 2024'!N336+'POAI 02 AD'!N336</f>
        <v>0</v>
      </c>
      <c r="O336" s="178">
        <f>+'POAI 01 2024'!O336+'POAI 02 AD'!O336</f>
        <v>0</v>
      </c>
      <c r="P336" s="178">
        <f>+'POAI 01 2024'!P336+'POAI 02 AD'!P336</f>
        <v>0</v>
      </c>
      <c r="Q336" s="178">
        <f>+'POAI 01 2024'!Q336+'POAI 02 AD'!Q336</f>
        <v>0</v>
      </c>
      <c r="R336" s="178">
        <f>+'POAI 01 2024'!R336+'POAI 02 AD'!R336</f>
        <v>0</v>
      </c>
      <c r="S336" s="178">
        <f>+'POAI 01 2024'!S336+'POAI 02 AD'!S336</f>
        <v>0</v>
      </c>
      <c r="T336" s="178">
        <f>+'POAI 01 2024'!T336+'POAI 02 AD'!T336</f>
        <v>0</v>
      </c>
      <c r="U336" s="178">
        <f>+'POAI 01 2024'!U336+'POAI 02 AD'!U336</f>
        <v>0</v>
      </c>
      <c r="V336" s="178">
        <f>+'POAI 01 2024'!V336+'POAI 02 AD'!V336</f>
        <v>0</v>
      </c>
      <c r="W336" s="178">
        <f>+'POAI 01 2024'!W336+'POAI 02 AD'!W336</f>
        <v>8000000</v>
      </c>
      <c r="X336" s="178">
        <f>+'POAI 01 2024'!X336+'POAI 02 AD'!X336</f>
        <v>0</v>
      </c>
      <c r="Y336" s="178">
        <f>+'POAI 01 2024'!Y336+'POAI 02 AD'!Y336</f>
        <v>0</v>
      </c>
      <c r="Z336" s="178">
        <f>+'POAI 01 2024'!Z336+'POAI 02 AD'!Z336</f>
        <v>0</v>
      </c>
      <c r="AA336" s="178">
        <f>+'POAI 01 2024'!AA336+'POAI 02 AD'!AA336</f>
        <v>0</v>
      </c>
      <c r="AB336" s="178">
        <f>+'POAI 01 2024'!AB336+'POAI 02 AD'!AB336</f>
        <v>0</v>
      </c>
      <c r="AC336" s="178">
        <f>+'POAI 01 2024'!AC336+'POAI 02 AD'!AC336</f>
        <v>0</v>
      </c>
      <c r="AD336" s="178">
        <f>+'POAI 01 2024'!AD336+'POAI 02 AD'!AD336</f>
        <v>0</v>
      </c>
      <c r="AE336" s="178">
        <f>+'POAI 01 2024'!AE336+'POAI 02 AD'!AE336</f>
        <v>0</v>
      </c>
      <c r="AF336" s="178">
        <f t="shared" si="32"/>
        <v>216000000</v>
      </c>
      <c r="AG336" s="180">
        <f t="shared" si="29"/>
        <v>1.44</v>
      </c>
      <c r="AH336" s="178">
        <v>150000000</v>
      </c>
      <c r="AI336" s="181">
        <f t="shared" si="30"/>
        <v>-0.44</v>
      </c>
      <c r="AJ336" s="178">
        <f t="shared" si="22"/>
        <v>-66000000</v>
      </c>
    </row>
    <row r="337" spans="1:36" s="6" customFormat="1" ht="62.4" x14ac:dyDescent="0.3">
      <c r="A337" s="175" t="str">
        <f t="shared" si="31"/>
        <v>SA.PY.2</v>
      </c>
      <c r="B337" s="176" t="s">
        <v>22</v>
      </c>
      <c r="C337" s="135" t="s">
        <v>10</v>
      </c>
      <c r="D337" s="177" t="s">
        <v>23</v>
      </c>
      <c r="E337" s="136">
        <v>12</v>
      </c>
      <c r="F337" s="178">
        <f>+'POAI 01 2024'!F337+'POAI 02 AD'!F337</f>
        <v>0</v>
      </c>
      <c r="G337" s="178">
        <f>+'POAI 01 2024'!G337+'POAI 02 AD'!G337</f>
        <v>0</v>
      </c>
      <c r="H337" s="178">
        <f>+'POAI 01 2024'!H337+'POAI 02 AD'!H337</f>
        <v>0</v>
      </c>
      <c r="I337" s="178">
        <f>+'POAI 01 2024'!I337+'POAI 02 AD'!I337</f>
        <v>0</v>
      </c>
      <c r="J337" s="178">
        <f>+'POAI 01 2024'!J337+'POAI 02 AD'!J337</f>
        <v>0</v>
      </c>
      <c r="K337" s="178">
        <f>+'POAI 01 2024'!K337+'POAI 02 AD'!K337</f>
        <v>40000000</v>
      </c>
      <c r="L337" s="178">
        <f>+'POAI 01 2024'!L337+'POAI 02 AD'!L337</f>
        <v>0</v>
      </c>
      <c r="M337" s="178">
        <f>+'POAI 01 2024'!M337+'POAI 02 AD'!M337</f>
        <v>0</v>
      </c>
      <c r="N337" s="178">
        <f>+'POAI 01 2024'!N337+'POAI 02 AD'!N337</f>
        <v>0</v>
      </c>
      <c r="O337" s="178">
        <f>+'POAI 01 2024'!O337+'POAI 02 AD'!O337</f>
        <v>0</v>
      </c>
      <c r="P337" s="178">
        <f>+'POAI 01 2024'!P337+'POAI 02 AD'!P337</f>
        <v>0</v>
      </c>
      <c r="Q337" s="178">
        <f>+'POAI 01 2024'!Q337+'POAI 02 AD'!Q337</f>
        <v>0</v>
      </c>
      <c r="R337" s="178">
        <f>+'POAI 01 2024'!R337+'POAI 02 AD'!R337</f>
        <v>0</v>
      </c>
      <c r="S337" s="178">
        <f>+'POAI 01 2024'!S337+'POAI 02 AD'!S337</f>
        <v>0</v>
      </c>
      <c r="T337" s="178">
        <f>+'POAI 01 2024'!T337+'POAI 02 AD'!T337</f>
        <v>0</v>
      </c>
      <c r="U337" s="178">
        <f>+'POAI 01 2024'!U337+'POAI 02 AD'!U337</f>
        <v>0</v>
      </c>
      <c r="V337" s="178">
        <f>+'POAI 01 2024'!V337+'POAI 02 AD'!V337</f>
        <v>0</v>
      </c>
      <c r="W337" s="178">
        <f>+'POAI 01 2024'!W337+'POAI 02 AD'!W337</f>
        <v>0</v>
      </c>
      <c r="X337" s="178">
        <f>+'POAI 01 2024'!X337+'POAI 02 AD'!X337</f>
        <v>0</v>
      </c>
      <c r="Y337" s="178">
        <f>+'POAI 01 2024'!Y337+'POAI 02 AD'!Y337</f>
        <v>0</v>
      </c>
      <c r="Z337" s="178">
        <f>+'POAI 01 2024'!Z337+'POAI 02 AD'!Z337</f>
        <v>0</v>
      </c>
      <c r="AA337" s="178">
        <f>+'POAI 01 2024'!AA337+'POAI 02 AD'!AA337</f>
        <v>0</v>
      </c>
      <c r="AB337" s="178">
        <f>+'POAI 01 2024'!AB337+'POAI 02 AD'!AB337</f>
        <v>0</v>
      </c>
      <c r="AC337" s="178">
        <f>+'POAI 01 2024'!AC337+'POAI 02 AD'!AC337</f>
        <v>0</v>
      </c>
      <c r="AD337" s="178">
        <f>+'POAI 01 2024'!AD337+'POAI 02 AD'!AD337</f>
        <v>0</v>
      </c>
      <c r="AE337" s="178">
        <f>+'POAI 01 2024'!AE337+'POAI 02 AD'!AE337</f>
        <v>0</v>
      </c>
      <c r="AF337" s="178">
        <f t="shared" si="32"/>
        <v>40000000</v>
      </c>
      <c r="AG337" s="180">
        <f t="shared" si="29"/>
        <v>0.2857142857142857</v>
      </c>
      <c r="AH337" s="178">
        <v>140000000</v>
      </c>
      <c r="AI337" s="181">
        <f t="shared" si="30"/>
        <v>0.7142857142857143</v>
      </c>
      <c r="AJ337" s="178">
        <f t="shared" si="22"/>
        <v>100000000</v>
      </c>
    </row>
    <row r="338" spans="1:36" s="6" customFormat="1" ht="62.4" x14ac:dyDescent="0.3">
      <c r="A338" s="175" t="str">
        <f t="shared" si="31"/>
        <v>SA.PY.2</v>
      </c>
      <c r="B338" s="176" t="s">
        <v>22</v>
      </c>
      <c r="C338" s="135" t="s">
        <v>12</v>
      </c>
      <c r="D338" s="177" t="s">
        <v>23</v>
      </c>
      <c r="E338" s="136">
        <v>4</v>
      </c>
      <c r="F338" s="178">
        <f>+'POAI 01 2024'!F338+'POAI 02 AD'!F338</f>
        <v>0</v>
      </c>
      <c r="G338" s="178">
        <f>+'POAI 01 2024'!G338+'POAI 02 AD'!G338</f>
        <v>0</v>
      </c>
      <c r="H338" s="178">
        <f>+'POAI 01 2024'!H338+'POAI 02 AD'!H338</f>
        <v>0</v>
      </c>
      <c r="I338" s="178">
        <f>+'POAI 01 2024'!I338+'POAI 02 AD'!I338</f>
        <v>0</v>
      </c>
      <c r="J338" s="178">
        <f>+'POAI 01 2024'!J338+'POAI 02 AD'!J338</f>
        <v>0</v>
      </c>
      <c r="K338" s="178">
        <f>+'POAI 01 2024'!K338+'POAI 02 AD'!K338</f>
        <v>0</v>
      </c>
      <c r="L338" s="178">
        <f>+'POAI 01 2024'!L338+'POAI 02 AD'!L338</f>
        <v>0</v>
      </c>
      <c r="M338" s="178">
        <f>+'POAI 01 2024'!M338+'POAI 02 AD'!M338</f>
        <v>0</v>
      </c>
      <c r="N338" s="178">
        <f>+'POAI 01 2024'!N338+'POAI 02 AD'!N338</f>
        <v>50000000</v>
      </c>
      <c r="O338" s="178">
        <f>+'POAI 01 2024'!O338+'POAI 02 AD'!O338</f>
        <v>0</v>
      </c>
      <c r="P338" s="178">
        <f>+'POAI 01 2024'!P338+'POAI 02 AD'!P338</f>
        <v>0</v>
      </c>
      <c r="Q338" s="178">
        <f>+'POAI 01 2024'!Q338+'POAI 02 AD'!Q338</f>
        <v>0</v>
      </c>
      <c r="R338" s="178">
        <f>+'POAI 01 2024'!R338+'POAI 02 AD'!R338</f>
        <v>0</v>
      </c>
      <c r="S338" s="178">
        <f>+'POAI 01 2024'!S338+'POAI 02 AD'!S338</f>
        <v>0</v>
      </c>
      <c r="T338" s="178">
        <f>+'POAI 01 2024'!T338+'POAI 02 AD'!T338</f>
        <v>0</v>
      </c>
      <c r="U338" s="178">
        <f>+'POAI 01 2024'!U338+'POAI 02 AD'!U338</f>
        <v>0</v>
      </c>
      <c r="V338" s="178">
        <f>+'POAI 01 2024'!V338+'POAI 02 AD'!V338</f>
        <v>0</v>
      </c>
      <c r="W338" s="178">
        <f>+'POAI 01 2024'!W338+'POAI 02 AD'!W338</f>
        <v>0</v>
      </c>
      <c r="X338" s="178">
        <f>+'POAI 01 2024'!X338+'POAI 02 AD'!X338</f>
        <v>0</v>
      </c>
      <c r="Y338" s="178">
        <f>+'POAI 01 2024'!Y338+'POAI 02 AD'!Y338</f>
        <v>0</v>
      </c>
      <c r="Z338" s="178">
        <f>+'POAI 01 2024'!Z338+'POAI 02 AD'!Z338</f>
        <v>0</v>
      </c>
      <c r="AA338" s="178">
        <f>+'POAI 01 2024'!AA338+'POAI 02 AD'!AA338</f>
        <v>0</v>
      </c>
      <c r="AB338" s="178">
        <f>+'POAI 01 2024'!AB338+'POAI 02 AD'!AB338</f>
        <v>0</v>
      </c>
      <c r="AC338" s="178">
        <f>+'POAI 01 2024'!AC338+'POAI 02 AD'!AC338</f>
        <v>0</v>
      </c>
      <c r="AD338" s="178">
        <f>+'POAI 01 2024'!AD338+'POAI 02 AD'!AD338</f>
        <v>0</v>
      </c>
      <c r="AE338" s="178">
        <f>+'POAI 01 2024'!AE338+'POAI 02 AD'!AE338</f>
        <v>0</v>
      </c>
      <c r="AF338" s="178">
        <f t="shared" si="32"/>
        <v>50000000</v>
      </c>
      <c r="AG338" s="180">
        <f t="shared" si="29"/>
        <v>0.69444444444444442</v>
      </c>
      <c r="AH338" s="178">
        <v>72000000</v>
      </c>
      <c r="AI338" s="181">
        <f t="shared" si="30"/>
        <v>0.30555555555555558</v>
      </c>
      <c r="AJ338" s="178">
        <f t="shared" si="22"/>
        <v>22000000</v>
      </c>
    </row>
    <row r="339" spans="1:36" s="6" customFormat="1" ht="62.4" x14ac:dyDescent="0.3">
      <c r="A339" s="175" t="str">
        <f t="shared" si="31"/>
        <v>SA.PY.2</v>
      </c>
      <c r="B339" s="176" t="s">
        <v>22</v>
      </c>
      <c r="C339" s="135" t="s">
        <v>13</v>
      </c>
      <c r="D339" s="177" t="s">
        <v>23</v>
      </c>
      <c r="E339" s="136">
        <v>3</v>
      </c>
      <c r="F339" s="178">
        <f>+'POAI 01 2024'!F339+'POAI 02 AD'!F339</f>
        <v>0</v>
      </c>
      <c r="G339" s="178">
        <f>+'POAI 01 2024'!G339+'POAI 02 AD'!G339</f>
        <v>0</v>
      </c>
      <c r="H339" s="178">
        <f>+'POAI 01 2024'!H339+'POAI 02 AD'!H339</f>
        <v>0</v>
      </c>
      <c r="I339" s="178">
        <f>+'POAI 01 2024'!I339+'POAI 02 AD'!I339</f>
        <v>0</v>
      </c>
      <c r="J339" s="178">
        <f>+'POAI 01 2024'!J339+'POAI 02 AD'!J339</f>
        <v>0</v>
      </c>
      <c r="K339" s="178">
        <f>+'POAI 01 2024'!K339+'POAI 02 AD'!K339</f>
        <v>0</v>
      </c>
      <c r="L339" s="178">
        <f>+'POAI 01 2024'!L339+'POAI 02 AD'!L339</f>
        <v>60563457</v>
      </c>
      <c r="M339" s="178">
        <f>+'POAI 01 2024'!M339+'POAI 02 AD'!M339</f>
        <v>0</v>
      </c>
      <c r="N339" s="178">
        <f>+'POAI 01 2024'!N339+'POAI 02 AD'!N339</f>
        <v>0</v>
      </c>
      <c r="O339" s="178">
        <f>+'POAI 01 2024'!O339+'POAI 02 AD'!O339</f>
        <v>0</v>
      </c>
      <c r="P339" s="178">
        <f>+'POAI 01 2024'!P339+'POAI 02 AD'!P339</f>
        <v>0</v>
      </c>
      <c r="Q339" s="178">
        <f>+'POAI 01 2024'!Q339+'POAI 02 AD'!Q339</f>
        <v>0</v>
      </c>
      <c r="R339" s="178">
        <f>+'POAI 01 2024'!R339+'POAI 02 AD'!R339</f>
        <v>0</v>
      </c>
      <c r="S339" s="178">
        <f>+'POAI 01 2024'!S339+'POAI 02 AD'!S339</f>
        <v>0</v>
      </c>
      <c r="T339" s="178">
        <f>+'POAI 01 2024'!T339+'POAI 02 AD'!T339</f>
        <v>0</v>
      </c>
      <c r="U339" s="178">
        <f>+'POAI 01 2024'!U339+'POAI 02 AD'!U339</f>
        <v>0</v>
      </c>
      <c r="V339" s="178">
        <f>+'POAI 01 2024'!V339+'POAI 02 AD'!V339</f>
        <v>0</v>
      </c>
      <c r="W339" s="178">
        <f>+'POAI 01 2024'!W339+'POAI 02 AD'!W339</f>
        <v>0</v>
      </c>
      <c r="X339" s="178">
        <f>+'POAI 01 2024'!X339+'POAI 02 AD'!X339</f>
        <v>0</v>
      </c>
      <c r="Y339" s="178">
        <f>+'POAI 01 2024'!Y339+'POAI 02 AD'!Y339</f>
        <v>0</v>
      </c>
      <c r="Z339" s="178">
        <f>+'POAI 01 2024'!Z339+'POAI 02 AD'!Z339</f>
        <v>0</v>
      </c>
      <c r="AA339" s="178">
        <f>+'POAI 01 2024'!AA339+'POAI 02 AD'!AA339</f>
        <v>0</v>
      </c>
      <c r="AB339" s="178">
        <f>+'POAI 01 2024'!AB339+'POAI 02 AD'!AB339</f>
        <v>0</v>
      </c>
      <c r="AC339" s="178">
        <f>+'POAI 01 2024'!AC339+'POAI 02 AD'!AC339</f>
        <v>0</v>
      </c>
      <c r="AD339" s="178">
        <f>+'POAI 01 2024'!AD339+'POAI 02 AD'!AD339</f>
        <v>0</v>
      </c>
      <c r="AE339" s="178">
        <f>+'POAI 01 2024'!AE339+'POAI 02 AD'!AE339</f>
        <v>0</v>
      </c>
      <c r="AF339" s="178">
        <f t="shared" si="32"/>
        <v>60563457</v>
      </c>
      <c r="AG339" s="180">
        <f t="shared" si="29"/>
        <v>1.1215455000000001</v>
      </c>
      <c r="AH339" s="178">
        <v>54000000</v>
      </c>
      <c r="AI339" s="181">
        <f t="shared" si="30"/>
        <v>-0.1215455</v>
      </c>
      <c r="AJ339" s="178">
        <f t="shared" si="22"/>
        <v>-6563457</v>
      </c>
    </row>
    <row r="340" spans="1:36" s="6" customFormat="1" ht="62.4" x14ac:dyDescent="0.3">
      <c r="A340" s="175" t="str">
        <f t="shared" si="31"/>
        <v>SA.PY.2</v>
      </c>
      <c r="B340" s="176" t="s">
        <v>22</v>
      </c>
      <c r="C340" s="135" t="s">
        <v>14</v>
      </c>
      <c r="D340" s="177" t="s">
        <v>23</v>
      </c>
      <c r="E340" s="136">
        <v>3</v>
      </c>
      <c r="F340" s="178">
        <f>+'POAI 01 2024'!F340+'POAI 02 AD'!F340</f>
        <v>0</v>
      </c>
      <c r="G340" s="178">
        <f>+'POAI 01 2024'!G340+'POAI 02 AD'!G340</f>
        <v>0</v>
      </c>
      <c r="H340" s="178">
        <f>+'POAI 01 2024'!H340+'POAI 02 AD'!H340</f>
        <v>0</v>
      </c>
      <c r="I340" s="178">
        <f>+'POAI 01 2024'!I340+'POAI 02 AD'!I340</f>
        <v>0</v>
      </c>
      <c r="J340" s="178">
        <f>+'POAI 01 2024'!J340+'POAI 02 AD'!J340</f>
        <v>0</v>
      </c>
      <c r="K340" s="178">
        <f>+'POAI 01 2024'!K340+'POAI 02 AD'!K340</f>
        <v>0</v>
      </c>
      <c r="L340" s="178">
        <f>+'POAI 01 2024'!L340+'POAI 02 AD'!L340</f>
        <v>0</v>
      </c>
      <c r="M340" s="178">
        <f>+'POAI 01 2024'!M340+'POAI 02 AD'!M340</f>
        <v>0</v>
      </c>
      <c r="N340" s="178">
        <f>+'POAI 01 2024'!N340+'POAI 02 AD'!N340</f>
        <v>0</v>
      </c>
      <c r="O340" s="178">
        <f>+'POAI 01 2024'!O340+'POAI 02 AD'!O340</f>
        <v>0</v>
      </c>
      <c r="P340" s="178">
        <f>+'POAI 01 2024'!P340+'POAI 02 AD'!P340</f>
        <v>0</v>
      </c>
      <c r="Q340" s="178">
        <f>+'POAI 01 2024'!Q340+'POAI 02 AD'!Q340</f>
        <v>0</v>
      </c>
      <c r="R340" s="178">
        <f>+'POAI 01 2024'!R340+'POAI 02 AD'!R340</f>
        <v>0</v>
      </c>
      <c r="S340" s="178">
        <f>+'POAI 01 2024'!S340+'POAI 02 AD'!S340</f>
        <v>0</v>
      </c>
      <c r="T340" s="178">
        <f>+'POAI 01 2024'!T340+'POAI 02 AD'!T340</f>
        <v>0</v>
      </c>
      <c r="U340" s="178">
        <f>+'POAI 01 2024'!U340+'POAI 02 AD'!U340</f>
        <v>0</v>
      </c>
      <c r="V340" s="178">
        <f>+'POAI 01 2024'!V340+'POAI 02 AD'!V340</f>
        <v>0</v>
      </c>
      <c r="W340" s="178">
        <f>+'POAI 01 2024'!W340+'POAI 02 AD'!W340</f>
        <v>0</v>
      </c>
      <c r="X340" s="178">
        <f>+'POAI 01 2024'!X340+'POAI 02 AD'!X340</f>
        <v>0</v>
      </c>
      <c r="Y340" s="178">
        <f>+'POAI 01 2024'!Y340+'POAI 02 AD'!Y340</f>
        <v>0</v>
      </c>
      <c r="Z340" s="178">
        <f>+'POAI 01 2024'!Z340+'POAI 02 AD'!Z340</f>
        <v>0</v>
      </c>
      <c r="AA340" s="178">
        <f>+'POAI 01 2024'!AA340+'POAI 02 AD'!AA340</f>
        <v>0</v>
      </c>
      <c r="AB340" s="178">
        <f>+'POAI 01 2024'!AB340+'POAI 02 AD'!AB340</f>
        <v>0</v>
      </c>
      <c r="AC340" s="178">
        <f>+'POAI 01 2024'!AC340+'POAI 02 AD'!AC340</f>
        <v>0</v>
      </c>
      <c r="AD340" s="178">
        <f>+'POAI 01 2024'!AD340+'POAI 02 AD'!AD340</f>
        <v>0</v>
      </c>
      <c r="AE340" s="178">
        <f>+'POAI 01 2024'!AE340+'POAI 02 AD'!AE340</f>
        <v>0</v>
      </c>
      <c r="AF340" s="178">
        <f t="shared" si="32"/>
        <v>0</v>
      </c>
      <c r="AG340" s="180">
        <f t="shared" si="29"/>
        <v>0</v>
      </c>
      <c r="AH340" s="178">
        <v>54000000</v>
      </c>
      <c r="AI340" s="181">
        <f t="shared" si="30"/>
        <v>1</v>
      </c>
      <c r="AJ340" s="178">
        <f t="shared" si="22"/>
        <v>54000000</v>
      </c>
    </row>
    <row r="341" spans="1:36" s="6" customFormat="1" ht="46.8" x14ac:dyDescent="0.3">
      <c r="A341" s="175" t="str">
        <f t="shared" si="31"/>
        <v>SA.PY.2</v>
      </c>
      <c r="B341" s="176" t="s">
        <v>24</v>
      </c>
      <c r="C341" s="135" t="s">
        <v>10</v>
      </c>
      <c r="D341" s="177" t="s">
        <v>21</v>
      </c>
      <c r="E341" s="136">
        <v>10</v>
      </c>
      <c r="F341" s="178">
        <f>+'POAI 01 2024'!F341+'POAI 02 AD'!F341</f>
        <v>0</v>
      </c>
      <c r="G341" s="178">
        <f>+'POAI 01 2024'!G341+'POAI 02 AD'!G341</f>
        <v>0</v>
      </c>
      <c r="H341" s="178">
        <f>+'POAI 01 2024'!H341+'POAI 02 AD'!H341</f>
        <v>0</v>
      </c>
      <c r="I341" s="178">
        <f>+'POAI 01 2024'!I341+'POAI 02 AD'!I341</f>
        <v>0</v>
      </c>
      <c r="J341" s="178">
        <f>+'POAI 01 2024'!J341+'POAI 02 AD'!J341</f>
        <v>0</v>
      </c>
      <c r="K341" s="178">
        <f>+'POAI 01 2024'!K341+'POAI 02 AD'!K341</f>
        <v>60000000</v>
      </c>
      <c r="L341" s="178">
        <f>+'POAI 01 2024'!L341+'POAI 02 AD'!L341</f>
        <v>0</v>
      </c>
      <c r="M341" s="178">
        <f>+'POAI 01 2024'!M341+'POAI 02 AD'!M341</f>
        <v>0</v>
      </c>
      <c r="N341" s="178">
        <f>+'POAI 01 2024'!N341+'POAI 02 AD'!N341</f>
        <v>0</v>
      </c>
      <c r="O341" s="178">
        <f>+'POAI 01 2024'!O341+'POAI 02 AD'!O341</f>
        <v>0</v>
      </c>
      <c r="P341" s="178">
        <f>+'POAI 01 2024'!P341+'POAI 02 AD'!P341</f>
        <v>0</v>
      </c>
      <c r="Q341" s="178">
        <f>+'POAI 01 2024'!Q341+'POAI 02 AD'!Q341</f>
        <v>0</v>
      </c>
      <c r="R341" s="178">
        <f>+'POAI 01 2024'!R341+'POAI 02 AD'!R341</f>
        <v>0</v>
      </c>
      <c r="S341" s="178">
        <f>+'POAI 01 2024'!S341+'POAI 02 AD'!S341</f>
        <v>0</v>
      </c>
      <c r="T341" s="178">
        <f>+'POAI 01 2024'!T341+'POAI 02 AD'!T341</f>
        <v>0</v>
      </c>
      <c r="U341" s="178">
        <f>+'POAI 01 2024'!U341+'POAI 02 AD'!U341</f>
        <v>0</v>
      </c>
      <c r="V341" s="178">
        <f>+'POAI 01 2024'!V341+'POAI 02 AD'!V341</f>
        <v>0</v>
      </c>
      <c r="W341" s="178">
        <f>+'POAI 01 2024'!W341+'POAI 02 AD'!W341</f>
        <v>0</v>
      </c>
      <c r="X341" s="178">
        <f>+'POAI 01 2024'!X341+'POAI 02 AD'!X341</f>
        <v>0</v>
      </c>
      <c r="Y341" s="178">
        <f>+'POAI 01 2024'!Y341+'POAI 02 AD'!Y341</f>
        <v>0</v>
      </c>
      <c r="Z341" s="178">
        <f>+'POAI 01 2024'!Z341+'POAI 02 AD'!Z341</f>
        <v>0</v>
      </c>
      <c r="AA341" s="178">
        <f>+'POAI 01 2024'!AA341+'POAI 02 AD'!AA341</f>
        <v>0</v>
      </c>
      <c r="AB341" s="178">
        <f>+'POAI 01 2024'!AB341+'POAI 02 AD'!AB341</f>
        <v>0</v>
      </c>
      <c r="AC341" s="178">
        <f>+'POAI 01 2024'!AC341+'POAI 02 AD'!AC341</f>
        <v>0</v>
      </c>
      <c r="AD341" s="178">
        <f>+'POAI 01 2024'!AD341+'POAI 02 AD'!AD341</f>
        <v>0</v>
      </c>
      <c r="AE341" s="178">
        <f>+'POAI 01 2024'!AE341+'POAI 02 AD'!AE341</f>
        <v>0</v>
      </c>
      <c r="AF341" s="178">
        <f t="shared" si="32"/>
        <v>60000000</v>
      </c>
      <c r="AG341" s="180">
        <f t="shared" si="29"/>
        <v>1</v>
      </c>
      <c r="AH341" s="178">
        <v>60000000</v>
      </c>
      <c r="AI341" s="181">
        <f t="shared" si="30"/>
        <v>0</v>
      </c>
      <c r="AJ341" s="178">
        <f t="shared" si="22"/>
        <v>0</v>
      </c>
    </row>
    <row r="342" spans="1:36" s="6" customFormat="1" ht="46.8" x14ac:dyDescent="0.3">
      <c r="A342" s="175" t="str">
        <f t="shared" si="31"/>
        <v>SA.PY.2</v>
      </c>
      <c r="B342" s="176" t="s">
        <v>24</v>
      </c>
      <c r="C342" s="135" t="s">
        <v>12</v>
      </c>
      <c r="D342" s="177" t="s">
        <v>21</v>
      </c>
      <c r="E342" s="136">
        <v>4</v>
      </c>
      <c r="F342" s="178">
        <f>+'POAI 01 2024'!F342+'POAI 02 AD'!F342</f>
        <v>0</v>
      </c>
      <c r="G342" s="178">
        <f>+'POAI 01 2024'!G342+'POAI 02 AD'!G342</f>
        <v>0</v>
      </c>
      <c r="H342" s="178">
        <f>+'POAI 01 2024'!H342+'POAI 02 AD'!H342</f>
        <v>0</v>
      </c>
      <c r="I342" s="178">
        <f>+'POAI 01 2024'!I342+'POAI 02 AD'!I342</f>
        <v>0</v>
      </c>
      <c r="J342" s="178">
        <f>+'POAI 01 2024'!J342+'POAI 02 AD'!J342</f>
        <v>0</v>
      </c>
      <c r="K342" s="178">
        <f>+'POAI 01 2024'!K342+'POAI 02 AD'!K342</f>
        <v>0</v>
      </c>
      <c r="L342" s="178">
        <f>+'POAI 01 2024'!L342+'POAI 02 AD'!L342</f>
        <v>0</v>
      </c>
      <c r="M342" s="178">
        <f>+'POAI 01 2024'!M342+'POAI 02 AD'!M342</f>
        <v>0</v>
      </c>
      <c r="N342" s="178">
        <f>+'POAI 01 2024'!N342+'POAI 02 AD'!N342</f>
        <v>53563457</v>
      </c>
      <c r="O342" s="178">
        <f>+'POAI 01 2024'!O342+'POAI 02 AD'!O342</f>
        <v>0</v>
      </c>
      <c r="P342" s="178">
        <f>+'POAI 01 2024'!P342+'POAI 02 AD'!P342</f>
        <v>0</v>
      </c>
      <c r="Q342" s="178">
        <f>+'POAI 01 2024'!Q342+'POAI 02 AD'!Q342</f>
        <v>0</v>
      </c>
      <c r="R342" s="178">
        <f>+'POAI 01 2024'!R342+'POAI 02 AD'!R342</f>
        <v>0</v>
      </c>
      <c r="S342" s="178">
        <f>+'POAI 01 2024'!S342+'POAI 02 AD'!S342</f>
        <v>0</v>
      </c>
      <c r="T342" s="178">
        <f>+'POAI 01 2024'!T342+'POAI 02 AD'!T342</f>
        <v>0</v>
      </c>
      <c r="U342" s="178">
        <f>+'POAI 01 2024'!U342+'POAI 02 AD'!U342</f>
        <v>0</v>
      </c>
      <c r="V342" s="178">
        <f>+'POAI 01 2024'!V342+'POAI 02 AD'!V342</f>
        <v>0</v>
      </c>
      <c r="W342" s="178">
        <f>+'POAI 01 2024'!W342+'POAI 02 AD'!W342</f>
        <v>0</v>
      </c>
      <c r="X342" s="178">
        <f>+'POAI 01 2024'!X342+'POAI 02 AD'!X342</f>
        <v>0</v>
      </c>
      <c r="Y342" s="178">
        <f>+'POAI 01 2024'!Y342+'POAI 02 AD'!Y342</f>
        <v>0</v>
      </c>
      <c r="Z342" s="178">
        <f>+'POAI 01 2024'!Z342+'POAI 02 AD'!Z342</f>
        <v>0</v>
      </c>
      <c r="AA342" s="178">
        <f>+'POAI 01 2024'!AA342+'POAI 02 AD'!AA342</f>
        <v>0</v>
      </c>
      <c r="AB342" s="178">
        <f>+'POAI 01 2024'!AB342+'POAI 02 AD'!AB342</f>
        <v>0</v>
      </c>
      <c r="AC342" s="178">
        <f>+'POAI 01 2024'!AC342+'POAI 02 AD'!AC342</f>
        <v>0</v>
      </c>
      <c r="AD342" s="178">
        <f>+'POAI 01 2024'!AD342+'POAI 02 AD'!AD342</f>
        <v>0</v>
      </c>
      <c r="AE342" s="178">
        <f>+'POAI 01 2024'!AE342+'POAI 02 AD'!AE342</f>
        <v>0</v>
      </c>
      <c r="AF342" s="178">
        <f t="shared" si="32"/>
        <v>53563457</v>
      </c>
      <c r="AG342" s="180">
        <f t="shared" si="29"/>
        <v>3.7196845138888888</v>
      </c>
      <c r="AH342" s="178">
        <v>14400000</v>
      </c>
      <c r="AI342" s="181">
        <f t="shared" si="30"/>
        <v>-2.7196845138888888</v>
      </c>
      <c r="AJ342" s="178">
        <f t="shared" si="22"/>
        <v>-39163457</v>
      </c>
    </row>
    <row r="343" spans="1:36" s="6" customFormat="1" ht="46.8" x14ac:dyDescent="0.3">
      <c r="A343" s="175" t="str">
        <f t="shared" si="31"/>
        <v>SA.PY.2</v>
      </c>
      <c r="B343" s="176" t="s">
        <v>24</v>
      </c>
      <c r="C343" s="135" t="s">
        <v>13</v>
      </c>
      <c r="D343" s="177" t="s">
        <v>21</v>
      </c>
      <c r="E343" s="136">
        <v>3</v>
      </c>
      <c r="F343" s="178">
        <f>+'POAI 01 2024'!F343+'POAI 02 AD'!F343</f>
        <v>0</v>
      </c>
      <c r="G343" s="178">
        <f>+'POAI 01 2024'!G343+'POAI 02 AD'!G343</f>
        <v>0</v>
      </c>
      <c r="H343" s="178">
        <f>+'POAI 01 2024'!H343+'POAI 02 AD'!H343</f>
        <v>0</v>
      </c>
      <c r="I343" s="178">
        <f>+'POAI 01 2024'!I343+'POAI 02 AD'!I343</f>
        <v>0</v>
      </c>
      <c r="J343" s="178">
        <f>+'POAI 01 2024'!J343+'POAI 02 AD'!J343</f>
        <v>0</v>
      </c>
      <c r="K343" s="178">
        <f>+'POAI 01 2024'!K343+'POAI 02 AD'!K343</f>
        <v>0</v>
      </c>
      <c r="L343" s="178">
        <f>+'POAI 01 2024'!L343+'POAI 02 AD'!L343</f>
        <v>0</v>
      </c>
      <c r="M343" s="178">
        <f>+'POAI 01 2024'!M343+'POAI 02 AD'!M343</f>
        <v>0</v>
      </c>
      <c r="N343" s="178">
        <f>+'POAI 01 2024'!N343+'POAI 02 AD'!N343</f>
        <v>0</v>
      </c>
      <c r="O343" s="178">
        <f>+'POAI 01 2024'!O343+'POAI 02 AD'!O343</f>
        <v>0</v>
      </c>
      <c r="P343" s="178">
        <f>+'POAI 01 2024'!P343+'POAI 02 AD'!P343</f>
        <v>0</v>
      </c>
      <c r="Q343" s="178">
        <f>+'POAI 01 2024'!Q343+'POAI 02 AD'!Q343</f>
        <v>0</v>
      </c>
      <c r="R343" s="178">
        <f>+'POAI 01 2024'!R343+'POAI 02 AD'!R343</f>
        <v>0</v>
      </c>
      <c r="S343" s="178">
        <f>+'POAI 01 2024'!S343+'POAI 02 AD'!S343</f>
        <v>0</v>
      </c>
      <c r="T343" s="178">
        <f>+'POAI 01 2024'!T343+'POAI 02 AD'!T343</f>
        <v>0</v>
      </c>
      <c r="U343" s="178">
        <f>+'POAI 01 2024'!U343+'POAI 02 AD'!U343</f>
        <v>0</v>
      </c>
      <c r="V343" s="178">
        <f>+'POAI 01 2024'!V343+'POAI 02 AD'!V343</f>
        <v>0</v>
      </c>
      <c r="W343" s="178">
        <f>+'POAI 01 2024'!W343+'POAI 02 AD'!W343</f>
        <v>0</v>
      </c>
      <c r="X343" s="178">
        <f>+'POAI 01 2024'!X343+'POAI 02 AD'!X343</f>
        <v>0</v>
      </c>
      <c r="Y343" s="178">
        <f>+'POAI 01 2024'!Y343+'POAI 02 AD'!Y343</f>
        <v>0</v>
      </c>
      <c r="Z343" s="178">
        <f>+'POAI 01 2024'!Z343+'POAI 02 AD'!Z343</f>
        <v>0</v>
      </c>
      <c r="AA343" s="178">
        <f>+'POAI 01 2024'!AA343+'POAI 02 AD'!AA343</f>
        <v>0</v>
      </c>
      <c r="AB343" s="178">
        <f>+'POAI 01 2024'!AB343+'POAI 02 AD'!AB343</f>
        <v>0</v>
      </c>
      <c r="AC343" s="178">
        <f>+'POAI 01 2024'!AC343+'POAI 02 AD'!AC343</f>
        <v>0</v>
      </c>
      <c r="AD343" s="178">
        <f>+'POAI 01 2024'!AD343+'POAI 02 AD'!AD343</f>
        <v>0</v>
      </c>
      <c r="AE343" s="178">
        <f>+'POAI 01 2024'!AE343+'POAI 02 AD'!AE343</f>
        <v>0</v>
      </c>
      <c r="AF343" s="178">
        <f t="shared" si="32"/>
        <v>0</v>
      </c>
      <c r="AG343" s="180">
        <f t="shared" si="29"/>
        <v>0</v>
      </c>
      <c r="AH343" s="178">
        <v>10800000</v>
      </c>
      <c r="AI343" s="181">
        <f t="shared" si="30"/>
        <v>1</v>
      </c>
      <c r="AJ343" s="178">
        <f t="shared" si="22"/>
        <v>10800000</v>
      </c>
    </row>
    <row r="344" spans="1:36" s="6" customFormat="1" ht="46.8" x14ac:dyDescent="0.3">
      <c r="A344" s="175" t="str">
        <f t="shared" si="31"/>
        <v>SA.PY.2</v>
      </c>
      <c r="B344" s="176" t="s">
        <v>24</v>
      </c>
      <c r="C344" s="135" t="s">
        <v>14</v>
      </c>
      <c r="D344" s="177" t="s">
        <v>21</v>
      </c>
      <c r="E344" s="136">
        <v>3</v>
      </c>
      <c r="F344" s="178">
        <f>+'POAI 01 2024'!F344+'POAI 02 AD'!F344</f>
        <v>0</v>
      </c>
      <c r="G344" s="178">
        <f>+'POAI 01 2024'!G344+'POAI 02 AD'!G344</f>
        <v>0</v>
      </c>
      <c r="H344" s="178">
        <f>+'POAI 01 2024'!H344+'POAI 02 AD'!H344</f>
        <v>0</v>
      </c>
      <c r="I344" s="178">
        <f>+'POAI 01 2024'!I344+'POAI 02 AD'!I344</f>
        <v>0</v>
      </c>
      <c r="J344" s="178">
        <f>+'POAI 01 2024'!J344+'POAI 02 AD'!J344</f>
        <v>0</v>
      </c>
      <c r="K344" s="178">
        <f>+'POAI 01 2024'!K344+'POAI 02 AD'!K344</f>
        <v>0</v>
      </c>
      <c r="L344" s="178">
        <f>+'POAI 01 2024'!L344+'POAI 02 AD'!L344</f>
        <v>0</v>
      </c>
      <c r="M344" s="178">
        <f>+'POAI 01 2024'!M344+'POAI 02 AD'!M344</f>
        <v>0</v>
      </c>
      <c r="N344" s="178">
        <f>+'POAI 01 2024'!N344+'POAI 02 AD'!N344</f>
        <v>0</v>
      </c>
      <c r="O344" s="178">
        <f>+'POAI 01 2024'!O344+'POAI 02 AD'!O344</f>
        <v>0</v>
      </c>
      <c r="P344" s="178">
        <f>+'POAI 01 2024'!P344+'POAI 02 AD'!P344</f>
        <v>0</v>
      </c>
      <c r="Q344" s="178">
        <f>+'POAI 01 2024'!Q344+'POAI 02 AD'!Q344</f>
        <v>0</v>
      </c>
      <c r="R344" s="178">
        <f>+'POAI 01 2024'!R344+'POAI 02 AD'!R344</f>
        <v>0</v>
      </c>
      <c r="S344" s="178">
        <f>+'POAI 01 2024'!S344+'POAI 02 AD'!S344</f>
        <v>0</v>
      </c>
      <c r="T344" s="178">
        <f>+'POAI 01 2024'!T344+'POAI 02 AD'!T344</f>
        <v>0</v>
      </c>
      <c r="U344" s="178">
        <f>+'POAI 01 2024'!U344+'POAI 02 AD'!U344</f>
        <v>0</v>
      </c>
      <c r="V344" s="178">
        <f>+'POAI 01 2024'!V344+'POAI 02 AD'!V344</f>
        <v>0</v>
      </c>
      <c r="W344" s="178">
        <f>+'POAI 01 2024'!W344+'POAI 02 AD'!W344</f>
        <v>0</v>
      </c>
      <c r="X344" s="178">
        <f>+'POAI 01 2024'!X344+'POAI 02 AD'!X344</f>
        <v>0</v>
      </c>
      <c r="Y344" s="178">
        <f>+'POAI 01 2024'!Y344+'POAI 02 AD'!Y344</f>
        <v>0</v>
      </c>
      <c r="Z344" s="178">
        <f>+'POAI 01 2024'!Z344+'POAI 02 AD'!Z344</f>
        <v>0</v>
      </c>
      <c r="AA344" s="178">
        <f>+'POAI 01 2024'!AA344+'POAI 02 AD'!AA344</f>
        <v>0</v>
      </c>
      <c r="AB344" s="178">
        <f>+'POAI 01 2024'!AB344+'POAI 02 AD'!AB344</f>
        <v>0</v>
      </c>
      <c r="AC344" s="178">
        <f>+'POAI 01 2024'!AC344+'POAI 02 AD'!AC344</f>
        <v>0</v>
      </c>
      <c r="AD344" s="178">
        <f>+'POAI 01 2024'!AD344+'POAI 02 AD'!AD344</f>
        <v>0</v>
      </c>
      <c r="AE344" s="178">
        <f>+'POAI 01 2024'!AE344+'POAI 02 AD'!AE344</f>
        <v>0</v>
      </c>
      <c r="AF344" s="178">
        <f t="shared" si="32"/>
        <v>0</v>
      </c>
      <c r="AG344" s="180">
        <f t="shared" si="29"/>
        <v>0</v>
      </c>
      <c r="AH344" s="178">
        <v>10800000</v>
      </c>
      <c r="AI344" s="181">
        <f t="shared" si="30"/>
        <v>1</v>
      </c>
      <c r="AJ344" s="178">
        <f t="shared" si="22"/>
        <v>10800000</v>
      </c>
    </row>
    <row r="345" spans="1:36" s="6" customFormat="1" ht="46.8" x14ac:dyDescent="0.3">
      <c r="A345" s="175" t="str">
        <f t="shared" si="31"/>
        <v>SA.PY.2</v>
      </c>
      <c r="B345" s="176" t="s">
        <v>25</v>
      </c>
      <c r="C345" s="135" t="s">
        <v>10</v>
      </c>
      <c r="D345" s="177" t="s">
        <v>21</v>
      </c>
      <c r="E345" s="136">
        <v>9</v>
      </c>
      <c r="F345" s="178">
        <f>+'POAI 01 2024'!F345+'POAI 02 AD'!F345</f>
        <v>0</v>
      </c>
      <c r="G345" s="178">
        <f>+'POAI 01 2024'!G345+'POAI 02 AD'!G345</f>
        <v>0</v>
      </c>
      <c r="H345" s="178">
        <f>+'POAI 01 2024'!H345+'POAI 02 AD'!H345</f>
        <v>0</v>
      </c>
      <c r="I345" s="178">
        <f>+'POAI 01 2024'!I345+'POAI 02 AD'!I345</f>
        <v>0</v>
      </c>
      <c r="J345" s="178">
        <f>+'POAI 01 2024'!J345+'POAI 02 AD'!J345</f>
        <v>0</v>
      </c>
      <c r="K345" s="178">
        <f>+'POAI 01 2024'!K345+'POAI 02 AD'!K345</f>
        <v>150000000</v>
      </c>
      <c r="L345" s="178">
        <f>+'POAI 01 2024'!L345+'POAI 02 AD'!L345</f>
        <v>0</v>
      </c>
      <c r="M345" s="178">
        <f>+'POAI 01 2024'!M345+'POAI 02 AD'!M345</f>
        <v>0</v>
      </c>
      <c r="N345" s="178">
        <f>+'POAI 01 2024'!N345+'POAI 02 AD'!N345</f>
        <v>0</v>
      </c>
      <c r="O345" s="178">
        <f>+'POAI 01 2024'!O345+'POAI 02 AD'!O345</f>
        <v>0</v>
      </c>
      <c r="P345" s="178">
        <f>+'POAI 01 2024'!P345+'POAI 02 AD'!P345</f>
        <v>0</v>
      </c>
      <c r="Q345" s="178">
        <f>+'POAI 01 2024'!Q345+'POAI 02 AD'!Q345</f>
        <v>0</v>
      </c>
      <c r="R345" s="178">
        <f>+'POAI 01 2024'!R345+'POAI 02 AD'!R345</f>
        <v>0</v>
      </c>
      <c r="S345" s="178">
        <f>+'POAI 01 2024'!S345+'POAI 02 AD'!S345</f>
        <v>0</v>
      </c>
      <c r="T345" s="178">
        <f>+'POAI 01 2024'!T345+'POAI 02 AD'!T345</f>
        <v>0</v>
      </c>
      <c r="U345" s="178">
        <f>+'POAI 01 2024'!U345+'POAI 02 AD'!U345</f>
        <v>0</v>
      </c>
      <c r="V345" s="178">
        <f>+'POAI 01 2024'!V345+'POAI 02 AD'!V345</f>
        <v>7000000</v>
      </c>
      <c r="W345" s="178">
        <f>+'POAI 01 2024'!W345+'POAI 02 AD'!W345</f>
        <v>0</v>
      </c>
      <c r="X345" s="178">
        <f>+'POAI 01 2024'!X345+'POAI 02 AD'!X345</f>
        <v>0</v>
      </c>
      <c r="Y345" s="178">
        <f>+'POAI 01 2024'!Y345+'POAI 02 AD'!Y345</f>
        <v>0</v>
      </c>
      <c r="Z345" s="178">
        <f>+'POAI 01 2024'!Z345+'POAI 02 AD'!Z345</f>
        <v>0</v>
      </c>
      <c r="AA345" s="178">
        <f>+'POAI 01 2024'!AA345+'POAI 02 AD'!AA345</f>
        <v>0</v>
      </c>
      <c r="AB345" s="178">
        <f>+'POAI 01 2024'!AB345+'POAI 02 AD'!AB345</f>
        <v>0</v>
      </c>
      <c r="AC345" s="178">
        <f>+'POAI 01 2024'!AC345+'POAI 02 AD'!AC345</f>
        <v>0</v>
      </c>
      <c r="AD345" s="178">
        <f>+'POAI 01 2024'!AD345+'POAI 02 AD'!AD345</f>
        <v>0</v>
      </c>
      <c r="AE345" s="178">
        <f>+'POAI 01 2024'!AE345+'POAI 02 AD'!AE345</f>
        <v>0</v>
      </c>
      <c r="AF345" s="178">
        <f t="shared" si="32"/>
        <v>157000000</v>
      </c>
      <c r="AG345" s="180">
        <f t="shared" si="29"/>
        <v>2.9074074074074074</v>
      </c>
      <c r="AH345" s="178">
        <v>54000000</v>
      </c>
      <c r="AI345" s="181">
        <f t="shared" si="30"/>
        <v>-1.9074074074074074</v>
      </c>
      <c r="AJ345" s="178">
        <f t="shared" si="22"/>
        <v>-103000000</v>
      </c>
    </row>
    <row r="346" spans="1:36" s="6" customFormat="1" ht="62.4" x14ac:dyDescent="0.3">
      <c r="A346" s="175" t="str">
        <f t="shared" si="31"/>
        <v>SA.PY.2</v>
      </c>
      <c r="B346" s="176" t="s">
        <v>26</v>
      </c>
      <c r="C346" s="135" t="s">
        <v>10</v>
      </c>
      <c r="D346" s="177" t="s">
        <v>23</v>
      </c>
      <c r="E346" s="136">
        <v>9</v>
      </c>
      <c r="F346" s="178">
        <f>+'POAI 01 2024'!F346+'POAI 02 AD'!F346</f>
        <v>0</v>
      </c>
      <c r="G346" s="178">
        <f>+'POAI 01 2024'!G346+'POAI 02 AD'!G346</f>
        <v>0</v>
      </c>
      <c r="H346" s="178">
        <f>+'POAI 01 2024'!H346+'POAI 02 AD'!H346</f>
        <v>0</v>
      </c>
      <c r="I346" s="178">
        <f>+'POAI 01 2024'!I346+'POAI 02 AD'!I346</f>
        <v>0</v>
      </c>
      <c r="J346" s="178">
        <f>+'POAI 01 2024'!J346+'POAI 02 AD'!J346</f>
        <v>0</v>
      </c>
      <c r="K346" s="178">
        <f>+'POAI 01 2024'!K346+'POAI 02 AD'!K346</f>
        <v>60000000</v>
      </c>
      <c r="L346" s="178">
        <f>+'POAI 01 2024'!L346+'POAI 02 AD'!L346</f>
        <v>0</v>
      </c>
      <c r="M346" s="178">
        <f>+'POAI 01 2024'!M346+'POAI 02 AD'!M346</f>
        <v>0</v>
      </c>
      <c r="N346" s="178">
        <f>+'POAI 01 2024'!N346+'POAI 02 AD'!N346</f>
        <v>0</v>
      </c>
      <c r="O346" s="178">
        <f>+'POAI 01 2024'!O346+'POAI 02 AD'!O346</f>
        <v>0</v>
      </c>
      <c r="P346" s="178">
        <f>+'POAI 01 2024'!P346+'POAI 02 AD'!P346</f>
        <v>0</v>
      </c>
      <c r="Q346" s="178">
        <f>+'POAI 01 2024'!Q346+'POAI 02 AD'!Q346</f>
        <v>0</v>
      </c>
      <c r="R346" s="178">
        <f>+'POAI 01 2024'!R346+'POAI 02 AD'!R346</f>
        <v>0</v>
      </c>
      <c r="S346" s="178">
        <f>+'POAI 01 2024'!S346+'POAI 02 AD'!S346</f>
        <v>0</v>
      </c>
      <c r="T346" s="178">
        <f>+'POAI 01 2024'!T346+'POAI 02 AD'!T346</f>
        <v>0</v>
      </c>
      <c r="U346" s="178">
        <f>+'POAI 01 2024'!U346+'POAI 02 AD'!U346</f>
        <v>0</v>
      </c>
      <c r="V346" s="178">
        <f>+'POAI 01 2024'!V346+'POAI 02 AD'!V346</f>
        <v>3000000</v>
      </c>
      <c r="W346" s="178">
        <f>+'POAI 01 2024'!W346+'POAI 02 AD'!W346</f>
        <v>0</v>
      </c>
      <c r="X346" s="178">
        <f>+'POAI 01 2024'!X346+'POAI 02 AD'!X346</f>
        <v>0</v>
      </c>
      <c r="Y346" s="178">
        <f>+'POAI 01 2024'!Y346+'POAI 02 AD'!Y346</f>
        <v>0</v>
      </c>
      <c r="Z346" s="178">
        <f>+'POAI 01 2024'!Z346+'POAI 02 AD'!Z346</f>
        <v>0</v>
      </c>
      <c r="AA346" s="178">
        <f>+'POAI 01 2024'!AA346+'POAI 02 AD'!AA346</f>
        <v>0</v>
      </c>
      <c r="AB346" s="178">
        <f>+'POAI 01 2024'!AB346+'POAI 02 AD'!AB346</f>
        <v>0</v>
      </c>
      <c r="AC346" s="178">
        <f>+'POAI 01 2024'!AC346+'POAI 02 AD'!AC346</f>
        <v>0</v>
      </c>
      <c r="AD346" s="178">
        <f>+'POAI 01 2024'!AD346+'POAI 02 AD'!AD346</f>
        <v>0</v>
      </c>
      <c r="AE346" s="178">
        <f>+'POAI 01 2024'!AE346+'POAI 02 AD'!AE346</f>
        <v>0</v>
      </c>
      <c r="AF346" s="178">
        <f t="shared" si="32"/>
        <v>63000000</v>
      </c>
      <c r="AG346" s="180">
        <f t="shared" si="29"/>
        <v>1.75</v>
      </c>
      <c r="AH346" s="178">
        <v>36000000</v>
      </c>
      <c r="AI346" s="181">
        <f t="shared" si="30"/>
        <v>-0.75</v>
      </c>
      <c r="AJ346" s="178">
        <f t="shared" si="22"/>
        <v>-27000000</v>
      </c>
    </row>
    <row r="347" spans="1:36" s="6" customFormat="1" ht="46.8" x14ac:dyDescent="0.3">
      <c r="A347" s="175" t="str">
        <f t="shared" si="31"/>
        <v>SA.PY.2</v>
      </c>
      <c r="B347" s="176" t="s">
        <v>27</v>
      </c>
      <c r="C347" s="135" t="s">
        <v>10</v>
      </c>
      <c r="D347" s="177" t="s">
        <v>21</v>
      </c>
      <c r="E347" s="136">
        <v>9</v>
      </c>
      <c r="F347" s="178">
        <f>+'POAI 01 2024'!F347+'POAI 02 AD'!F347</f>
        <v>0</v>
      </c>
      <c r="G347" s="178">
        <f>+'POAI 01 2024'!G347+'POAI 02 AD'!G347</f>
        <v>0</v>
      </c>
      <c r="H347" s="178">
        <f>+'POAI 01 2024'!H347+'POAI 02 AD'!H347</f>
        <v>0</v>
      </c>
      <c r="I347" s="178">
        <f>+'POAI 01 2024'!I347+'POAI 02 AD'!I347</f>
        <v>0</v>
      </c>
      <c r="J347" s="178">
        <f>+'POAI 01 2024'!J347+'POAI 02 AD'!J347</f>
        <v>0</v>
      </c>
      <c r="K347" s="178">
        <f>+'POAI 01 2024'!K347+'POAI 02 AD'!K347</f>
        <v>70000000</v>
      </c>
      <c r="L347" s="178">
        <f>+'POAI 01 2024'!L347+'POAI 02 AD'!L347</f>
        <v>0</v>
      </c>
      <c r="M347" s="178">
        <f>+'POAI 01 2024'!M347+'POAI 02 AD'!M347</f>
        <v>0</v>
      </c>
      <c r="N347" s="178">
        <f>+'POAI 01 2024'!N347+'POAI 02 AD'!N347</f>
        <v>0</v>
      </c>
      <c r="O347" s="178">
        <f>+'POAI 01 2024'!O347+'POAI 02 AD'!O347</f>
        <v>0</v>
      </c>
      <c r="P347" s="178">
        <f>+'POAI 01 2024'!P347+'POAI 02 AD'!P347</f>
        <v>0</v>
      </c>
      <c r="Q347" s="178">
        <f>+'POAI 01 2024'!Q347+'POAI 02 AD'!Q347</f>
        <v>0</v>
      </c>
      <c r="R347" s="178">
        <f>+'POAI 01 2024'!R347+'POAI 02 AD'!R347</f>
        <v>0</v>
      </c>
      <c r="S347" s="178">
        <f>+'POAI 01 2024'!S347+'POAI 02 AD'!S347</f>
        <v>0</v>
      </c>
      <c r="T347" s="178">
        <f>+'POAI 01 2024'!T347+'POAI 02 AD'!T347</f>
        <v>0</v>
      </c>
      <c r="U347" s="178">
        <f>+'POAI 01 2024'!U347+'POAI 02 AD'!U347</f>
        <v>0</v>
      </c>
      <c r="V347" s="178">
        <f>+'POAI 01 2024'!V347+'POAI 02 AD'!V347</f>
        <v>0</v>
      </c>
      <c r="W347" s="178">
        <f>+'POAI 01 2024'!W347+'POAI 02 AD'!W347</f>
        <v>0</v>
      </c>
      <c r="X347" s="178">
        <f>+'POAI 01 2024'!X347+'POAI 02 AD'!X347</f>
        <v>0</v>
      </c>
      <c r="Y347" s="178">
        <f>+'POAI 01 2024'!Y347+'POAI 02 AD'!Y347</f>
        <v>0</v>
      </c>
      <c r="Z347" s="178">
        <f>+'POAI 01 2024'!Z347+'POAI 02 AD'!Z347</f>
        <v>0</v>
      </c>
      <c r="AA347" s="178">
        <f>+'POAI 01 2024'!AA347+'POAI 02 AD'!AA347</f>
        <v>0</v>
      </c>
      <c r="AB347" s="178">
        <f>+'POAI 01 2024'!AB347+'POAI 02 AD'!AB347</f>
        <v>0</v>
      </c>
      <c r="AC347" s="178">
        <f>+'POAI 01 2024'!AC347+'POAI 02 AD'!AC347</f>
        <v>0</v>
      </c>
      <c r="AD347" s="178">
        <f>+'POAI 01 2024'!AD347+'POAI 02 AD'!AD347</f>
        <v>0</v>
      </c>
      <c r="AE347" s="178">
        <f>+'POAI 01 2024'!AE347+'POAI 02 AD'!AE347</f>
        <v>0</v>
      </c>
      <c r="AF347" s="178">
        <f t="shared" si="32"/>
        <v>70000000</v>
      </c>
      <c r="AG347" s="180">
        <f t="shared" si="29"/>
        <v>0.46666666666666667</v>
      </c>
      <c r="AH347" s="178">
        <v>150000000</v>
      </c>
      <c r="AI347" s="181">
        <f t="shared" si="30"/>
        <v>0.53333333333333333</v>
      </c>
      <c r="AJ347" s="178">
        <f t="shared" si="22"/>
        <v>80000000</v>
      </c>
    </row>
    <row r="348" spans="1:36" s="6" customFormat="1" ht="31.2" x14ac:dyDescent="0.3">
      <c r="A348" s="175" t="str">
        <f t="shared" si="31"/>
        <v>SA.PY.2</v>
      </c>
      <c r="B348" s="176" t="s">
        <v>28</v>
      </c>
      <c r="C348" s="135" t="s">
        <v>10</v>
      </c>
      <c r="D348" s="177" t="s">
        <v>29</v>
      </c>
      <c r="E348" s="136">
        <v>6</v>
      </c>
      <c r="F348" s="178">
        <f>+'POAI 01 2024'!F348+'POAI 02 AD'!F348</f>
        <v>0</v>
      </c>
      <c r="G348" s="178">
        <f>+'POAI 01 2024'!G348+'POAI 02 AD'!G348</f>
        <v>0</v>
      </c>
      <c r="H348" s="178">
        <f>+'POAI 01 2024'!H348+'POAI 02 AD'!H348</f>
        <v>0</v>
      </c>
      <c r="I348" s="178">
        <f>+'POAI 01 2024'!I348+'POAI 02 AD'!I348</f>
        <v>0</v>
      </c>
      <c r="J348" s="178">
        <f>+'POAI 01 2024'!J348+'POAI 02 AD'!J348</f>
        <v>0</v>
      </c>
      <c r="K348" s="178">
        <f>+'POAI 01 2024'!K348+'POAI 02 AD'!K348</f>
        <v>0</v>
      </c>
      <c r="L348" s="178">
        <f>+'POAI 01 2024'!L348+'POAI 02 AD'!L348</f>
        <v>0</v>
      </c>
      <c r="M348" s="178">
        <f>+'POAI 01 2024'!M348+'POAI 02 AD'!M348</f>
        <v>0</v>
      </c>
      <c r="N348" s="178">
        <f>+'POAI 01 2024'!N348+'POAI 02 AD'!N348</f>
        <v>0</v>
      </c>
      <c r="O348" s="178">
        <f>+'POAI 01 2024'!O348+'POAI 02 AD'!O348</f>
        <v>0</v>
      </c>
      <c r="P348" s="178">
        <f>+'POAI 01 2024'!P348+'POAI 02 AD'!P348</f>
        <v>0</v>
      </c>
      <c r="Q348" s="178">
        <f>+'POAI 01 2024'!Q348+'POAI 02 AD'!Q348</f>
        <v>0</v>
      </c>
      <c r="R348" s="178">
        <f>+'POAI 01 2024'!R348+'POAI 02 AD'!R348</f>
        <v>0</v>
      </c>
      <c r="S348" s="178">
        <f>+'POAI 01 2024'!S348+'POAI 02 AD'!S348</f>
        <v>0</v>
      </c>
      <c r="T348" s="178">
        <f>+'POAI 01 2024'!T348+'POAI 02 AD'!T348</f>
        <v>0</v>
      </c>
      <c r="U348" s="178">
        <f>+'POAI 01 2024'!U348+'POAI 02 AD'!U348</f>
        <v>0</v>
      </c>
      <c r="V348" s="178">
        <f>+'POAI 01 2024'!V348+'POAI 02 AD'!V348</f>
        <v>0</v>
      </c>
      <c r="W348" s="178">
        <f>+'POAI 01 2024'!W348+'POAI 02 AD'!W348</f>
        <v>0</v>
      </c>
      <c r="X348" s="178">
        <f>+'POAI 01 2024'!X348+'POAI 02 AD'!X348</f>
        <v>0</v>
      </c>
      <c r="Y348" s="178">
        <f>+'POAI 01 2024'!Y348+'POAI 02 AD'!Y348</f>
        <v>0</v>
      </c>
      <c r="Z348" s="178">
        <f>+'POAI 01 2024'!Z348+'POAI 02 AD'!Z348</f>
        <v>32000000</v>
      </c>
      <c r="AA348" s="178">
        <f>+'POAI 01 2024'!AA348+'POAI 02 AD'!AA348</f>
        <v>10000000</v>
      </c>
      <c r="AB348" s="178">
        <f>+'POAI 01 2024'!AB348+'POAI 02 AD'!AB348</f>
        <v>0</v>
      </c>
      <c r="AC348" s="178">
        <f>+'POAI 01 2024'!AC348+'POAI 02 AD'!AC348</f>
        <v>0</v>
      </c>
      <c r="AD348" s="178">
        <f>+'POAI 01 2024'!AD348+'POAI 02 AD'!AD348</f>
        <v>0</v>
      </c>
      <c r="AE348" s="178">
        <f>+'POAI 01 2024'!AE348+'POAI 02 AD'!AE348</f>
        <v>0</v>
      </c>
      <c r="AF348" s="178">
        <f t="shared" si="32"/>
        <v>42000000</v>
      </c>
      <c r="AG348" s="180">
        <f t="shared" si="29"/>
        <v>0.6</v>
      </c>
      <c r="AH348" s="178">
        <v>70000000</v>
      </c>
      <c r="AI348" s="181">
        <f t="shared" si="30"/>
        <v>0.4</v>
      </c>
      <c r="AJ348" s="178">
        <f t="shared" si="22"/>
        <v>28000000</v>
      </c>
    </row>
    <row r="349" spans="1:36" s="6" customFormat="1" ht="62.4" x14ac:dyDescent="0.3">
      <c r="A349" s="175" t="str">
        <f t="shared" si="31"/>
        <v>SA.PY.2</v>
      </c>
      <c r="B349" s="176" t="s">
        <v>28</v>
      </c>
      <c r="C349" s="135" t="s">
        <v>10</v>
      </c>
      <c r="D349" s="177" t="s">
        <v>30</v>
      </c>
      <c r="E349" s="136">
        <v>1</v>
      </c>
      <c r="F349" s="178">
        <f>+'POAI 01 2024'!F349+'POAI 02 AD'!F349</f>
        <v>0</v>
      </c>
      <c r="G349" s="178">
        <f>+'POAI 01 2024'!G349+'POAI 02 AD'!G349</f>
        <v>0</v>
      </c>
      <c r="H349" s="178">
        <f>+'POAI 01 2024'!H349+'POAI 02 AD'!H349</f>
        <v>0</v>
      </c>
      <c r="I349" s="178">
        <f>+'POAI 01 2024'!I349+'POAI 02 AD'!I349</f>
        <v>0</v>
      </c>
      <c r="J349" s="178">
        <f>+'POAI 01 2024'!J349+'POAI 02 AD'!J349</f>
        <v>0</v>
      </c>
      <c r="K349" s="178">
        <f>+'POAI 01 2024'!K349+'POAI 02 AD'!K349</f>
        <v>0</v>
      </c>
      <c r="L349" s="178">
        <f>+'POAI 01 2024'!L349+'POAI 02 AD'!L349</f>
        <v>0</v>
      </c>
      <c r="M349" s="178">
        <f>+'POAI 01 2024'!M349+'POAI 02 AD'!M349</f>
        <v>0</v>
      </c>
      <c r="N349" s="178">
        <f>+'POAI 01 2024'!N349+'POAI 02 AD'!N349</f>
        <v>0</v>
      </c>
      <c r="O349" s="178">
        <f>+'POAI 01 2024'!O349+'POAI 02 AD'!O349</f>
        <v>0</v>
      </c>
      <c r="P349" s="178">
        <f>+'POAI 01 2024'!P349+'POAI 02 AD'!P349</f>
        <v>0</v>
      </c>
      <c r="Q349" s="178">
        <f>+'POAI 01 2024'!Q349+'POAI 02 AD'!Q349</f>
        <v>0</v>
      </c>
      <c r="R349" s="178">
        <f>+'POAI 01 2024'!R349+'POAI 02 AD'!R349</f>
        <v>0</v>
      </c>
      <c r="S349" s="178">
        <f>+'POAI 01 2024'!S349+'POAI 02 AD'!S349</f>
        <v>0</v>
      </c>
      <c r="T349" s="178">
        <f>+'POAI 01 2024'!T349+'POAI 02 AD'!T349</f>
        <v>0</v>
      </c>
      <c r="U349" s="178">
        <f>+'POAI 01 2024'!U349+'POAI 02 AD'!U349</f>
        <v>0</v>
      </c>
      <c r="V349" s="178">
        <f>+'POAI 01 2024'!V349+'POAI 02 AD'!V349</f>
        <v>0</v>
      </c>
      <c r="W349" s="178">
        <f>+'POAI 01 2024'!W349+'POAI 02 AD'!W349</f>
        <v>0</v>
      </c>
      <c r="X349" s="178">
        <f>+'POAI 01 2024'!X349+'POAI 02 AD'!X349</f>
        <v>0</v>
      </c>
      <c r="Y349" s="178">
        <f>+'POAI 01 2024'!Y349+'POAI 02 AD'!Y349</f>
        <v>0</v>
      </c>
      <c r="Z349" s="178">
        <f>+'POAI 01 2024'!Z349+'POAI 02 AD'!Z349</f>
        <v>0</v>
      </c>
      <c r="AA349" s="178">
        <f>+'POAI 01 2024'!AA349+'POAI 02 AD'!AA349</f>
        <v>0</v>
      </c>
      <c r="AB349" s="178">
        <f>+'POAI 01 2024'!AB349+'POAI 02 AD'!AB349</f>
        <v>0</v>
      </c>
      <c r="AC349" s="178">
        <f>+'POAI 01 2024'!AC349+'POAI 02 AD'!AC349</f>
        <v>0</v>
      </c>
      <c r="AD349" s="178">
        <f>+'POAI 01 2024'!AD349+'POAI 02 AD'!AD349</f>
        <v>0</v>
      </c>
      <c r="AE349" s="178">
        <f>+'POAI 01 2024'!AE349+'POAI 02 AD'!AE349</f>
        <v>0</v>
      </c>
      <c r="AF349" s="178">
        <f t="shared" si="32"/>
        <v>0</v>
      </c>
      <c r="AG349" s="180">
        <f t="shared" si="29"/>
        <v>0</v>
      </c>
      <c r="AH349" s="178">
        <v>200000000</v>
      </c>
      <c r="AI349" s="181">
        <f t="shared" si="30"/>
        <v>1</v>
      </c>
      <c r="AJ349" s="178">
        <f t="shared" si="22"/>
        <v>200000000</v>
      </c>
    </row>
    <row r="350" spans="1:36" s="6" customFormat="1" ht="31.2" x14ac:dyDescent="0.3">
      <c r="A350" s="175" t="str">
        <f t="shared" si="31"/>
        <v>SA.PY.2</v>
      </c>
      <c r="B350" s="176" t="s">
        <v>28</v>
      </c>
      <c r="C350" s="135" t="s">
        <v>12</v>
      </c>
      <c r="D350" s="177" t="s">
        <v>29</v>
      </c>
      <c r="E350" s="136">
        <v>6</v>
      </c>
      <c r="F350" s="178">
        <f>+'POAI 01 2024'!F350+'POAI 02 AD'!F350</f>
        <v>0</v>
      </c>
      <c r="G350" s="178">
        <f>+'POAI 01 2024'!G350+'POAI 02 AD'!G350</f>
        <v>0</v>
      </c>
      <c r="H350" s="178">
        <f>+'POAI 01 2024'!H350+'POAI 02 AD'!H350</f>
        <v>0</v>
      </c>
      <c r="I350" s="178">
        <f>+'POAI 01 2024'!I350+'POAI 02 AD'!I350</f>
        <v>0</v>
      </c>
      <c r="J350" s="178">
        <f>+'POAI 01 2024'!J350+'POAI 02 AD'!J350</f>
        <v>0</v>
      </c>
      <c r="K350" s="178">
        <f>+'POAI 01 2024'!K350+'POAI 02 AD'!K350</f>
        <v>0</v>
      </c>
      <c r="L350" s="178">
        <f>+'POAI 01 2024'!L350+'POAI 02 AD'!L350</f>
        <v>0</v>
      </c>
      <c r="M350" s="178">
        <f>+'POAI 01 2024'!M350+'POAI 02 AD'!M350</f>
        <v>0</v>
      </c>
      <c r="N350" s="178">
        <f>+'POAI 01 2024'!N350+'POAI 02 AD'!N350</f>
        <v>0</v>
      </c>
      <c r="O350" s="178">
        <f>+'POAI 01 2024'!O350+'POAI 02 AD'!O350</f>
        <v>0</v>
      </c>
      <c r="P350" s="178">
        <f>+'POAI 01 2024'!P350+'POAI 02 AD'!P350</f>
        <v>0</v>
      </c>
      <c r="Q350" s="178">
        <f>+'POAI 01 2024'!Q350+'POAI 02 AD'!Q350</f>
        <v>0</v>
      </c>
      <c r="R350" s="178">
        <f>+'POAI 01 2024'!R350+'POAI 02 AD'!R350</f>
        <v>0</v>
      </c>
      <c r="S350" s="178">
        <f>+'POAI 01 2024'!S350+'POAI 02 AD'!S350</f>
        <v>0</v>
      </c>
      <c r="T350" s="178">
        <f>+'POAI 01 2024'!T350+'POAI 02 AD'!T350</f>
        <v>0</v>
      </c>
      <c r="U350" s="178">
        <f>+'POAI 01 2024'!U350+'POAI 02 AD'!U350</f>
        <v>0</v>
      </c>
      <c r="V350" s="178">
        <f>+'POAI 01 2024'!V350+'POAI 02 AD'!V350</f>
        <v>0</v>
      </c>
      <c r="W350" s="178">
        <f>+'POAI 01 2024'!W350+'POAI 02 AD'!W350</f>
        <v>0</v>
      </c>
      <c r="X350" s="178">
        <f>+'POAI 01 2024'!X350+'POAI 02 AD'!X350</f>
        <v>0</v>
      </c>
      <c r="Y350" s="178">
        <f>+'POAI 01 2024'!Y350+'POAI 02 AD'!Y350</f>
        <v>0</v>
      </c>
      <c r="Z350" s="178">
        <f>+'POAI 01 2024'!Z350+'POAI 02 AD'!Z350</f>
        <v>0</v>
      </c>
      <c r="AA350" s="178">
        <f>+'POAI 01 2024'!AA350+'POAI 02 AD'!AA350</f>
        <v>0</v>
      </c>
      <c r="AB350" s="178">
        <f>+'POAI 01 2024'!AB350+'POAI 02 AD'!AB350</f>
        <v>0</v>
      </c>
      <c r="AC350" s="178">
        <f>+'POAI 01 2024'!AC350+'POAI 02 AD'!AC350</f>
        <v>0</v>
      </c>
      <c r="AD350" s="178">
        <f>+'POAI 01 2024'!AD350+'POAI 02 AD'!AD350</f>
        <v>0</v>
      </c>
      <c r="AE350" s="178">
        <f>+'POAI 01 2024'!AE350+'POAI 02 AD'!AE350</f>
        <v>0</v>
      </c>
      <c r="AF350" s="178">
        <f t="shared" si="32"/>
        <v>0</v>
      </c>
      <c r="AG350" s="180">
        <f t="shared" si="29"/>
        <v>0</v>
      </c>
      <c r="AH350" s="178">
        <v>368000000</v>
      </c>
      <c r="AI350" s="181">
        <f t="shared" si="30"/>
        <v>1</v>
      </c>
      <c r="AJ350" s="178">
        <f t="shared" si="22"/>
        <v>368000000</v>
      </c>
    </row>
    <row r="351" spans="1:36" s="6" customFormat="1" ht="31.2" x14ac:dyDescent="0.3">
      <c r="A351" s="175" t="str">
        <f t="shared" si="31"/>
        <v>SA.PY.2</v>
      </c>
      <c r="B351" s="176" t="s">
        <v>28</v>
      </c>
      <c r="C351" s="135" t="s">
        <v>13</v>
      </c>
      <c r="D351" s="177" t="s">
        <v>29</v>
      </c>
      <c r="E351" s="136">
        <v>6</v>
      </c>
      <c r="F351" s="178">
        <f>+'POAI 01 2024'!F351+'POAI 02 AD'!F351</f>
        <v>0</v>
      </c>
      <c r="G351" s="178">
        <f>+'POAI 01 2024'!G351+'POAI 02 AD'!G351</f>
        <v>0</v>
      </c>
      <c r="H351" s="178">
        <f>+'POAI 01 2024'!H351+'POAI 02 AD'!H351</f>
        <v>0</v>
      </c>
      <c r="I351" s="178">
        <f>+'POAI 01 2024'!I351+'POAI 02 AD'!I351</f>
        <v>0</v>
      </c>
      <c r="J351" s="178">
        <f>+'POAI 01 2024'!J351+'POAI 02 AD'!J351</f>
        <v>0</v>
      </c>
      <c r="K351" s="178">
        <f>+'POAI 01 2024'!K351+'POAI 02 AD'!K351</f>
        <v>0</v>
      </c>
      <c r="L351" s="178">
        <f>+'POAI 01 2024'!L351+'POAI 02 AD'!L351</f>
        <v>0</v>
      </c>
      <c r="M351" s="178">
        <f>+'POAI 01 2024'!M351+'POAI 02 AD'!M351</f>
        <v>0</v>
      </c>
      <c r="N351" s="178">
        <f>+'POAI 01 2024'!N351+'POAI 02 AD'!N351</f>
        <v>0</v>
      </c>
      <c r="O351" s="178">
        <f>+'POAI 01 2024'!O351+'POAI 02 AD'!O351</f>
        <v>0</v>
      </c>
      <c r="P351" s="178">
        <f>+'POAI 01 2024'!P351+'POAI 02 AD'!P351</f>
        <v>0</v>
      </c>
      <c r="Q351" s="178">
        <f>+'POAI 01 2024'!Q351+'POAI 02 AD'!Q351</f>
        <v>0</v>
      </c>
      <c r="R351" s="178">
        <f>+'POAI 01 2024'!R351+'POAI 02 AD'!R351</f>
        <v>0</v>
      </c>
      <c r="S351" s="178">
        <f>+'POAI 01 2024'!S351+'POAI 02 AD'!S351</f>
        <v>0</v>
      </c>
      <c r="T351" s="178">
        <f>+'POAI 01 2024'!T351+'POAI 02 AD'!T351</f>
        <v>0</v>
      </c>
      <c r="U351" s="178">
        <f>+'POAI 01 2024'!U351+'POAI 02 AD'!U351</f>
        <v>0</v>
      </c>
      <c r="V351" s="178">
        <f>+'POAI 01 2024'!V351+'POAI 02 AD'!V351</f>
        <v>0</v>
      </c>
      <c r="W351" s="178">
        <f>+'POAI 01 2024'!W351+'POAI 02 AD'!W351</f>
        <v>0</v>
      </c>
      <c r="X351" s="178">
        <f>+'POAI 01 2024'!X351+'POAI 02 AD'!X351</f>
        <v>0</v>
      </c>
      <c r="Y351" s="178">
        <f>+'POAI 01 2024'!Y351+'POAI 02 AD'!Y351</f>
        <v>0</v>
      </c>
      <c r="Z351" s="178">
        <f>+'POAI 01 2024'!Z351+'POAI 02 AD'!Z351</f>
        <v>0</v>
      </c>
      <c r="AA351" s="178">
        <f>+'POAI 01 2024'!AA351+'POAI 02 AD'!AA351</f>
        <v>0</v>
      </c>
      <c r="AB351" s="178">
        <f>+'POAI 01 2024'!AB351+'POAI 02 AD'!AB351</f>
        <v>0</v>
      </c>
      <c r="AC351" s="178">
        <f>+'POAI 01 2024'!AC351+'POAI 02 AD'!AC351</f>
        <v>0</v>
      </c>
      <c r="AD351" s="178">
        <f>+'POAI 01 2024'!AD351+'POAI 02 AD'!AD351</f>
        <v>0</v>
      </c>
      <c r="AE351" s="178">
        <f>+'POAI 01 2024'!AE351+'POAI 02 AD'!AE351</f>
        <v>0</v>
      </c>
      <c r="AF351" s="178">
        <f t="shared" si="32"/>
        <v>0</v>
      </c>
      <c r="AG351" s="180">
        <f t="shared" si="29"/>
        <v>0</v>
      </c>
      <c r="AH351" s="178">
        <v>138000000</v>
      </c>
      <c r="AI351" s="181">
        <f t="shared" si="30"/>
        <v>1</v>
      </c>
      <c r="AJ351" s="178">
        <f t="shared" si="22"/>
        <v>138000000</v>
      </c>
    </row>
    <row r="352" spans="1:36" s="6" customFormat="1" ht="31.2" x14ac:dyDescent="0.3">
      <c r="A352" s="175" t="str">
        <f t="shared" si="31"/>
        <v>SA.PY.2</v>
      </c>
      <c r="B352" s="176" t="s">
        <v>28</v>
      </c>
      <c r="C352" s="135" t="s">
        <v>14</v>
      </c>
      <c r="D352" s="177" t="s">
        <v>29</v>
      </c>
      <c r="E352" s="136">
        <v>6</v>
      </c>
      <c r="F352" s="178">
        <f>+'POAI 01 2024'!F352+'POAI 02 AD'!F352</f>
        <v>0</v>
      </c>
      <c r="G352" s="178">
        <f>+'POAI 01 2024'!G352+'POAI 02 AD'!G352</f>
        <v>0</v>
      </c>
      <c r="H352" s="178">
        <f>+'POAI 01 2024'!H352+'POAI 02 AD'!H352</f>
        <v>0</v>
      </c>
      <c r="I352" s="178">
        <f>+'POAI 01 2024'!I352+'POAI 02 AD'!I352</f>
        <v>0</v>
      </c>
      <c r="J352" s="178">
        <f>+'POAI 01 2024'!J352+'POAI 02 AD'!J352</f>
        <v>0</v>
      </c>
      <c r="K352" s="178">
        <f>+'POAI 01 2024'!K352+'POAI 02 AD'!K352</f>
        <v>0</v>
      </c>
      <c r="L352" s="178">
        <f>+'POAI 01 2024'!L352+'POAI 02 AD'!L352</f>
        <v>0</v>
      </c>
      <c r="M352" s="178">
        <f>+'POAI 01 2024'!M352+'POAI 02 AD'!M352</f>
        <v>0</v>
      </c>
      <c r="N352" s="178">
        <f>+'POAI 01 2024'!N352+'POAI 02 AD'!N352</f>
        <v>0</v>
      </c>
      <c r="O352" s="178">
        <f>+'POAI 01 2024'!O352+'POAI 02 AD'!O352</f>
        <v>0</v>
      </c>
      <c r="P352" s="178">
        <f>+'POAI 01 2024'!P352+'POAI 02 AD'!P352</f>
        <v>0</v>
      </c>
      <c r="Q352" s="178">
        <f>+'POAI 01 2024'!Q352+'POAI 02 AD'!Q352</f>
        <v>0</v>
      </c>
      <c r="R352" s="178">
        <f>+'POAI 01 2024'!R352+'POAI 02 AD'!R352</f>
        <v>0</v>
      </c>
      <c r="S352" s="178">
        <f>+'POAI 01 2024'!S352+'POAI 02 AD'!S352</f>
        <v>0</v>
      </c>
      <c r="T352" s="178">
        <f>+'POAI 01 2024'!T352+'POAI 02 AD'!T352</f>
        <v>0</v>
      </c>
      <c r="U352" s="178">
        <f>+'POAI 01 2024'!U352+'POAI 02 AD'!U352</f>
        <v>0</v>
      </c>
      <c r="V352" s="178">
        <f>+'POAI 01 2024'!V352+'POAI 02 AD'!V352</f>
        <v>0</v>
      </c>
      <c r="W352" s="178">
        <f>+'POAI 01 2024'!W352+'POAI 02 AD'!W352</f>
        <v>0</v>
      </c>
      <c r="X352" s="178">
        <f>+'POAI 01 2024'!X352+'POAI 02 AD'!X352</f>
        <v>0</v>
      </c>
      <c r="Y352" s="178">
        <f>+'POAI 01 2024'!Y352+'POAI 02 AD'!Y352</f>
        <v>0</v>
      </c>
      <c r="Z352" s="178">
        <f>+'POAI 01 2024'!Z352+'POAI 02 AD'!Z352</f>
        <v>0</v>
      </c>
      <c r="AA352" s="178">
        <f>+'POAI 01 2024'!AA352+'POAI 02 AD'!AA352</f>
        <v>0</v>
      </c>
      <c r="AB352" s="178">
        <f>+'POAI 01 2024'!AB352+'POAI 02 AD'!AB352</f>
        <v>0</v>
      </c>
      <c r="AC352" s="178">
        <f>+'POAI 01 2024'!AC352+'POAI 02 AD'!AC352</f>
        <v>0</v>
      </c>
      <c r="AD352" s="178">
        <f>+'POAI 01 2024'!AD352+'POAI 02 AD'!AD352</f>
        <v>0</v>
      </c>
      <c r="AE352" s="178">
        <f>+'POAI 01 2024'!AE352+'POAI 02 AD'!AE352</f>
        <v>0</v>
      </c>
      <c r="AF352" s="178">
        <f t="shared" si="32"/>
        <v>0</v>
      </c>
      <c r="AG352" s="180">
        <f t="shared" si="29"/>
        <v>0</v>
      </c>
      <c r="AH352" s="178">
        <v>230000000</v>
      </c>
      <c r="AI352" s="181">
        <f t="shared" si="30"/>
        <v>1</v>
      </c>
      <c r="AJ352" s="178">
        <f t="shared" si="22"/>
        <v>230000000</v>
      </c>
    </row>
    <row r="353" spans="1:36" s="6" customFormat="1" ht="78" x14ac:dyDescent="0.3">
      <c r="A353" s="175" t="str">
        <f t="shared" si="31"/>
        <v>SA.PY.2</v>
      </c>
      <c r="B353" s="176" t="s">
        <v>31</v>
      </c>
      <c r="C353" s="135" t="s">
        <v>10</v>
      </c>
      <c r="D353" s="177" t="s">
        <v>32</v>
      </c>
      <c r="E353" s="136">
        <v>12</v>
      </c>
      <c r="F353" s="178">
        <f>+'POAI 01 2024'!F353+'POAI 02 AD'!F353</f>
        <v>0</v>
      </c>
      <c r="G353" s="178">
        <f>+'POAI 01 2024'!G353+'POAI 02 AD'!G353</f>
        <v>0</v>
      </c>
      <c r="H353" s="178">
        <f>+'POAI 01 2024'!H353+'POAI 02 AD'!H353</f>
        <v>0</v>
      </c>
      <c r="I353" s="178">
        <f>+'POAI 01 2024'!I353+'POAI 02 AD'!I353</f>
        <v>0</v>
      </c>
      <c r="J353" s="178">
        <f>+'POAI 01 2024'!J353+'POAI 02 AD'!J353</f>
        <v>0</v>
      </c>
      <c r="K353" s="178">
        <f>+'POAI 01 2024'!K353+'POAI 02 AD'!K353</f>
        <v>0</v>
      </c>
      <c r="L353" s="178">
        <f>+'POAI 01 2024'!L353+'POAI 02 AD'!L353</f>
        <v>0</v>
      </c>
      <c r="M353" s="178">
        <f>+'POAI 01 2024'!M353+'POAI 02 AD'!M353</f>
        <v>0</v>
      </c>
      <c r="N353" s="178">
        <f>+'POAI 01 2024'!N353+'POAI 02 AD'!N353</f>
        <v>0</v>
      </c>
      <c r="O353" s="178">
        <f>+'POAI 01 2024'!O353+'POAI 02 AD'!O353</f>
        <v>0</v>
      </c>
      <c r="P353" s="178">
        <f>+'POAI 01 2024'!P353+'POAI 02 AD'!P353</f>
        <v>0</v>
      </c>
      <c r="Q353" s="178">
        <f>+'POAI 01 2024'!Q353+'POAI 02 AD'!Q353</f>
        <v>0</v>
      </c>
      <c r="R353" s="178">
        <f>+'POAI 01 2024'!R353+'POAI 02 AD'!R353</f>
        <v>0</v>
      </c>
      <c r="S353" s="178">
        <f>+'POAI 01 2024'!S353+'POAI 02 AD'!S353</f>
        <v>0</v>
      </c>
      <c r="T353" s="178">
        <f>+'POAI 01 2024'!T353+'POAI 02 AD'!T353</f>
        <v>0</v>
      </c>
      <c r="U353" s="178">
        <f>+'POAI 01 2024'!U353+'POAI 02 AD'!U353</f>
        <v>0</v>
      </c>
      <c r="V353" s="178">
        <f>+'POAI 01 2024'!V353+'POAI 02 AD'!V353</f>
        <v>0</v>
      </c>
      <c r="W353" s="178">
        <f>+'POAI 01 2024'!W353+'POAI 02 AD'!W353</f>
        <v>0</v>
      </c>
      <c r="X353" s="178">
        <f>+'POAI 01 2024'!X353+'POAI 02 AD'!X353</f>
        <v>0</v>
      </c>
      <c r="Y353" s="178">
        <f>+'POAI 01 2024'!Y353+'POAI 02 AD'!Y353</f>
        <v>0</v>
      </c>
      <c r="Z353" s="178">
        <f>+'POAI 01 2024'!Z353+'POAI 02 AD'!Z353</f>
        <v>6672123</v>
      </c>
      <c r="AA353" s="178">
        <f>+'POAI 01 2024'!AA353+'POAI 02 AD'!AA353</f>
        <v>0</v>
      </c>
      <c r="AB353" s="178">
        <f>+'POAI 01 2024'!AB353+'POAI 02 AD'!AB353</f>
        <v>0</v>
      </c>
      <c r="AC353" s="178">
        <f>+'POAI 01 2024'!AC353+'POAI 02 AD'!AC353</f>
        <v>0</v>
      </c>
      <c r="AD353" s="178">
        <f>+'POAI 01 2024'!AD353+'POAI 02 AD'!AD353</f>
        <v>0</v>
      </c>
      <c r="AE353" s="178">
        <f>+'POAI 01 2024'!AE353+'POAI 02 AD'!AE353</f>
        <v>0</v>
      </c>
      <c r="AF353" s="178">
        <f t="shared" si="32"/>
        <v>6672123</v>
      </c>
      <c r="AG353" s="180">
        <f t="shared" si="29"/>
        <v>0.44480819999999999</v>
      </c>
      <c r="AH353" s="178">
        <v>15000000</v>
      </c>
      <c r="AI353" s="181">
        <f t="shared" si="30"/>
        <v>0.55519180000000001</v>
      </c>
      <c r="AJ353" s="178">
        <f t="shared" si="22"/>
        <v>8327877</v>
      </c>
    </row>
    <row r="354" spans="1:36" s="6" customFormat="1" ht="78" x14ac:dyDescent="0.3">
      <c r="A354" s="175" t="str">
        <f t="shared" si="31"/>
        <v>SA.PY.2</v>
      </c>
      <c r="B354" s="176" t="s">
        <v>31</v>
      </c>
      <c r="C354" s="135" t="s">
        <v>12</v>
      </c>
      <c r="D354" s="177" t="s">
        <v>32</v>
      </c>
      <c r="E354" s="136">
        <v>22</v>
      </c>
      <c r="F354" s="178">
        <f>+'POAI 01 2024'!F354+'POAI 02 AD'!F354</f>
        <v>0</v>
      </c>
      <c r="G354" s="178">
        <f>+'POAI 01 2024'!G354+'POAI 02 AD'!G354</f>
        <v>0</v>
      </c>
      <c r="H354" s="178">
        <f>+'POAI 01 2024'!H354+'POAI 02 AD'!H354</f>
        <v>0</v>
      </c>
      <c r="I354" s="178">
        <f>+'POAI 01 2024'!I354+'POAI 02 AD'!I354</f>
        <v>0</v>
      </c>
      <c r="J354" s="178">
        <f>+'POAI 01 2024'!J354+'POAI 02 AD'!J354</f>
        <v>0</v>
      </c>
      <c r="K354" s="178">
        <f>+'POAI 01 2024'!K354+'POAI 02 AD'!K354</f>
        <v>0</v>
      </c>
      <c r="L354" s="178">
        <f>+'POAI 01 2024'!L354+'POAI 02 AD'!L354</f>
        <v>0</v>
      </c>
      <c r="M354" s="178">
        <f>+'POAI 01 2024'!M354+'POAI 02 AD'!M354</f>
        <v>0</v>
      </c>
      <c r="N354" s="178">
        <f>+'POAI 01 2024'!N354+'POAI 02 AD'!N354</f>
        <v>0</v>
      </c>
      <c r="O354" s="178">
        <f>+'POAI 01 2024'!O354+'POAI 02 AD'!O354</f>
        <v>0</v>
      </c>
      <c r="P354" s="178">
        <f>+'POAI 01 2024'!P354+'POAI 02 AD'!P354</f>
        <v>0</v>
      </c>
      <c r="Q354" s="178">
        <f>+'POAI 01 2024'!Q354+'POAI 02 AD'!Q354</f>
        <v>0</v>
      </c>
      <c r="R354" s="178">
        <f>+'POAI 01 2024'!R354+'POAI 02 AD'!R354</f>
        <v>0</v>
      </c>
      <c r="S354" s="178">
        <f>+'POAI 01 2024'!S354+'POAI 02 AD'!S354</f>
        <v>0</v>
      </c>
      <c r="T354" s="178">
        <f>+'POAI 01 2024'!T354+'POAI 02 AD'!T354</f>
        <v>0</v>
      </c>
      <c r="U354" s="178">
        <f>+'POAI 01 2024'!U354+'POAI 02 AD'!U354</f>
        <v>0</v>
      </c>
      <c r="V354" s="178">
        <f>+'POAI 01 2024'!V354+'POAI 02 AD'!V354</f>
        <v>0</v>
      </c>
      <c r="W354" s="178">
        <f>+'POAI 01 2024'!W354+'POAI 02 AD'!W354</f>
        <v>0</v>
      </c>
      <c r="X354" s="178">
        <f>+'POAI 01 2024'!X354+'POAI 02 AD'!X354</f>
        <v>0</v>
      </c>
      <c r="Y354" s="178">
        <f>+'POAI 01 2024'!Y354+'POAI 02 AD'!Y354</f>
        <v>0</v>
      </c>
      <c r="Z354" s="178">
        <f>+'POAI 01 2024'!Z354+'POAI 02 AD'!Z354</f>
        <v>0</v>
      </c>
      <c r="AA354" s="178">
        <f>+'POAI 01 2024'!AA354+'POAI 02 AD'!AA354</f>
        <v>0</v>
      </c>
      <c r="AB354" s="178">
        <f>+'POAI 01 2024'!AB354+'POAI 02 AD'!AB354</f>
        <v>0</v>
      </c>
      <c r="AC354" s="178">
        <f>+'POAI 01 2024'!AC354+'POAI 02 AD'!AC354</f>
        <v>0</v>
      </c>
      <c r="AD354" s="178">
        <f>+'POAI 01 2024'!AD354+'POAI 02 AD'!AD354</f>
        <v>0</v>
      </c>
      <c r="AE354" s="178">
        <f>+'POAI 01 2024'!AE354+'POAI 02 AD'!AE354</f>
        <v>0</v>
      </c>
      <c r="AF354" s="178">
        <f t="shared" si="32"/>
        <v>0</v>
      </c>
      <c r="AG354" s="180"/>
      <c r="AH354" s="178">
        <v>5000000</v>
      </c>
      <c r="AI354" s="181"/>
      <c r="AJ354" s="178">
        <f t="shared" si="22"/>
        <v>5000000</v>
      </c>
    </row>
    <row r="355" spans="1:36" s="6" customFormat="1" ht="78" x14ac:dyDescent="0.3">
      <c r="A355" s="175" t="str">
        <f t="shared" si="31"/>
        <v>SA.PY.2</v>
      </c>
      <c r="B355" s="176" t="s">
        <v>31</v>
      </c>
      <c r="C355" s="135" t="s">
        <v>13</v>
      </c>
      <c r="D355" s="177" t="s">
        <v>32</v>
      </c>
      <c r="E355" s="136">
        <v>15</v>
      </c>
      <c r="F355" s="178">
        <f>+'POAI 01 2024'!F355+'POAI 02 AD'!F355</f>
        <v>0</v>
      </c>
      <c r="G355" s="178">
        <f>+'POAI 01 2024'!G355+'POAI 02 AD'!G355</f>
        <v>0</v>
      </c>
      <c r="H355" s="178">
        <f>+'POAI 01 2024'!H355+'POAI 02 AD'!H355</f>
        <v>0</v>
      </c>
      <c r="I355" s="178">
        <f>+'POAI 01 2024'!I355+'POAI 02 AD'!I355</f>
        <v>0</v>
      </c>
      <c r="J355" s="178">
        <f>+'POAI 01 2024'!J355+'POAI 02 AD'!J355</f>
        <v>0</v>
      </c>
      <c r="K355" s="178">
        <f>+'POAI 01 2024'!K355+'POAI 02 AD'!K355</f>
        <v>0</v>
      </c>
      <c r="L355" s="178">
        <f>+'POAI 01 2024'!L355+'POAI 02 AD'!L355</f>
        <v>0</v>
      </c>
      <c r="M355" s="178">
        <f>+'POAI 01 2024'!M355+'POAI 02 AD'!M355</f>
        <v>0</v>
      </c>
      <c r="N355" s="178">
        <f>+'POAI 01 2024'!N355+'POAI 02 AD'!N355</f>
        <v>0</v>
      </c>
      <c r="O355" s="178">
        <f>+'POAI 01 2024'!O355+'POAI 02 AD'!O355</f>
        <v>0</v>
      </c>
      <c r="P355" s="178">
        <f>+'POAI 01 2024'!P355+'POAI 02 AD'!P355</f>
        <v>0</v>
      </c>
      <c r="Q355" s="178">
        <f>+'POAI 01 2024'!Q355+'POAI 02 AD'!Q355</f>
        <v>0</v>
      </c>
      <c r="R355" s="178">
        <f>+'POAI 01 2024'!R355+'POAI 02 AD'!R355</f>
        <v>0</v>
      </c>
      <c r="S355" s="178">
        <f>+'POAI 01 2024'!S355+'POAI 02 AD'!S355</f>
        <v>0</v>
      </c>
      <c r="T355" s="178">
        <f>+'POAI 01 2024'!T355+'POAI 02 AD'!T355</f>
        <v>0</v>
      </c>
      <c r="U355" s="178">
        <f>+'POAI 01 2024'!U355+'POAI 02 AD'!U355</f>
        <v>0</v>
      </c>
      <c r="V355" s="178">
        <f>+'POAI 01 2024'!V355+'POAI 02 AD'!V355</f>
        <v>0</v>
      </c>
      <c r="W355" s="178">
        <f>+'POAI 01 2024'!W355+'POAI 02 AD'!W355</f>
        <v>0</v>
      </c>
      <c r="X355" s="178">
        <f>+'POAI 01 2024'!X355+'POAI 02 AD'!X355</f>
        <v>0</v>
      </c>
      <c r="Y355" s="178">
        <f>+'POAI 01 2024'!Y355+'POAI 02 AD'!Y355</f>
        <v>0</v>
      </c>
      <c r="Z355" s="178">
        <f>+'POAI 01 2024'!Z355+'POAI 02 AD'!Z355</f>
        <v>0</v>
      </c>
      <c r="AA355" s="178">
        <f>+'POAI 01 2024'!AA355+'POAI 02 AD'!AA355</f>
        <v>0</v>
      </c>
      <c r="AB355" s="178">
        <f>+'POAI 01 2024'!AB355+'POAI 02 AD'!AB355</f>
        <v>0</v>
      </c>
      <c r="AC355" s="178">
        <f>+'POAI 01 2024'!AC355+'POAI 02 AD'!AC355</f>
        <v>0</v>
      </c>
      <c r="AD355" s="178">
        <f>+'POAI 01 2024'!AD355+'POAI 02 AD'!AD355</f>
        <v>0</v>
      </c>
      <c r="AE355" s="178">
        <f>+'POAI 01 2024'!AE355+'POAI 02 AD'!AE355</f>
        <v>0</v>
      </c>
      <c r="AF355" s="178">
        <f t="shared" si="32"/>
        <v>0</v>
      </c>
      <c r="AG355" s="180"/>
      <c r="AH355" s="178">
        <v>5000000</v>
      </c>
      <c r="AI355" s="181"/>
      <c r="AJ355" s="178">
        <f t="shared" si="22"/>
        <v>5000000</v>
      </c>
    </row>
    <row r="356" spans="1:36" s="6" customFormat="1" ht="78" x14ac:dyDescent="0.3">
      <c r="A356" s="175" t="str">
        <f t="shared" si="31"/>
        <v>SA.PY.2</v>
      </c>
      <c r="B356" s="176" t="s">
        <v>31</v>
      </c>
      <c r="C356" s="135" t="s">
        <v>14</v>
      </c>
      <c r="D356" s="177" t="s">
        <v>32</v>
      </c>
      <c r="E356" s="136">
        <v>14</v>
      </c>
      <c r="F356" s="178">
        <f>+'POAI 01 2024'!F356+'POAI 02 AD'!F356</f>
        <v>0</v>
      </c>
      <c r="G356" s="178">
        <f>+'POAI 01 2024'!G356+'POAI 02 AD'!G356</f>
        <v>0</v>
      </c>
      <c r="H356" s="178">
        <f>+'POAI 01 2024'!H356+'POAI 02 AD'!H356</f>
        <v>0</v>
      </c>
      <c r="I356" s="178">
        <f>+'POAI 01 2024'!I356+'POAI 02 AD'!I356</f>
        <v>0</v>
      </c>
      <c r="J356" s="178">
        <f>+'POAI 01 2024'!J356+'POAI 02 AD'!J356</f>
        <v>0</v>
      </c>
      <c r="K356" s="178">
        <f>+'POAI 01 2024'!K356+'POAI 02 AD'!K356</f>
        <v>0</v>
      </c>
      <c r="L356" s="178">
        <f>+'POAI 01 2024'!L356+'POAI 02 AD'!L356</f>
        <v>0</v>
      </c>
      <c r="M356" s="178">
        <f>+'POAI 01 2024'!M356+'POAI 02 AD'!M356</f>
        <v>0</v>
      </c>
      <c r="N356" s="178">
        <f>+'POAI 01 2024'!N356+'POAI 02 AD'!N356</f>
        <v>0</v>
      </c>
      <c r="O356" s="178">
        <f>+'POAI 01 2024'!O356+'POAI 02 AD'!O356</f>
        <v>0</v>
      </c>
      <c r="P356" s="178">
        <f>+'POAI 01 2024'!P356+'POAI 02 AD'!P356</f>
        <v>0</v>
      </c>
      <c r="Q356" s="178">
        <f>+'POAI 01 2024'!Q356+'POAI 02 AD'!Q356</f>
        <v>0</v>
      </c>
      <c r="R356" s="178">
        <f>+'POAI 01 2024'!R356+'POAI 02 AD'!R356</f>
        <v>0</v>
      </c>
      <c r="S356" s="178">
        <f>+'POAI 01 2024'!S356+'POAI 02 AD'!S356</f>
        <v>0</v>
      </c>
      <c r="T356" s="178">
        <f>+'POAI 01 2024'!T356+'POAI 02 AD'!T356</f>
        <v>0</v>
      </c>
      <c r="U356" s="178">
        <f>+'POAI 01 2024'!U356+'POAI 02 AD'!U356</f>
        <v>0</v>
      </c>
      <c r="V356" s="178">
        <f>+'POAI 01 2024'!V356+'POAI 02 AD'!V356</f>
        <v>0</v>
      </c>
      <c r="W356" s="178">
        <f>+'POAI 01 2024'!W356+'POAI 02 AD'!W356</f>
        <v>11248010</v>
      </c>
      <c r="X356" s="178">
        <f>+'POAI 01 2024'!X356+'POAI 02 AD'!X356</f>
        <v>0</v>
      </c>
      <c r="Y356" s="178">
        <f>+'POAI 01 2024'!Y356+'POAI 02 AD'!Y356</f>
        <v>0</v>
      </c>
      <c r="Z356" s="178">
        <f>+'POAI 01 2024'!Z356+'POAI 02 AD'!Z356</f>
        <v>0</v>
      </c>
      <c r="AA356" s="178">
        <f>+'POAI 01 2024'!AA356+'POAI 02 AD'!AA356</f>
        <v>0</v>
      </c>
      <c r="AB356" s="178">
        <f>+'POAI 01 2024'!AB356+'POAI 02 AD'!AB356</f>
        <v>0</v>
      </c>
      <c r="AC356" s="178">
        <f>+'POAI 01 2024'!AC356+'POAI 02 AD'!AC356</f>
        <v>0</v>
      </c>
      <c r="AD356" s="178">
        <f>+'POAI 01 2024'!AD356+'POAI 02 AD'!AD356</f>
        <v>0</v>
      </c>
      <c r="AE356" s="178">
        <f>+'POAI 01 2024'!AE356+'POAI 02 AD'!AE356</f>
        <v>0</v>
      </c>
      <c r="AF356" s="178">
        <f t="shared" si="32"/>
        <v>11248010</v>
      </c>
      <c r="AG356" s="180"/>
      <c r="AH356" s="178">
        <v>5000000</v>
      </c>
      <c r="AI356" s="181"/>
      <c r="AJ356" s="178">
        <f t="shared" si="22"/>
        <v>-6248010</v>
      </c>
    </row>
    <row r="357" spans="1:36" s="6" customFormat="1" ht="31.2" x14ac:dyDescent="0.3">
      <c r="A357" s="175" t="str">
        <f t="shared" si="31"/>
        <v>SA.PY.2</v>
      </c>
      <c r="B357" s="176" t="s">
        <v>33</v>
      </c>
      <c r="C357" s="135" t="s">
        <v>10</v>
      </c>
      <c r="D357" s="177" t="s">
        <v>34</v>
      </c>
      <c r="E357" s="136">
        <v>15</v>
      </c>
      <c r="F357" s="178">
        <f>+'POAI 01 2024'!F357+'POAI 02 AD'!F357</f>
        <v>0</v>
      </c>
      <c r="G357" s="178">
        <f>+'POAI 01 2024'!G357+'POAI 02 AD'!G357</f>
        <v>0</v>
      </c>
      <c r="H357" s="178">
        <f>+'POAI 01 2024'!H357+'POAI 02 AD'!H357</f>
        <v>0</v>
      </c>
      <c r="I357" s="178">
        <f>+'POAI 01 2024'!I357+'POAI 02 AD'!I357</f>
        <v>0</v>
      </c>
      <c r="J357" s="178">
        <f>+'POAI 01 2024'!J357+'POAI 02 AD'!J357</f>
        <v>416215924</v>
      </c>
      <c r="K357" s="178">
        <f>+'POAI 01 2024'!K357+'POAI 02 AD'!K357</f>
        <v>0</v>
      </c>
      <c r="L357" s="178">
        <f>+'POAI 01 2024'!L357+'POAI 02 AD'!L357</f>
        <v>0</v>
      </c>
      <c r="M357" s="178">
        <f>+'POAI 01 2024'!M357+'POAI 02 AD'!M357</f>
        <v>0</v>
      </c>
      <c r="N357" s="178">
        <f>+'POAI 01 2024'!N357+'POAI 02 AD'!N357</f>
        <v>0</v>
      </c>
      <c r="O357" s="178">
        <f>+'POAI 01 2024'!O357+'POAI 02 AD'!O357</f>
        <v>0</v>
      </c>
      <c r="P357" s="178">
        <f>+'POAI 01 2024'!P357+'POAI 02 AD'!P357</f>
        <v>0</v>
      </c>
      <c r="Q357" s="178">
        <f>+'POAI 01 2024'!Q357+'POAI 02 AD'!Q357</f>
        <v>0</v>
      </c>
      <c r="R357" s="178">
        <f>+'POAI 01 2024'!R357+'POAI 02 AD'!R357</f>
        <v>0</v>
      </c>
      <c r="S357" s="178">
        <f>+'POAI 01 2024'!S357+'POAI 02 AD'!S357</f>
        <v>0</v>
      </c>
      <c r="T357" s="178">
        <f>+'POAI 01 2024'!T357+'POAI 02 AD'!T357</f>
        <v>0</v>
      </c>
      <c r="U357" s="178">
        <f>+'POAI 01 2024'!U357+'POAI 02 AD'!U357</f>
        <v>0</v>
      </c>
      <c r="V357" s="178">
        <f>+'POAI 01 2024'!V357+'POAI 02 AD'!V357</f>
        <v>4000000</v>
      </c>
      <c r="W357" s="178">
        <f>+'POAI 01 2024'!W357+'POAI 02 AD'!W357</f>
        <v>0</v>
      </c>
      <c r="X357" s="178">
        <f>+'POAI 01 2024'!X357+'POAI 02 AD'!X357</f>
        <v>120000000</v>
      </c>
      <c r="Y357" s="178">
        <f>+'POAI 01 2024'!Y357+'POAI 02 AD'!Y357</f>
        <v>0</v>
      </c>
      <c r="Z357" s="178">
        <f>+'POAI 01 2024'!Z357+'POAI 02 AD'!Z357</f>
        <v>13000000</v>
      </c>
      <c r="AA357" s="178">
        <f>+'POAI 01 2024'!AA357+'POAI 02 AD'!AA357</f>
        <v>5789710</v>
      </c>
      <c r="AB357" s="178">
        <f>+'POAI 01 2024'!AB357+'POAI 02 AD'!AB357</f>
        <v>0</v>
      </c>
      <c r="AC357" s="178">
        <f>+'POAI 01 2024'!AC357+'POAI 02 AD'!AC357</f>
        <v>0</v>
      </c>
      <c r="AD357" s="178">
        <f>+'POAI 01 2024'!AD357+'POAI 02 AD'!AD357</f>
        <v>0</v>
      </c>
      <c r="AE357" s="178">
        <f>+'POAI 01 2024'!AE357+'POAI 02 AD'!AE357</f>
        <v>0</v>
      </c>
      <c r="AF357" s="178">
        <f t="shared" si="32"/>
        <v>559005634</v>
      </c>
      <c r="AG357" s="180">
        <f t="shared" si="29"/>
        <v>5.5900563400000003</v>
      </c>
      <c r="AH357" s="178">
        <v>100000000</v>
      </c>
      <c r="AI357" s="181">
        <f t="shared" si="30"/>
        <v>-4.5900563400000003</v>
      </c>
      <c r="AJ357" s="178">
        <f t="shared" si="22"/>
        <v>-459005634</v>
      </c>
    </row>
    <row r="358" spans="1:36" s="6" customFormat="1" ht="31.2" x14ac:dyDescent="0.3">
      <c r="A358" s="175" t="str">
        <f t="shared" si="31"/>
        <v>SA.PY.2</v>
      </c>
      <c r="B358" s="176" t="s">
        <v>33</v>
      </c>
      <c r="C358" s="135" t="s">
        <v>12</v>
      </c>
      <c r="D358" s="177" t="s">
        <v>34</v>
      </c>
      <c r="E358" s="136">
        <v>0</v>
      </c>
      <c r="F358" s="178">
        <f>+'POAI 01 2024'!F358+'POAI 02 AD'!F358</f>
        <v>0</v>
      </c>
      <c r="G358" s="178">
        <f>+'POAI 01 2024'!G358+'POAI 02 AD'!G358</f>
        <v>0</v>
      </c>
      <c r="H358" s="178">
        <f>+'POAI 01 2024'!H358+'POAI 02 AD'!H358</f>
        <v>0</v>
      </c>
      <c r="I358" s="178">
        <f>+'POAI 01 2024'!I358+'POAI 02 AD'!I358</f>
        <v>0</v>
      </c>
      <c r="J358" s="178">
        <f>+'POAI 01 2024'!J358+'POAI 02 AD'!J358</f>
        <v>0</v>
      </c>
      <c r="K358" s="178">
        <f>+'POAI 01 2024'!K358+'POAI 02 AD'!K358</f>
        <v>0</v>
      </c>
      <c r="L358" s="178">
        <f>+'POAI 01 2024'!L358+'POAI 02 AD'!L358</f>
        <v>0</v>
      </c>
      <c r="M358" s="178">
        <f>+'POAI 01 2024'!M358+'POAI 02 AD'!M358</f>
        <v>0</v>
      </c>
      <c r="N358" s="178">
        <f>+'POAI 01 2024'!N358+'POAI 02 AD'!N358</f>
        <v>0</v>
      </c>
      <c r="O358" s="178">
        <f>+'POAI 01 2024'!O358+'POAI 02 AD'!O358</f>
        <v>0</v>
      </c>
      <c r="P358" s="178">
        <f>+'POAI 01 2024'!P358+'POAI 02 AD'!P358</f>
        <v>0</v>
      </c>
      <c r="Q358" s="178">
        <f>+'POAI 01 2024'!Q358+'POAI 02 AD'!Q358</f>
        <v>0</v>
      </c>
      <c r="R358" s="178">
        <f>+'POAI 01 2024'!R358+'POAI 02 AD'!R358</f>
        <v>0</v>
      </c>
      <c r="S358" s="178">
        <f>+'POAI 01 2024'!S358+'POAI 02 AD'!S358</f>
        <v>0</v>
      </c>
      <c r="T358" s="178">
        <f>+'POAI 01 2024'!T358+'POAI 02 AD'!T358</f>
        <v>0</v>
      </c>
      <c r="U358" s="178">
        <f>+'POAI 01 2024'!U358+'POAI 02 AD'!U358</f>
        <v>0</v>
      </c>
      <c r="V358" s="178">
        <f>+'POAI 01 2024'!V358+'POAI 02 AD'!V358</f>
        <v>0</v>
      </c>
      <c r="W358" s="178">
        <f>+'POAI 01 2024'!W358+'POAI 02 AD'!W358</f>
        <v>0</v>
      </c>
      <c r="X358" s="178">
        <f>+'POAI 01 2024'!X358+'POAI 02 AD'!X358</f>
        <v>0</v>
      </c>
      <c r="Y358" s="178">
        <f>+'POAI 01 2024'!Y358+'POAI 02 AD'!Y358</f>
        <v>0</v>
      </c>
      <c r="Z358" s="178">
        <f>+'POAI 01 2024'!Z358+'POAI 02 AD'!Z358</f>
        <v>0</v>
      </c>
      <c r="AA358" s="178">
        <f>+'POAI 01 2024'!AA358+'POAI 02 AD'!AA358</f>
        <v>0</v>
      </c>
      <c r="AB358" s="178">
        <f>+'POAI 01 2024'!AB358+'POAI 02 AD'!AB358</f>
        <v>0</v>
      </c>
      <c r="AC358" s="178">
        <f>+'POAI 01 2024'!AC358+'POAI 02 AD'!AC358</f>
        <v>0</v>
      </c>
      <c r="AD358" s="178">
        <f>+'POAI 01 2024'!AD358+'POAI 02 AD'!AD358</f>
        <v>0</v>
      </c>
      <c r="AE358" s="178">
        <f>+'POAI 01 2024'!AE358+'POAI 02 AD'!AE358</f>
        <v>0</v>
      </c>
      <c r="AF358" s="178">
        <f t="shared" si="32"/>
        <v>0</v>
      </c>
      <c r="AG358" s="180"/>
      <c r="AH358" s="178">
        <v>0</v>
      </c>
      <c r="AI358" s="181"/>
      <c r="AJ358" s="178">
        <f t="shared" si="22"/>
        <v>0</v>
      </c>
    </row>
    <row r="359" spans="1:36" s="6" customFormat="1" ht="31.2" x14ac:dyDescent="0.3">
      <c r="A359" s="175" t="str">
        <f t="shared" si="31"/>
        <v>SA.PY.2</v>
      </c>
      <c r="B359" s="176" t="s">
        <v>33</v>
      </c>
      <c r="C359" s="135" t="s">
        <v>13</v>
      </c>
      <c r="D359" s="177" t="s">
        <v>34</v>
      </c>
      <c r="E359" s="136">
        <v>0</v>
      </c>
      <c r="F359" s="178">
        <f>+'POAI 01 2024'!F359+'POAI 02 AD'!F359</f>
        <v>0</v>
      </c>
      <c r="G359" s="178">
        <f>+'POAI 01 2024'!G359+'POAI 02 AD'!G359</f>
        <v>0</v>
      </c>
      <c r="H359" s="178">
        <f>+'POAI 01 2024'!H359+'POAI 02 AD'!H359</f>
        <v>0</v>
      </c>
      <c r="I359" s="178">
        <f>+'POAI 01 2024'!I359+'POAI 02 AD'!I359</f>
        <v>0</v>
      </c>
      <c r="J359" s="178">
        <f>+'POAI 01 2024'!J359+'POAI 02 AD'!J359</f>
        <v>0</v>
      </c>
      <c r="K359" s="178">
        <f>+'POAI 01 2024'!K359+'POAI 02 AD'!K359</f>
        <v>0</v>
      </c>
      <c r="L359" s="178">
        <f>+'POAI 01 2024'!L359+'POAI 02 AD'!L359</f>
        <v>0</v>
      </c>
      <c r="M359" s="178">
        <f>+'POAI 01 2024'!M359+'POAI 02 AD'!M359</f>
        <v>0</v>
      </c>
      <c r="N359" s="178">
        <f>+'POAI 01 2024'!N359+'POAI 02 AD'!N359</f>
        <v>0</v>
      </c>
      <c r="O359" s="178">
        <f>+'POAI 01 2024'!O359+'POAI 02 AD'!O359</f>
        <v>0</v>
      </c>
      <c r="P359" s="178">
        <f>+'POAI 01 2024'!P359+'POAI 02 AD'!P359</f>
        <v>0</v>
      </c>
      <c r="Q359" s="178">
        <f>+'POAI 01 2024'!Q359+'POAI 02 AD'!Q359</f>
        <v>0</v>
      </c>
      <c r="R359" s="178">
        <f>+'POAI 01 2024'!R359+'POAI 02 AD'!R359</f>
        <v>0</v>
      </c>
      <c r="S359" s="178">
        <f>+'POAI 01 2024'!S359+'POAI 02 AD'!S359</f>
        <v>0</v>
      </c>
      <c r="T359" s="178">
        <f>+'POAI 01 2024'!T359+'POAI 02 AD'!T359</f>
        <v>0</v>
      </c>
      <c r="U359" s="178">
        <f>+'POAI 01 2024'!U359+'POAI 02 AD'!U359</f>
        <v>0</v>
      </c>
      <c r="V359" s="178">
        <f>+'POAI 01 2024'!V359+'POAI 02 AD'!V359</f>
        <v>0</v>
      </c>
      <c r="W359" s="178">
        <f>+'POAI 01 2024'!W359+'POAI 02 AD'!W359</f>
        <v>0</v>
      </c>
      <c r="X359" s="178">
        <f>+'POAI 01 2024'!X359+'POAI 02 AD'!X359</f>
        <v>0</v>
      </c>
      <c r="Y359" s="178">
        <f>+'POAI 01 2024'!Y359+'POAI 02 AD'!Y359</f>
        <v>0</v>
      </c>
      <c r="Z359" s="178">
        <f>+'POAI 01 2024'!Z359+'POAI 02 AD'!Z359</f>
        <v>0</v>
      </c>
      <c r="AA359" s="178">
        <f>+'POAI 01 2024'!AA359+'POAI 02 AD'!AA359</f>
        <v>0</v>
      </c>
      <c r="AB359" s="178">
        <f>+'POAI 01 2024'!AB359+'POAI 02 AD'!AB359</f>
        <v>0</v>
      </c>
      <c r="AC359" s="178">
        <f>+'POAI 01 2024'!AC359+'POAI 02 AD'!AC359</f>
        <v>0</v>
      </c>
      <c r="AD359" s="178">
        <f>+'POAI 01 2024'!AD359+'POAI 02 AD'!AD359</f>
        <v>0</v>
      </c>
      <c r="AE359" s="178">
        <f>+'POAI 01 2024'!AE359+'POAI 02 AD'!AE359</f>
        <v>0</v>
      </c>
      <c r="AF359" s="178">
        <f t="shared" si="32"/>
        <v>0</v>
      </c>
      <c r="AG359" s="180"/>
      <c r="AH359" s="178">
        <v>0</v>
      </c>
      <c r="AI359" s="181"/>
      <c r="AJ359" s="178">
        <f t="shared" si="22"/>
        <v>0</v>
      </c>
    </row>
    <row r="360" spans="1:36" s="6" customFormat="1" ht="31.2" x14ac:dyDescent="0.3">
      <c r="A360" s="175" t="str">
        <f t="shared" si="31"/>
        <v>SA.PY.2</v>
      </c>
      <c r="B360" s="176" t="s">
        <v>33</v>
      </c>
      <c r="C360" s="135" t="s">
        <v>14</v>
      </c>
      <c r="D360" s="177" t="s">
        <v>34</v>
      </c>
      <c r="E360" s="136">
        <v>0</v>
      </c>
      <c r="F360" s="178">
        <f>+'POAI 01 2024'!F360+'POAI 02 AD'!F360</f>
        <v>0</v>
      </c>
      <c r="G360" s="178">
        <f>+'POAI 01 2024'!G360+'POAI 02 AD'!G360</f>
        <v>0</v>
      </c>
      <c r="H360" s="178">
        <f>+'POAI 01 2024'!H360+'POAI 02 AD'!H360</f>
        <v>0</v>
      </c>
      <c r="I360" s="178">
        <f>+'POAI 01 2024'!I360+'POAI 02 AD'!I360</f>
        <v>0</v>
      </c>
      <c r="J360" s="178">
        <f>+'POAI 01 2024'!J360+'POAI 02 AD'!J360</f>
        <v>0</v>
      </c>
      <c r="K360" s="178">
        <f>+'POAI 01 2024'!K360+'POAI 02 AD'!K360</f>
        <v>0</v>
      </c>
      <c r="L360" s="178">
        <f>+'POAI 01 2024'!L360+'POAI 02 AD'!L360</f>
        <v>0</v>
      </c>
      <c r="M360" s="178">
        <f>+'POAI 01 2024'!M360+'POAI 02 AD'!M360</f>
        <v>0</v>
      </c>
      <c r="N360" s="178">
        <f>+'POAI 01 2024'!N360+'POAI 02 AD'!N360</f>
        <v>0</v>
      </c>
      <c r="O360" s="178">
        <f>+'POAI 01 2024'!O360+'POAI 02 AD'!O360</f>
        <v>0</v>
      </c>
      <c r="P360" s="178">
        <f>+'POAI 01 2024'!P360+'POAI 02 AD'!P360</f>
        <v>0</v>
      </c>
      <c r="Q360" s="178">
        <f>+'POAI 01 2024'!Q360+'POAI 02 AD'!Q360</f>
        <v>0</v>
      </c>
      <c r="R360" s="178">
        <f>+'POAI 01 2024'!R360+'POAI 02 AD'!R360</f>
        <v>0</v>
      </c>
      <c r="S360" s="178">
        <f>+'POAI 01 2024'!S360+'POAI 02 AD'!S360</f>
        <v>0</v>
      </c>
      <c r="T360" s="178">
        <f>+'POAI 01 2024'!T360+'POAI 02 AD'!T360</f>
        <v>0</v>
      </c>
      <c r="U360" s="178">
        <f>+'POAI 01 2024'!U360+'POAI 02 AD'!U360</f>
        <v>0</v>
      </c>
      <c r="V360" s="178">
        <f>+'POAI 01 2024'!V360+'POAI 02 AD'!V360</f>
        <v>0</v>
      </c>
      <c r="W360" s="178">
        <f>+'POAI 01 2024'!W360+'POAI 02 AD'!W360</f>
        <v>0</v>
      </c>
      <c r="X360" s="178">
        <f>+'POAI 01 2024'!X360+'POAI 02 AD'!X360</f>
        <v>0</v>
      </c>
      <c r="Y360" s="178">
        <f>+'POAI 01 2024'!Y360+'POAI 02 AD'!Y360</f>
        <v>0</v>
      </c>
      <c r="Z360" s="178">
        <f>+'POAI 01 2024'!Z360+'POAI 02 AD'!Z360</f>
        <v>0</v>
      </c>
      <c r="AA360" s="178">
        <f>+'POAI 01 2024'!AA360+'POAI 02 AD'!AA360</f>
        <v>0</v>
      </c>
      <c r="AB360" s="178">
        <f>+'POAI 01 2024'!AB360+'POAI 02 AD'!AB360</f>
        <v>0</v>
      </c>
      <c r="AC360" s="178">
        <f>+'POAI 01 2024'!AC360+'POAI 02 AD'!AC360</f>
        <v>0</v>
      </c>
      <c r="AD360" s="178">
        <f>+'POAI 01 2024'!AD360+'POAI 02 AD'!AD360</f>
        <v>0</v>
      </c>
      <c r="AE360" s="178">
        <f>+'POAI 01 2024'!AE360+'POAI 02 AD'!AE360</f>
        <v>0</v>
      </c>
      <c r="AF360" s="178">
        <f t="shared" si="32"/>
        <v>0</v>
      </c>
      <c r="AG360" s="180"/>
      <c r="AH360" s="178">
        <v>0</v>
      </c>
      <c r="AI360" s="181"/>
      <c r="AJ360" s="178">
        <f t="shared" si="22"/>
        <v>0</v>
      </c>
    </row>
    <row r="361" spans="1:36" s="6" customFormat="1" ht="26.4" customHeight="1" x14ac:dyDescent="0.3">
      <c r="A361" s="175" t="str">
        <f t="shared" si="31"/>
        <v>SA.PY.2</v>
      </c>
      <c r="B361" s="176" t="s">
        <v>35</v>
      </c>
      <c r="C361" s="135" t="s">
        <v>10</v>
      </c>
      <c r="D361" s="177" t="s">
        <v>36</v>
      </c>
      <c r="E361" s="136">
        <v>18</v>
      </c>
      <c r="F361" s="178">
        <f>+'POAI 01 2024'!F361+'POAI 02 AD'!F361</f>
        <v>0</v>
      </c>
      <c r="G361" s="178">
        <f>+'POAI 01 2024'!G361+'POAI 02 AD'!G361</f>
        <v>0</v>
      </c>
      <c r="H361" s="178">
        <f>+'POAI 01 2024'!H361+'POAI 02 AD'!H361</f>
        <v>0</v>
      </c>
      <c r="I361" s="178">
        <f>+'POAI 01 2024'!I361+'POAI 02 AD'!I361</f>
        <v>0</v>
      </c>
      <c r="J361" s="178">
        <f>+'POAI 01 2024'!J361+'POAI 02 AD'!J361</f>
        <v>0</v>
      </c>
      <c r="K361" s="178">
        <f>+'POAI 01 2024'!K361+'POAI 02 AD'!K361</f>
        <v>0</v>
      </c>
      <c r="L361" s="178">
        <f>+'POAI 01 2024'!L361+'POAI 02 AD'!L361</f>
        <v>0</v>
      </c>
      <c r="M361" s="178">
        <f>+'POAI 01 2024'!M361+'POAI 02 AD'!M361</f>
        <v>0</v>
      </c>
      <c r="N361" s="178">
        <f>+'POAI 01 2024'!N361+'POAI 02 AD'!N361</f>
        <v>0</v>
      </c>
      <c r="O361" s="178">
        <f>+'POAI 01 2024'!O361+'POAI 02 AD'!O361</f>
        <v>0</v>
      </c>
      <c r="P361" s="178">
        <f>+'POAI 01 2024'!P361+'POAI 02 AD'!P361</f>
        <v>0</v>
      </c>
      <c r="Q361" s="178">
        <f>+'POAI 01 2024'!Q361+'POAI 02 AD'!Q361</f>
        <v>0</v>
      </c>
      <c r="R361" s="178">
        <f>+'POAI 01 2024'!R361+'POAI 02 AD'!R361</f>
        <v>0</v>
      </c>
      <c r="S361" s="178">
        <f>+'POAI 01 2024'!S361+'POAI 02 AD'!S361</f>
        <v>0</v>
      </c>
      <c r="T361" s="178">
        <f>+'POAI 01 2024'!T361+'POAI 02 AD'!T361</f>
        <v>0</v>
      </c>
      <c r="U361" s="178">
        <f>+'POAI 01 2024'!U361+'POAI 02 AD'!U361</f>
        <v>0</v>
      </c>
      <c r="V361" s="178">
        <f>+'POAI 01 2024'!V361+'POAI 02 AD'!V361</f>
        <v>2000000</v>
      </c>
      <c r="W361" s="178">
        <f>+'POAI 01 2024'!W361+'POAI 02 AD'!W361</f>
        <v>0</v>
      </c>
      <c r="X361" s="178">
        <f>+'POAI 01 2024'!X361+'POAI 02 AD'!X361</f>
        <v>0</v>
      </c>
      <c r="Y361" s="178">
        <f>+'POAI 01 2024'!Y361+'POAI 02 AD'!Y361</f>
        <v>0</v>
      </c>
      <c r="Z361" s="178">
        <f>+'POAI 01 2024'!Z361+'POAI 02 AD'!Z361</f>
        <v>2000000</v>
      </c>
      <c r="AA361" s="178">
        <f>+'POAI 01 2024'!AA361+'POAI 02 AD'!AA361</f>
        <v>0</v>
      </c>
      <c r="AB361" s="178">
        <f>+'POAI 01 2024'!AB361+'POAI 02 AD'!AB361</f>
        <v>0</v>
      </c>
      <c r="AC361" s="178">
        <f>+'POAI 01 2024'!AC361+'POAI 02 AD'!AC361</f>
        <v>0</v>
      </c>
      <c r="AD361" s="178">
        <f>+'POAI 01 2024'!AD361+'POAI 02 AD'!AD361</f>
        <v>0</v>
      </c>
      <c r="AE361" s="178">
        <f>+'POAI 01 2024'!AE361+'POAI 02 AD'!AE361</f>
        <v>0</v>
      </c>
      <c r="AF361" s="178">
        <f t="shared" si="32"/>
        <v>4000000</v>
      </c>
      <c r="AG361" s="180">
        <f t="shared" si="29"/>
        <v>0.1</v>
      </c>
      <c r="AH361" s="178">
        <v>40000000</v>
      </c>
      <c r="AI361" s="181">
        <f t="shared" si="30"/>
        <v>0.9</v>
      </c>
      <c r="AJ361" s="178">
        <f t="shared" si="22"/>
        <v>36000000</v>
      </c>
    </row>
    <row r="362" spans="1:36" s="6" customFormat="1" ht="26.4" customHeight="1" x14ac:dyDescent="0.3">
      <c r="A362" s="175" t="str">
        <f t="shared" si="31"/>
        <v>SA.PY.2</v>
      </c>
      <c r="B362" s="176" t="s">
        <v>35</v>
      </c>
      <c r="C362" s="135" t="s">
        <v>12</v>
      </c>
      <c r="D362" s="177" t="s">
        <v>36</v>
      </c>
      <c r="E362" s="136">
        <v>4</v>
      </c>
      <c r="F362" s="178">
        <f>+'POAI 01 2024'!F362+'POAI 02 AD'!F362</f>
        <v>0</v>
      </c>
      <c r="G362" s="178">
        <f>+'POAI 01 2024'!G362+'POAI 02 AD'!G362</f>
        <v>0</v>
      </c>
      <c r="H362" s="178">
        <f>+'POAI 01 2024'!H362+'POAI 02 AD'!H362</f>
        <v>0</v>
      </c>
      <c r="I362" s="178">
        <f>+'POAI 01 2024'!I362+'POAI 02 AD'!I362</f>
        <v>0</v>
      </c>
      <c r="J362" s="178">
        <f>+'POAI 01 2024'!J362+'POAI 02 AD'!J362</f>
        <v>0</v>
      </c>
      <c r="K362" s="178">
        <f>+'POAI 01 2024'!K362+'POAI 02 AD'!K362</f>
        <v>0</v>
      </c>
      <c r="L362" s="178">
        <f>+'POAI 01 2024'!L362+'POAI 02 AD'!L362</f>
        <v>0</v>
      </c>
      <c r="M362" s="178">
        <f>+'POAI 01 2024'!M362+'POAI 02 AD'!M362</f>
        <v>0</v>
      </c>
      <c r="N362" s="178">
        <f>+'POAI 01 2024'!N362+'POAI 02 AD'!N362</f>
        <v>0</v>
      </c>
      <c r="O362" s="178">
        <f>+'POAI 01 2024'!O362+'POAI 02 AD'!O362</f>
        <v>0</v>
      </c>
      <c r="P362" s="178">
        <f>+'POAI 01 2024'!P362+'POAI 02 AD'!P362</f>
        <v>0</v>
      </c>
      <c r="Q362" s="178">
        <f>+'POAI 01 2024'!Q362+'POAI 02 AD'!Q362</f>
        <v>0</v>
      </c>
      <c r="R362" s="178">
        <f>+'POAI 01 2024'!R362+'POAI 02 AD'!R362</f>
        <v>0</v>
      </c>
      <c r="S362" s="178">
        <f>+'POAI 01 2024'!S362+'POAI 02 AD'!S362</f>
        <v>0</v>
      </c>
      <c r="T362" s="178">
        <f>+'POAI 01 2024'!T362+'POAI 02 AD'!T362</f>
        <v>0</v>
      </c>
      <c r="U362" s="178">
        <f>+'POAI 01 2024'!U362+'POAI 02 AD'!U362</f>
        <v>0</v>
      </c>
      <c r="V362" s="178">
        <f>+'POAI 01 2024'!V362+'POAI 02 AD'!V362</f>
        <v>0</v>
      </c>
      <c r="W362" s="178">
        <f>+'POAI 01 2024'!W362+'POAI 02 AD'!W362</f>
        <v>0</v>
      </c>
      <c r="X362" s="178">
        <f>+'POAI 01 2024'!X362+'POAI 02 AD'!X362</f>
        <v>0</v>
      </c>
      <c r="Y362" s="178">
        <f>+'POAI 01 2024'!Y362+'POAI 02 AD'!Y362</f>
        <v>0</v>
      </c>
      <c r="Z362" s="178">
        <f>+'POAI 01 2024'!Z362+'POAI 02 AD'!Z362</f>
        <v>0</v>
      </c>
      <c r="AA362" s="178">
        <f>+'POAI 01 2024'!AA362+'POAI 02 AD'!AA362</f>
        <v>0</v>
      </c>
      <c r="AB362" s="178">
        <f>+'POAI 01 2024'!AB362+'POAI 02 AD'!AB362</f>
        <v>0</v>
      </c>
      <c r="AC362" s="178">
        <f>+'POAI 01 2024'!AC362+'POAI 02 AD'!AC362</f>
        <v>0</v>
      </c>
      <c r="AD362" s="178">
        <f>+'POAI 01 2024'!AD362+'POAI 02 AD'!AD362</f>
        <v>0</v>
      </c>
      <c r="AE362" s="178">
        <f>+'POAI 01 2024'!AE362+'POAI 02 AD'!AE362</f>
        <v>0</v>
      </c>
      <c r="AF362" s="178">
        <f t="shared" si="32"/>
        <v>0</v>
      </c>
      <c r="AG362" s="180">
        <f t="shared" si="29"/>
        <v>0</v>
      </c>
      <c r="AH362" s="178">
        <v>5000000</v>
      </c>
      <c r="AI362" s="181">
        <f t="shared" si="30"/>
        <v>1</v>
      </c>
      <c r="AJ362" s="178">
        <f t="shared" si="22"/>
        <v>5000000</v>
      </c>
    </row>
    <row r="363" spans="1:36" s="6" customFormat="1" ht="26.4" customHeight="1" x14ac:dyDescent="0.3">
      <c r="A363" s="175" t="str">
        <f t="shared" si="31"/>
        <v>SA.PY.2</v>
      </c>
      <c r="B363" s="176" t="s">
        <v>35</v>
      </c>
      <c r="C363" s="135" t="s">
        <v>13</v>
      </c>
      <c r="D363" s="177" t="s">
        <v>36</v>
      </c>
      <c r="E363" s="136">
        <v>7</v>
      </c>
      <c r="F363" s="178">
        <f>+'POAI 01 2024'!F363+'POAI 02 AD'!F363</f>
        <v>0</v>
      </c>
      <c r="G363" s="178">
        <f>+'POAI 01 2024'!G363+'POAI 02 AD'!G363</f>
        <v>0</v>
      </c>
      <c r="H363" s="178">
        <f>+'POAI 01 2024'!H363+'POAI 02 AD'!H363</f>
        <v>0</v>
      </c>
      <c r="I363" s="178">
        <f>+'POAI 01 2024'!I363+'POAI 02 AD'!I363</f>
        <v>0</v>
      </c>
      <c r="J363" s="178">
        <f>+'POAI 01 2024'!J363+'POAI 02 AD'!J363</f>
        <v>0</v>
      </c>
      <c r="K363" s="178">
        <f>+'POAI 01 2024'!K363+'POAI 02 AD'!K363</f>
        <v>0</v>
      </c>
      <c r="L363" s="178">
        <f>+'POAI 01 2024'!L363+'POAI 02 AD'!L363</f>
        <v>0</v>
      </c>
      <c r="M363" s="178">
        <f>+'POAI 01 2024'!M363+'POAI 02 AD'!M363</f>
        <v>0</v>
      </c>
      <c r="N363" s="178">
        <f>+'POAI 01 2024'!N363+'POAI 02 AD'!N363</f>
        <v>0</v>
      </c>
      <c r="O363" s="178">
        <f>+'POAI 01 2024'!O363+'POAI 02 AD'!O363</f>
        <v>0</v>
      </c>
      <c r="P363" s="178">
        <f>+'POAI 01 2024'!P363+'POAI 02 AD'!P363</f>
        <v>0</v>
      </c>
      <c r="Q363" s="178">
        <f>+'POAI 01 2024'!Q363+'POAI 02 AD'!Q363</f>
        <v>0</v>
      </c>
      <c r="R363" s="178">
        <f>+'POAI 01 2024'!R363+'POAI 02 AD'!R363</f>
        <v>0</v>
      </c>
      <c r="S363" s="178">
        <f>+'POAI 01 2024'!S363+'POAI 02 AD'!S363</f>
        <v>0</v>
      </c>
      <c r="T363" s="178">
        <f>+'POAI 01 2024'!T363+'POAI 02 AD'!T363</f>
        <v>0</v>
      </c>
      <c r="U363" s="178">
        <f>+'POAI 01 2024'!U363+'POAI 02 AD'!U363</f>
        <v>0</v>
      </c>
      <c r="V363" s="178">
        <f>+'POAI 01 2024'!V363+'POAI 02 AD'!V363</f>
        <v>0</v>
      </c>
      <c r="W363" s="178">
        <f>+'POAI 01 2024'!W363+'POAI 02 AD'!W363</f>
        <v>0</v>
      </c>
      <c r="X363" s="178">
        <f>+'POAI 01 2024'!X363+'POAI 02 AD'!X363</f>
        <v>0</v>
      </c>
      <c r="Y363" s="178">
        <f>+'POAI 01 2024'!Y363+'POAI 02 AD'!Y363</f>
        <v>0</v>
      </c>
      <c r="Z363" s="178">
        <f>+'POAI 01 2024'!Z363+'POAI 02 AD'!Z363</f>
        <v>0</v>
      </c>
      <c r="AA363" s="178">
        <f>+'POAI 01 2024'!AA363+'POAI 02 AD'!AA363</f>
        <v>0</v>
      </c>
      <c r="AB363" s="178">
        <f>+'POAI 01 2024'!AB363+'POAI 02 AD'!AB363</f>
        <v>0</v>
      </c>
      <c r="AC363" s="178">
        <f>+'POAI 01 2024'!AC363+'POAI 02 AD'!AC363</f>
        <v>0</v>
      </c>
      <c r="AD363" s="178">
        <f>+'POAI 01 2024'!AD363+'POAI 02 AD'!AD363</f>
        <v>0</v>
      </c>
      <c r="AE363" s="178">
        <f>+'POAI 01 2024'!AE363+'POAI 02 AD'!AE363</f>
        <v>0</v>
      </c>
      <c r="AF363" s="178">
        <f t="shared" si="32"/>
        <v>0</v>
      </c>
      <c r="AG363" s="180">
        <f t="shared" si="29"/>
        <v>0</v>
      </c>
      <c r="AH363" s="178">
        <v>5000000</v>
      </c>
      <c r="AI363" s="181">
        <f t="shared" si="30"/>
        <v>1</v>
      </c>
      <c r="AJ363" s="178">
        <f t="shared" si="22"/>
        <v>5000000</v>
      </c>
    </row>
    <row r="364" spans="1:36" s="6" customFormat="1" ht="26.4" customHeight="1" x14ac:dyDescent="0.3">
      <c r="A364" s="175" t="str">
        <f t="shared" si="31"/>
        <v>SA.PY.2</v>
      </c>
      <c r="B364" s="176" t="s">
        <v>35</v>
      </c>
      <c r="C364" s="135" t="s">
        <v>14</v>
      </c>
      <c r="D364" s="177" t="s">
        <v>36</v>
      </c>
      <c r="E364" s="136">
        <v>4</v>
      </c>
      <c r="F364" s="178">
        <f>+'POAI 01 2024'!F364+'POAI 02 AD'!F364</f>
        <v>0</v>
      </c>
      <c r="G364" s="178">
        <f>+'POAI 01 2024'!G364+'POAI 02 AD'!G364</f>
        <v>0</v>
      </c>
      <c r="H364" s="178">
        <f>+'POAI 01 2024'!H364+'POAI 02 AD'!H364</f>
        <v>0</v>
      </c>
      <c r="I364" s="178">
        <f>+'POAI 01 2024'!I364+'POAI 02 AD'!I364</f>
        <v>0</v>
      </c>
      <c r="J364" s="178">
        <f>+'POAI 01 2024'!J364+'POAI 02 AD'!J364</f>
        <v>0</v>
      </c>
      <c r="K364" s="178">
        <f>+'POAI 01 2024'!K364+'POAI 02 AD'!K364</f>
        <v>0</v>
      </c>
      <c r="L364" s="178">
        <f>+'POAI 01 2024'!L364+'POAI 02 AD'!L364</f>
        <v>0</v>
      </c>
      <c r="M364" s="178">
        <f>+'POAI 01 2024'!M364+'POAI 02 AD'!M364</f>
        <v>0</v>
      </c>
      <c r="N364" s="178">
        <f>+'POAI 01 2024'!N364+'POAI 02 AD'!N364</f>
        <v>0</v>
      </c>
      <c r="O364" s="178">
        <f>+'POAI 01 2024'!O364+'POAI 02 AD'!O364</f>
        <v>0</v>
      </c>
      <c r="P364" s="178">
        <f>+'POAI 01 2024'!P364+'POAI 02 AD'!P364</f>
        <v>0</v>
      </c>
      <c r="Q364" s="178">
        <f>+'POAI 01 2024'!Q364+'POAI 02 AD'!Q364</f>
        <v>0</v>
      </c>
      <c r="R364" s="178">
        <f>+'POAI 01 2024'!R364+'POAI 02 AD'!R364</f>
        <v>0</v>
      </c>
      <c r="S364" s="178">
        <f>+'POAI 01 2024'!S364+'POAI 02 AD'!S364</f>
        <v>0</v>
      </c>
      <c r="T364" s="178">
        <f>+'POAI 01 2024'!T364+'POAI 02 AD'!T364</f>
        <v>0</v>
      </c>
      <c r="U364" s="178">
        <f>+'POAI 01 2024'!U364+'POAI 02 AD'!U364</f>
        <v>0</v>
      </c>
      <c r="V364" s="178">
        <f>+'POAI 01 2024'!V364+'POAI 02 AD'!V364</f>
        <v>0</v>
      </c>
      <c r="W364" s="178">
        <f>+'POAI 01 2024'!W364+'POAI 02 AD'!W364</f>
        <v>0</v>
      </c>
      <c r="X364" s="178">
        <f>+'POAI 01 2024'!X364+'POAI 02 AD'!X364</f>
        <v>0</v>
      </c>
      <c r="Y364" s="178">
        <f>+'POAI 01 2024'!Y364+'POAI 02 AD'!Y364</f>
        <v>0</v>
      </c>
      <c r="Z364" s="178">
        <f>+'POAI 01 2024'!Z364+'POAI 02 AD'!Z364</f>
        <v>0</v>
      </c>
      <c r="AA364" s="178">
        <f>+'POAI 01 2024'!AA364+'POAI 02 AD'!AA364</f>
        <v>0</v>
      </c>
      <c r="AB364" s="178">
        <f>+'POAI 01 2024'!AB364+'POAI 02 AD'!AB364</f>
        <v>0</v>
      </c>
      <c r="AC364" s="178">
        <f>+'POAI 01 2024'!AC364+'POAI 02 AD'!AC364</f>
        <v>0</v>
      </c>
      <c r="AD364" s="178">
        <f>+'POAI 01 2024'!AD364+'POAI 02 AD'!AD364</f>
        <v>0</v>
      </c>
      <c r="AE364" s="178">
        <f>+'POAI 01 2024'!AE364+'POAI 02 AD'!AE364</f>
        <v>0</v>
      </c>
      <c r="AF364" s="178">
        <f t="shared" si="32"/>
        <v>0</v>
      </c>
      <c r="AG364" s="180">
        <f t="shared" si="29"/>
        <v>0</v>
      </c>
      <c r="AH364" s="178">
        <v>5000000</v>
      </c>
      <c r="AI364" s="181">
        <f t="shared" si="30"/>
        <v>1</v>
      </c>
      <c r="AJ364" s="178">
        <f t="shared" si="22"/>
        <v>5000000</v>
      </c>
    </row>
    <row r="365" spans="1:36" s="6" customFormat="1" ht="31.2" x14ac:dyDescent="0.3">
      <c r="A365" s="175" t="str">
        <f t="shared" si="31"/>
        <v>SA.PY.2</v>
      </c>
      <c r="B365" s="176" t="s">
        <v>37</v>
      </c>
      <c r="C365" s="135" t="s">
        <v>10</v>
      </c>
      <c r="D365" s="177" t="s">
        <v>38</v>
      </c>
      <c r="E365" s="136">
        <v>2000</v>
      </c>
      <c r="F365" s="178">
        <f>+'POAI 01 2024'!F365+'POAI 02 AD'!F365</f>
        <v>0</v>
      </c>
      <c r="G365" s="178">
        <f>+'POAI 01 2024'!G365+'POAI 02 AD'!G365</f>
        <v>0</v>
      </c>
      <c r="H365" s="178">
        <f>+'POAI 01 2024'!H365+'POAI 02 AD'!H365</f>
        <v>0</v>
      </c>
      <c r="I365" s="178">
        <f>+'POAI 01 2024'!I365+'POAI 02 AD'!I365</f>
        <v>0</v>
      </c>
      <c r="J365" s="178">
        <f>+'POAI 01 2024'!J365+'POAI 02 AD'!J365</f>
        <v>0</v>
      </c>
      <c r="K365" s="178">
        <f>+'POAI 01 2024'!K365+'POAI 02 AD'!K365</f>
        <v>0</v>
      </c>
      <c r="L365" s="178">
        <f>+'POAI 01 2024'!L365+'POAI 02 AD'!L365</f>
        <v>0</v>
      </c>
      <c r="M365" s="178">
        <f>+'POAI 01 2024'!M365+'POAI 02 AD'!M365</f>
        <v>0</v>
      </c>
      <c r="N365" s="178">
        <f>+'POAI 01 2024'!N365+'POAI 02 AD'!N365</f>
        <v>0</v>
      </c>
      <c r="O365" s="178">
        <f>+'POAI 01 2024'!O365+'POAI 02 AD'!O365</f>
        <v>0</v>
      </c>
      <c r="P365" s="178">
        <f>+'POAI 01 2024'!P365+'POAI 02 AD'!P365</f>
        <v>0</v>
      </c>
      <c r="Q365" s="178">
        <f>+'POAI 01 2024'!Q365+'POAI 02 AD'!Q365</f>
        <v>0</v>
      </c>
      <c r="R365" s="178">
        <f>+'POAI 01 2024'!R365+'POAI 02 AD'!R365</f>
        <v>0</v>
      </c>
      <c r="S365" s="178">
        <f>+'POAI 01 2024'!S365+'POAI 02 AD'!S365</f>
        <v>0</v>
      </c>
      <c r="T365" s="178">
        <f>+'POAI 01 2024'!T365+'POAI 02 AD'!T365</f>
        <v>0</v>
      </c>
      <c r="U365" s="178">
        <f>+'POAI 01 2024'!U365+'POAI 02 AD'!U365</f>
        <v>0</v>
      </c>
      <c r="V365" s="178">
        <f>+'POAI 01 2024'!V365+'POAI 02 AD'!V365</f>
        <v>0</v>
      </c>
      <c r="W365" s="178">
        <f>+'POAI 01 2024'!W365+'POAI 02 AD'!W365</f>
        <v>0</v>
      </c>
      <c r="X365" s="178">
        <f>+'POAI 01 2024'!X365+'POAI 02 AD'!X365</f>
        <v>0</v>
      </c>
      <c r="Y365" s="178">
        <f>+'POAI 01 2024'!Y365+'POAI 02 AD'!Y365</f>
        <v>20756250</v>
      </c>
      <c r="Z365" s="178">
        <f>+'POAI 01 2024'!Z365+'POAI 02 AD'!Z365</f>
        <v>5897856</v>
      </c>
      <c r="AA365" s="178">
        <f>+'POAI 01 2024'!AA365+'POAI 02 AD'!AA365</f>
        <v>20132427</v>
      </c>
      <c r="AB365" s="178">
        <f>+'POAI 01 2024'!AB365+'POAI 02 AD'!AB365</f>
        <v>0</v>
      </c>
      <c r="AC365" s="178">
        <f>+'POAI 01 2024'!AC365+'POAI 02 AD'!AC365</f>
        <v>0</v>
      </c>
      <c r="AD365" s="178">
        <f>+'POAI 01 2024'!AD365+'POAI 02 AD'!AD365</f>
        <v>0</v>
      </c>
      <c r="AE365" s="178">
        <f>+'POAI 01 2024'!AE365+'POAI 02 AD'!AE365</f>
        <v>0</v>
      </c>
      <c r="AF365" s="178">
        <f t="shared" si="32"/>
        <v>46786533</v>
      </c>
      <c r="AG365" s="180">
        <f t="shared" si="29"/>
        <v>0.19018915853658536</v>
      </c>
      <c r="AH365" s="178">
        <v>246000000</v>
      </c>
      <c r="AI365" s="181">
        <f t="shared" si="30"/>
        <v>0.80981084146341464</v>
      </c>
      <c r="AJ365" s="178">
        <f t="shared" si="22"/>
        <v>199213467</v>
      </c>
    </row>
    <row r="366" spans="1:36" s="6" customFormat="1" ht="31.2" x14ac:dyDescent="0.3">
      <c r="A366" s="175" t="str">
        <f t="shared" si="31"/>
        <v>SA.PY.2</v>
      </c>
      <c r="B366" s="176" t="s">
        <v>37</v>
      </c>
      <c r="C366" s="135" t="s">
        <v>12</v>
      </c>
      <c r="D366" s="177" t="s">
        <v>38</v>
      </c>
      <c r="E366" s="136">
        <v>182</v>
      </c>
      <c r="F366" s="178">
        <f>+'POAI 01 2024'!F366+'POAI 02 AD'!F366</f>
        <v>0</v>
      </c>
      <c r="G366" s="178">
        <f>+'POAI 01 2024'!G366+'POAI 02 AD'!G366</f>
        <v>0</v>
      </c>
      <c r="H366" s="178">
        <f>+'POAI 01 2024'!H366+'POAI 02 AD'!H366</f>
        <v>0</v>
      </c>
      <c r="I366" s="178">
        <f>+'POAI 01 2024'!I366+'POAI 02 AD'!I366</f>
        <v>0</v>
      </c>
      <c r="J366" s="178">
        <f>+'POAI 01 2024'!J366+'POAI 02 AD'!J366</f>
        <v>0</v>
      </c>
      <c r="K366" s="178">
        <f>+'POAI 01 2024'!K366+'POAI 02 AD'!K366</f>
        <v>0</v>
      </c>
      <c r="L366" s="178">
        <f>+'POAI 01 2024'!L366+'POAI 02 AD'!L366</f>
        <v>0</v>
      </c>
      <c r="M366" s="178">
        <f>+'POAI 01 2024'!M366+'POAI 02 AD'!M366</f>
        <v>0</v>
      </c>
      <c r="N366" s="178">
        <f>+'POAI 01 2024'!N366+'POAI 02 AD'!N366</f>
        <v>0</v>
      </c>
      <c r="O366" s="178">
        <f>+'POAI 01 2024'!O366+'POAI 02 AD'!O366</f>
        <v>0</v>
      </c>
      <c r="P366" s="178">
        <f>+'POAI 01 2024'!P366+'POAI 02 AD'!P366</f>
        <v>0</v>
      </c>
      <c r="Q366" s="178">
        <f>+'POAI 01 2024'!Q366+'POAI 02 AD'!Q366</f>
        <v>0</v>
      </c>
      <c r="R366" s="178">
        <f>+'POAI 01 2024'!R366+'POAI 02 AD'!R366</f>
        <v>0</v>
      </c>
      <c r="S366" s="178">
        <f>+'POAI 01 2024'!S366+'POAI 02 AD'!S366</f>
        <v>0</v>
      </c>
      <c r="T366" s="178">
        <f>+'POAI 01 2024'!T366+'POAI 02 AD'!T366</f>
        <v>0</v>
      </c>
      <c r="U366" s="178">
        <f>+'POAI 01 2024'!U366+'POAI 02 AD'!U366</f>
        <v>0</v>
      </c>
      <c r="V366" s="178">
        <f>+'POAI 01 2024'!V366+'POAI 02 AD'!V366</f>
        <v>0</v>
      </c>
      <c r="W366" s="178">
        <f>+'POAI 01 2024'!W366+'POAI 02 AD'!W366</f>
        <v>0</v>
      </c>
      <c r="X366" s="178">
        <f>+'POAI 01 2024'!X366+'POAI 02 AD'!X366</f>
        <v>0</v>
      </c>
      <c r="Y366" s="178">
        <f>+'POAI 01 2024'!Y366+'POAI 02 AD'!Y366</f>
        <v>0</v>
      </c>
      <c r="Z366" s="178">
        <f>+'POAI 01 2024'!Z366+'POAI 02 AD'!Z366</f>
        <v>0</v>
      </c>
      <c r="AA366" s="178">
        <f>+'POAI 01 2024'!AA366+'POAI 02 AD'!AA366</f>
        <v>0</v>
      </c>
      <c r="AB366" s="178">
        <f>+'POAI 01 2024'!AB366+'POAI 02 AD'!AB366</f>
        <v>0</v>
      </c>
      <c r="AC366" s="178">
        <f>+'POAI 01 2024'!AC366+'POAI 02 AD'!AC366</f>
        <v>0</v>
      </c>
      <c r="AD366" s="178">
        <f>+'POAI 01 2024'!AD366+'POAI 02 AD'!AD366</f>
        <v>0</v>
      </c>
      <c r="AE366" s="178">
        <f>+'POAI 01 2024'!AE366+'POAI 02 AD'!AE366</f>
        <v>0</v>
      </c>
      <c r="AF366" s="178">
        <f t="shared" si="32"/>
        <v>0</v>
      </c>
      <c r="AG366" s="180">
        <f t="shared" si="29"/>
        <v>0</v>
      </c>
      <c r="AH366" s="178">
        <v>33333333</v>
      </c>
      <c r="AI366" s="181">
        <f t="shared" si="30"/>
        <v>1</v>
      </c>
      <c r="AJ366" s="178">
        <f t="shared" si="22"/>
        <v>33333333</v>
      </c>
    </row>
    <row r="367" spans="1:36" s="6" customFormat="1" ht="31.2" x14ac:dyDescent="0.3">
      <c r="A367" s="175" t="str">
        <f t="shared" si="31"/>
        <v>SA.PY.2</v>
      </c>
      <c r="B367" s="176" t="s">
        <v>37</v>
      </c>
      <c r="C367" s="135" t="s">
        <v>13</v>
      </c>
      <c r="D367" s="177" t="s">
        <v>38</v>
      </c>
      <c r="E367" s="136">
        <v>182</v>
      </c>
      <c r="F367" s="178">
        <f>+'POAI 01 2024'!F367+'POAI 02 AD'!F367</f>
        <v>0</v>
      </c>
      <c r="G367" s="178">
        <f>+'POAI 01 2024'!G367+'POAI 02 AD'!G367</f>
        <v>0</v>
      </c>
      <c r="H367" s="178">
        <f>+'POAI 01 2024'!H367+'POAI 02 AD'!H367</f>
        <v>0</v>
      </c>
      <c r="I367" s="178">
        <f>+'POAI 01 2024'!I367+'POAI 02 AD'!I367</f>
        <v>0</v>
      </c>
      <c r="J367" s="178">
        <f>+'POAI 01 2024'!J367+'POAI 02 AD'!J367</f>
        <v>0</v>
      </c>
      <c r="K367" s="178">
        <f>+'POAI 01 2024'!K367+'POAI 02 AD'!K367</f>
        <v>0</v>
      </c>
      <c r="L367" s="178">
        <f>+'POAI 01 2024'!L367+'POAI 02 AD'!L367</f>
        <v>0</v>
      </c>
      <c r="M367" s="178">
        <f>+'POAI 01 2024'!M367+'POAI 02 AD'!M367</f>
        <v>0</v>
      </c>
      <c r="N367" s="178">
        <f>+'POAI 01 2024'!N367+'POAI 02 AD'!N367</f>
        <v>0</v>
      </c>
      <c r="O367" s="178">
        <f>+'POAI 01 2024'!O367+'POAI 02 AD'!O367</f>
        <v>0</v>
      </c>
      <c r="P367" s="178">
        <f>+'POAI 01 2024'!P367+'POAI 02 AD'!P367</f>
        <v>0</v>
      </c>
      <c r="Q367" s="178">
        <f>+'POAI 01 2024'!Q367+'POAI 02 AD'!Q367</f>
        <v>0</v>
      </c>
      <c r="R367" s="178">
        <f>+'POAI 01 2024'!R367+'POAI 02 AD'!R367</f>
        <v>0</v>
      </c>
      <c r="S367" s="178">
        <f>+'POAI 01 2024'!S367+'POAI 02 AD'!S367</f>
        <v>0</v>
      </c>
      <c r="T367" s="178">
        <f>+'POAI 01 2024'!T367+'POAI 02 AD'!T367</f>
        <v>0</v>
      </c>
      <c r="U367" s="178">
        <f>+'POAI 01 2024'!U367+'POAI 02 AD'!U367</f>
        <v>0</v>
      </c>
      <c r="V367" s="178">
        <f>+'POAI 01 2024'!V367+'POAI 02 AD'!V367</f>
        <v>0</v>
      </c>
      <c r="W367" s="178">
        <f>+'POAI 01 2024'!W367+'POAI 02 AD'!W367</f>
        <v>0</v>
      </c>
      <c r="X367" s="178">
        <f>+'POAI 01 2024'!X367+'POAI 02 AD'!X367</f>
        <v>0</v>
      </c>
      <c r="Y367" s="178">
        <f>+'POAI 01 2024'!Y367+'POAI 02 AD'!Y367</f>
        <v>0</v>
      </c>
      <c r="Z367" s="178">
        <f>+'POAI 01 2024'!Z367+'POAI 02 AD'!Z367</f>
        <v>0</v>
      </c>
      <c r="AA367" s="178">
        <f>+'POAI 01 2024'!AA367+'POAI 02 AD'!AA367</f>
        <v>0</v>
      </c>
      <c r="AB367" s="178">
        <f>+'POAI 01 2024'!AB367+'POAI 02 AD'!AB367</f>
        <v>0</v>
      </c>
      <c r="AC367" s="178">
        <f>+'POAI 01 2024'!AC367+'POAI 02 AD'!AC367</f>
        <v>0</v>
      </c>
      <c r="AD367" s="178">
        <f>+'POAI 01 2024'!AD367+'POAI 02 AD'!AD367</f>
        <v>0</v>
      </c>
      <c r="AE367" s="178">
        <f>+'POAI 01 2024'!AE367+'POAI 02 AD'!AE367</f>
        <v>0</v>
      </c>
      <c r="AF367" s="178">
        <f t="shared" si="32"/>
        <v>0</v>
      </c>
      <c r="AG367" s="180">
        <f t="shared" si="29"/>
        <v>0</v>
      </c>
      <c r="AH367" s="178">
        <v>33333333</v>
      </c>
      <c r="AI367" s="181">
        <f t="shared" si="30"/>
        <v>1</v>
      </c>
      <c r="AJ367" s="178">
        <f t="shared" si="22"/>
        <v>33333333</v>
      </c>
    </row>
    <row r="368" spans="1:36" s="6" customFormat="1" ht="31.2" x14ac:dyDescent="0.3">
      <c r="A368" s="175" t="str">
        <f t="shared" si="31"/>
        <v>SA.PY.2</v>
      </c>
      <c r="B368" s="176" t="s">
        <v>37</v>
      </c>
      <c r="C368" s="135" t="s">
        <v>14</v>
      </c>
      <c r="D368" s="177" t="s">
        <v>38</v>
      </c>
      <c r="E368" s="136">
        <v>182</v>
      </c>
      <c r="F368" s="178">
        <f>+'POAI 01 2024'!F368+'POAI 02 AD'!F368</f>
        <v>0</v>
      </c>
      <c r="G368" s="178">
        <f>+'POAI 01 2024'!G368+'POAI 02 AD'!G368</f>
        <v>0</v>
      </c>
      <c r="H368" s="178">
        <f>+'POAI 01 2024'!H368+'POAI 02 AD'!H368</f>
        <v>0</v>
      </c>
      <c r="I368" s="178">
        <f>+'POAI 01 2024'!I368+'POAI 02 AD'!I368</f>
        <v>0</v>
      </c>
      <c r="J368" s="178">
        <f>+'POAI 01 2024'!J368+'POAI 02 AD'!J368</f>
        <v>0</v>
      </c>
      <c r="K368" s="178">
        <f>+'POAI 01 2024'!K368+'POAI 02 AD'!K368</f>
        <v>0</v>
      </c>
      <c r="L368" s="178">
        <f>+'POAI 01 2024'!L368+'POAI 02 AD'!L368</f>
        <v>0</v>
      </c>
      <c r="M368" s="178">
        <f>+'POAI 01 2024'!M368+'POAI 02 AD'!M368</f>
        <v>0</v>
      </c>
      <c r="N368" s="178">
        <f>+'POAI 01 2024'!N368+'POAI 02 AD'!N368</f>
        <v>0</v>
      </c>
      <c r="O368" s="178">
        <f>+'POAI 01 2024'!O368+'POAI 02 AD'!O368</f>
        <v>0</v>
      </c>
      <c r="P368" s="178">
        <f>+'POAI 01 2024'!P368+'POAI 02 AD'!P368</f>
        <v>0</v>
      </c>
      <c r="Q368" s="178">
        <f>+'POAI 01 2024'!Q368+'POAI 02 AD'!Q368</f>
        <v>0</v>
      </c>
      <c r="R368" s="178">
        <f>+'POAI 01 2024'!R368+'POAI 02 AD'!R368</f>
        <v>0</v>
      </c>
      <c r="S368" s="178">
        <f>+'POAI 01 2024'!S368+'POAI 02 AD'!S368</f>
        <v>0</v>
      </c>
      <c r="T368" s="178">
        <f>+'POAI 01 2024'!T368+'POAI 02 AD'!T368</f>
        <v>0</v>
      </c>
      <c r="U368" s="178">
        <f>+'POAI 01 2024'!U368+'POAI 02 AD'!U368</f>
        <v>0</v>
      </c>
      <c r="V368" s="178">
        <f>+'POAI 01 2024'!V368+'POAI 02 AD'!V368</f>
        <v>0</v>
      </c>
      <c r="W368" s="178">
        <f>+'POAI 01 2024'!W368+'POAI 02 AD'!W368</f>
        <v>7000000</v>
      </c>
      <c r="X368" s="178">
        <f>+'POAI 01 2024'!X368+'POAI 02 AD'!X368</f>
        <v>0</v>
      </c>
      <c r="Y368" s="178">
        <f>+'POAI 01 2024'!Y368+'POAI 02 AD'!Y368</f>
        <v>0</v>
      </c>
      <c r="Z368" s="178">
        <f>+'POAI 01 2024'!Z368+'POAI 02 AD'!Z368</f>
        <v>0</v>
      </c>
      <c r="AA368" s="178">
        <f>+'POAI 01 2024'!AA368+'POAI 02 AD'!AA368</f>
        <v>0</v>
      </c>
      <c r="AB368" s="178">
        <f>+'POAI 01 2024'!AB368+'POAI 02 AD'!AB368</f>
        <v>0</v>
      </c>
      <c r="AC368" s="178">
        <f>+'POAI 01 2024'!AC368+'POAI 02 AD'!AC368</f>
        <v>0</v>
      </c>
      <c r="AD368" s="178">
        <f>+'POAI 01 2024'!AD368+'POAI 02 AD'!AD368</f>
        <v>0</v>
      </c>
      <c r="AE368" s="178">
        <f>+'POAI 01 2024'!AE368+'POAI 02 AD'!AE368</f>
        <v>0</v>
      </c>
      <c r="AF368" s="178">
        <f t="shared" si="32"/>
        <v>7000000</v>
      </c>
      <c r="AG368" s="180">
        <f t="shared" si="29"/>
        <v>0.21000000210000003</v>
      </c>
      <c r="AH368" s="178">
        <v>33333333</v>
      </c>
      <c r="AI368" s="181">
        <f t="shared" si="30"/>
        <v>0.78999999789999997</v>
      </c>
      <c r="AJ368" s="178">
        <f t="shared" si="22"/>
        <v>26333333</v>
      </c>
    </row>
    <row r="369" spans="1:36" s="6" customFormat="1" ht="31.2" x14ac:dyDescent="0.3">
      <c r="A369" s="175" t="str">
        <f t="shared" si="31"/>
        <v>SA.PY.2</v>
      </c>
      <c r="B369" s="176" t="s">
        <v>39</v>
      </c>
      <c r="C369" s="135" t="s">
        <v>40</v>
      </c>
      <c r="D369" s="177" t="s">
        <v>41</v>
      </c>
      <c r="E369" s="136">
        <v>19</v>
      </c>
      <c r="F369" s="178">
        <f>+'POAI 01 2024'!F369+'POAI 02 AD'!F369</f>
        <v>0</v>
      </c>
      <c r="G369" s="178">
        <f>+'POAI 01 2024'!G369+'POAI 02 AD'!G369</f>
        <v>363824680</v>
      </c>
      <c r="H369" s="178">
        <f>+'POAI 01 2024'!H369+'POAI 02 AD'!H369</f>
        <v>0</v>
      </c>
      <c r="I369" s="178">
        <f>+'POAI 01 2024'!I369+'POAI 02 AD'!I369</f>
        <v>0</v>
      </c>
      <c r="J369" s="178">
        <f>+'POAI 01 2024'!J369+'POAI 02 AD'!J369</f>
        <v>0</v>
      </c>
      <c r="K369" s="178">
        <f>+'POAI 01 2024'!K369+'POAI 02 AD'!K369</f>
        <v>96100604</v>
      </c>
      <c r="L369" s="178">
        <f>+'POAI 01 2024'!L369+'POAI 02 AD'!L369</f>
        <v>100000000</v>
      </c>
      <c r="M369" s="178">
        <f>+'POAI 01 2024'!M369+'POAI 02 AD'!M369</f>
        <v>100000000</v>
      </c>
      <c r="N369" s="178">
        <f>+'POAI 01 2024'!N369+'POAI 02 AD'!N369</f>
        <v>100000000</v>
      </c>
      <c r="O369" s="178">
        <f>+'POAI 01 2024'!O369+'POAI 02 AD'!O369</f>
        <v>0</v>
      </c>
      <c r="P369" s="178">
        <f>+'POAI 01 2024'!P369+'POAI 02 AD'!P369</f>
        <v>0</v>
      </c>
      <c r="Q369" s="178">
        <f>+'POAI 01 2024'!Q369+'POAI 02 AD'!Q369</f>
        <v>0</v>
      </c>
      <c r="R369" s="178">
        <f>+'POAI 01 2024'!R369+'POAI 02 AD'!R369</f>
        <v>0</v>
      </c>
      <c r="S369" s="178">
        <f>+'POAI 01 2024'!S369+'POAI 02 AD'!S369</f>
        <v>0</v>
      </c>
      <c r="T369" s="178">
        <f>+'POAI 01 2024'!T369+'POAI 02 AD'!T369</f>
        <v>0</v>
      </c>
      <c r="U369" s="178">
        <f>+'POAI 01 2024'!U369+'POAI 02 AD'!U369</f>
        <v>0</v>
      </c>
      <c r="V369" s="178">
        <f>+'POAI 01 2024'!V369+'POAI 02 AD'!V369</f>
        <v>30000000</v>
      </c>
      <c r="W369" s="178">
        <f>+'POAI 01 2024'!W369+'POAI 02 AD'!W369</f>
        <v>0</v>
      </c>
      <c r="X369" s="178">
        <f>+'POAI 01 2024'!X369+'POAI 02 AD'!X369</f>
        <v>74085415</v>
      </c>
      <c r="Y369" s="178">
        <f>+'POAI 01 2024'!Y369+'POAI 02 AD'!Y369</f>
        <v>0</v>
      </c>
      <c r="Z369" s="178">
        <f>+'POAI 01 2024'!Z369+'POAI 02 AD'!Z369</f>
        <v>0</v>
      </c>
      <c r="AA369" s="178">
        <f>+'POAI 01 2024'!AA369+'POAI 02 AD'!AA369</f>
        <v>0</v>
      </c>
      <c r="AB369" s="178">
        <f>+'POAI 01 2024'!AB369+'POAI 02 AD'!AB369</f>
        <v>0</v>
      </c>
      <c r="AC369" s="178">
        <f>+'POAI 01 2024'!AC369+'POAI 02 AD'!AC369</f>
        <v>0</v>
      </c>
      <c r="AD369" s="178">
        <f>+'POAI 01 2024'!AD369+'POAI 02 AD'!AD369</f>
        <v>0</v>
      </c>
      <c r="AE369" s="178">
        <f>+'POAI 01 2024'!AE369+'POAI 02 AD'!AE369</f>
        <v>0</v>
      </c>
      <c r="AF369" s="178">
        <f t="shared" si="32"/>
        <v>864010699</v>
      </c>
      <c r="AG369" s="180">
        <f t="shared" si="29"/>
        <v>0.86401069900000005</v>
      </c>
      <c r="AH369" s="178">
        <v>1000000000</v>
      </c>
      <c r="AI369" s="181">
        <f t="shared" si="30"/>
        <v>0.13598930100000001</v>
      </c>
      <c r="AJ369" s="178">
        <f t="shared" si="22"/>
        <v>135989301</v>
      </c>
    </row>
    <row r="370" spans="1:36" s="6" customFormat="1" ht="46.8" x14ac:dyDescent="0.3">
      <c r="A370" s="175" t="str">
        <f t="shared" si="31"/>
        <v>SA.PY.2</v>
      </c>
      <c r="B370" s="176" t="s">
        <v>42</v>
      </c>
      <c r="C370" s="135" t="s">
        <v>10</v>
      </c>
      <c r="D370" s="177" t="s">
        <v>43</v>
      </c>
      <c r="E370" s="136">
        <v>2</v>
      </c>
      <c r="F370" s="178">
        <f>+'POAI 01 2024'!F370+'POAI 02 AD'!F370</f>
        <v>0</v>
      </c>
      <c r="G370" s="178">
        <f>+'POAI 01 2024'!G370+'POAI 02 AD'!G370</f>
        <v>0</v>
      </c>
      <c r="H370" s="178">
        <f>+'POAI 01 2024'!H370+'POAI 02 AD'!H370</f>
        <v>0</v>
      </c>
      <c r="I370" s="178">
        <f>+'POAI 01 2024'!I370+'POAI 02 AD'!I370</f>
        <v>0</v>
      </c>
      <c r="J370" s="178">
        <f>+'POAI 01 2024'!J370+'POAI 02 AD'!J370</f>
        <v>0</v>
      </c>
      <c r="K370" s="178">
        <f>+'POAI 01 2024'!K370+'POAI 02 AD'!K370</f>
        <v>0</v>
      </c>
      <c r="L370" s="178">
        <f>+'POAI 01 2024'!L370+'POAI 02 AD'!L370</f>
        <v>0</v>
      </c>
      <c r="M370" s="178">
        <f>+'POAI 01 2024'!M370+'POAI 02 AD'!M370</f>
        <v>0</v>
      </c>
      <c r="N370" s="178">
        <f>+'POAI 01 2024'!N370+'POAI 02 AD'!N370</f>
        <v>0</v>
      </c>
      <c r="O370" s="178">
        <f>+'POAI 01 2024'!O370+'POAI 02 AD'!O370</f>
        <v>0</v>
      </c>
      <c r="P370" s="178">
        <f>+'POAI 01 2024'!P370+'POAI 02 AD'!P370</f>
        <v>0</v>
      </c>
      <c r="Q370" s="178">
        <f>+'POAI 01 2024'!Q370+'POAI 02 AD'!Q370</f>
        <v>0</v>
      </c>
      <c r="R370" s="178">
        <f>+'POAI 01 2024'!R370+'POAI 02 AD'!R370</f>
        <v>0</v>
      </c>
      <c r="S370" s="178">
        <f>+'POAI 01 2024'!S370+'POAI 02 AD'!S370</f>
        <v>0</v>
      </c>
      <c r="T370" s="178">
        <f>+'POAI 01 2024'!T370+'POAI 02 AD'!T370</f>
        <v>0</v>
      </c>
      <c r="U370" s="178">
        <f>+'POAI 01 2024'!U370+'POAI 02 AD'!U370</f>
        <v>0</v>
      </c>
      <c r="V370" s="178">
        <f>+'POAI 01 2024'!V370+'POAI 02 AD'!V370</f>
        <v>0</v>
      </c>
      <c r="W370" s="178">
        <f>+'POAI 01 2024'!W370+'POAI 02 AD'!W370</f>
        <v>0</v>
      </c>
      <c r="X370" s="178">
        <f>+'POAI 01 2024'!X370+'POAI 02 AD'!X370</f>
        <v>0</v>
      </c>
      <c r="Y370" s="178">
        <f>+'POAI 01 2024'!Y370+'POAI 02 AD'!Y370</f>
        <v>0</v>
      </c>
      <c r="Z370" s="178">
        <f>+'POAI 01 2024'!Z370+'POAI 02 AD'!Z370</f>
        <v>0</v>
      </c>
      <c r="AA370" s="178">
        <f>+'POAI 01 2024'!AA370+'POAI 02 AD'!AA370</f>
        <v>0</v>
      </c>
      <c r="AB370" s="178">
        <f>+'POAI 01 2024'!AB370+'POAI 02 AD'!AB370</f>
        <v>0</v>
      </c>
      <c r="AC370" s="178">
        <f>+'POAI 01 2024'!AC370+'POAI 02 AD'!AC370</f>
        <v>0</v>
      </c>
      <c r="AD370" s="178">
        <f>+'POAI 01 2024'!AD370+'POAI 02 AD'!AD370</f>
        <v>0</v>
      </c>
      <c r="AE370" s="178">
        <f>+'POAI 01 2024'!AE370+'POAI 02 AD'!AE370</f>
        <v>0</v>
      </c>
      <c r="AF370" s="178">
        <f t="shared" si="32"/>
        <v>0</v>
      </c>
      <c r="AG370" s="180"/>
      <c r="AH370" s="178">
        <v>10000000</v>
      </c>
      <c r="AI370" s="181"/>
      <c r="AJ370" s="178">
        <f t="shared" si="22"/>
        <v>10000000</v>
      </c>
    </row>
    <row r="371" spans="1:36" s="6" customFormat="1" ht="46.8" x14ac:dyDescent="0.3">
      <c r="A371" s="175" t="str">
        <f t="shared" si="31"/>
        <v>SA.PY.2</v>
      </c>
      <c r="B371" s="176" t="s">
        <v>42</v>
      </c>
      <c r="C371" s="135" t="s">
        <v>12</v>
      </c>
      <c r="D371" s="177" t="s">
        <v>43</v>
      </c>
      <c r="E371" s="136">
        <v>1</v>
      </c>
      <c r="F371" s="178">
        <f>+'POAI 01 2024'!F371+'POAI 02 AD'!F371</f>
        <v>0</v>
      </c>
      <c r="G371" s="178">
        <f>+'POAI 01 2024'!G371+'POAI 02 AD'!G371</f>
        <v>0</v>
      </c>
      <c r="H371" s="178">
        <f>+'POAI 01 2024'!H371+'POAI 02 AD'!H371</f>
        <v>0</v>
      </c>
      <c r="I371" s="178">
        <f>+'POAI 01 2024'!I371+'POAI 02 AD'!I371</f>
        <v>0</v>
      </c>
      <c r="J371" s="178">
        <f>+'POAI 01 2024'!J371+'POAI 02 AD'!J371</f>
        <v>0</v>
      </c>
      <c r="K371" s="178">
        <f>+'POAI 01 2024'!K371+'POAI 02 AD'!K371</f>
        <v>0</v>
      </c>
      <c r="L371" s="178">
        <f>+'POAI 01 2024'!L371+'POAI 02 AD'!L371</f>
        <v>0</v>
      </c>
      <c r="M371" s="178">
        <f>+'POAI 01 2024'!M371+'POAI 02 AD'!M371</f>
        <v>0</v>
      </c>
      <c r="N371" s="178">
        <f>+'POAI 01 2024'!N371+'POAI 02 AD'!N371</f>
        <v>0</v>
      </c>
      <c r="O371" s="178">
        <f>+'POAI 01 2024'!O371+'POAI 02 AD'!O371</f>
        <v>0</v>
      </c>
      <c r="P371" s="178">
        <f>+'POAI 01 2024'!P371+'POAI 02 AD'!P371</f>
        <v>0</v>
      </c>
      <c r="Q371" s="178">
        <f>+'POAI 01 2024'!Q371+'POAI 02 AD'!Q371</f>
        <v>0</v>
      </c>
      <c r="R371" s="178">
        <f>+'POAI 01 2024'!R371+'POAI 02 AD'!R371</f>
        <v>0</v>
      </c>
      <c r="S371" s="178">
        <f>+'POAI 01 2024'!S371+'POAI 02 AD'!S371</f>
        <v>0</v>
      </c>
      <c r="T371" s="178">
        <f>+'POAI 01 2024'!T371+'POAI 02 AD'!T371</f>
        <v>0</v>
      </c>
      <c r="U371" s="178">
        <f>+'POAI 01 2024'!U371+'POAI 02 AD'!U371</f>
        <v>0</v>
      </c>
      <c r="V371" s="178">
        <f>+'POAI 01 2024'!V371+'POAI 02 AD'!V371</f>
        <v>0</v>
      </c>
      <c r="W371" s="178">
        <f>+'POAI 01 2024'!W371+'POAI 02 AD'!W371</f>
        <v>0</v>
      </c>
      <c r="X371" s="178">
        <f>+'POAI 01 2024'!X371+'POAI 02 AD'!X371</f>
        <v>0</v>
      </c>
      <c r="Y371" s="178">
        <f>+'POAI 01 2024'!Y371+'POAI 02 AD'!Y371</f>
        <v>0</v>
      </c>
      <c r="Z371" s="178">
        <f>+'POAI 01 2024'!Z371+'POAI 02 AD'!Z371</f>
        <v>0</v>
      </c>
      <c r="AA371" s="178">
        <f>+'POAI 01 2024'!AA371+'POAI 02 AD'!AA371</f>
        <v>0</v>
      </c>
      <c r="AB371" s="178">
        <f>+'POAI 01 2024'!AB371+'POAI 02 AD'!AB371</f>
        <v>0</v>
      </c>
      <c r="AC371" s="178">
        <f>+'POAI 01 2024'!AC371+'POAI 02 AD'!AC371</f>
        <v>0</v>
      </c>
      <c r="AD371" s="178">
        <f>+'POAI 01 2024'!AD371+'POAI 02 AD'!AD371</f>
        <v>0</v>
      </c>
      <c r="AE371" s="178">
        <f>+'POAI 01 2024'!AE371+'POAI 02 AD'!AE371</f>
        <v>0</v>
      </c>
      <c r="AF371" s="178">
        <f t="shared" si="32"/>
        <v>0</v>
      </c>
      <c r="AG371" s="180">
        <f t="shared" si="29"/>
        <v>0</v>
      </c>
      <c r="AH371" s="178">
        <v>50000000</v>
      </c>
      <c r="AI371" s="181">
        <f t="shared" si="30"/>
        <v>1</v>
      </c>
      <c r="AJ371" s="178">
        <f t="shared" si="22"/>
        <v>50000000</v>
      </c>
    </row>
    <row r="372" spans="1:36" s="6" customFormat="1" ht="46.8" x14ac:dyDescent="0.3">
      <c r="A372" s="175" t="str">
        <f t="shared" si="31"/>
        <v>SA.PY.2</v>
      </c>
      <c r="B372" s="176" t="s">
        <v>42</v>
      </c>
      <c r="C372" s="135" t="s">
        <v>13</v>
      </c>
      <c r="D372" s="177" t="s">
        <v>43</v>
      </c>
      <c r="E372" s="136">
        <v>1</v>
      </c>
      <c r="F372" s="178">
        <f>+'POAI 01 2024'!F372+'POAI 02 AD'!F372</f>
        <v>0</v>
      </c>
      <c r="G372" s="178">
        <f>+'POAI 01 2024'!G372+'POAI 02 AD'!G372</f>
        <v>0</v>
      </c>
      <c r="H372" s="178">
        <f>+'POAI 01 2024'!H372+'POAI 02 AD'!H372</f>
        <v>0</v>
      </c>
      <c r="I372" s="178">
        <f>+'POAI 01 2024'!I372+'POAI 02 AD'!I372</f>
        <v>0</v>
      </c>
      <c r="J372" s="178">
        <f>+'POAI 01 2024'!J372+'POAI 02 AD'!J372</f>
        <v>0</v>
      </c>
      <c r="K372" s="178">
        <f>+'POAI 01 2024'!K372+'POAI 02 AD'!K372</f>
        <v>0</v>
      </c>
      <c r="L372" s="178">
        <f>+'POAI 01 2024'!L372+'POAI 02 AD'!L372</f>
        <v>0</v>
      </c>
      <c r="M372" s="178">
        <f>+'POAI 01 2024'!M372+'POAI 02 AD'!M372</f>
        <v>0</v>
      </c>
      <c r="N372" s="178">
        <f>+'POAI 01 2024'!N372+'POAI 02 AD'!N372</f>
        <v>0</v>
      </c>
      <c r="O372" s="178">
        <f>+'POAI 01 2024'!O372+'POAI 02 AD'!O372</f>
        <v>0</v>
      </c>
      <c r="P372" s="178">
        <f>+'POAI 01 2024'!P372+'POAI 02 AD'!P372</f>
        <v>0</v>
      </c>
      <c r="Q372" s="178">
        <f>+'POAI 01 2024'!Q372+'POAI 02 AD'!Q372</f>
        <v>0</v>
      </c>
      <c r="R372" s="178">
        <f>+'POAI 01 2024'!R372+'POAI 02 AD'!R372</f>
        <v>0</v>
      </c>
      <c r="S372" s="178">
        <f>+'POAI 01 2024'!S372+'POAI 02 AD'!S372</f>
        <v>0</v>
      </c>
      <c r="T372" s="178">
        <f>+'POAI 01 2024'!T372+'POAI 02 AD'!T372</f>
        <v>0</v>
      </c>
      <c r="U372" s="178">
        <f>+'POAI 01 2024'!U372+'POAI 02 AD'!U372</f>
        <v>0</v>
      </c>
      <c r="V372" s="178">
        <f>+'POAI 01 2024'!V372+'POAI 02 AD'!V372</f>
        <v>0</v>
      </c>
      <c r="W372" s="178">
        <f>+'POAI 01 2024'!W372+'POAI 02 AD'!W372</f>
        <v>0</v>
      </c>
      <c r="X372" s="178">
        <f>+'POAI 01 2024'!X372+'POAI 02 AD'!X372</f>
        <v>0</v>
      </c>
      <c r="Y372" s="178">
        <f>+'POAI 01 2024'!Y372+'POAI 02 AD'!Y372</f>
        <v>0</v>
      </c>
      <c r="Z372" s="178">
        <f>+'POAI 01 2024'!Z372+'POAI 02 AD'!Z372</f>
        <v>0</v>
      </c>
      <c r="AA372" s="178">
        <f>+'POAI 01 2024'!AA372+'POAI 02 AD'!AA372</f>
        <v>0</v>
      </c>
      <c r="AB372" s="178">
        <f>+'POAI 01 2024'!AB372+'POAI 02 AD'!AB372</f>
        <v>0</v>
      </c>
      <c r="AC372" s="178">
        <f>+'POAI 01 2024'!AC372+'POAI 02 AD'!AC372</f>
        <v>0</v>
      </c>
      <c r="AD372" s="178">
        <f>+'POAI 01 2024'!AD372+'POAI 02 AD'!AD372</f>
        <v>0</v>
      </c>
      <c r="AE372" s="178">
        <f>+'POAI 01 2024'!AE372+'POAI 02 AD'!AE372</f>
        <v>0</v>
      </c>
      <c r="AF372" s="178">
        <f t="shared" si="32"/>
        <v>0</v>
      </c>
      <c r="AG372" s="180">
        <f t="shared" si="29"/>
        <v>0</v>
      </c>
      <c r="AH372" s="178">
        <v>5000000</v>
      </c>
      <c r="AI372" s="181">
        <f t="shared" si="30"/>
        <v>1</v>
      </c>
      <c r="AJ372" s="178">
        <f t="shared" si="22"/>
        <v>5000000</v>
      </c>
    </row>
    <row r="373" spans="1:36" s="6" customFormat="1" ht="46.8" x14ac:dyDescent="0.3">
      <c r="A373" s="175" t="str">
        <f t="shared" si="31"/>
        <v>SA.PY.2</v>
      </c>
      <c r="B373" s="176" t="s">
        <v>42</v>
      </c>
      <c r="C373" s="135" t="s">
        <v>14</v>
      </c>
      <c r="D373" s="177" t="s">
        <v>43</v>
      </c>
      <c r="E373" s="136">
        <v>1</v>
      </c>
      <c r="F373" s="178">
        <f>+'POAI 01 2024'!F373+'POAI 02 AD'!F373</f>
        <v>0</v>
      </c>
      <c r="G373" s="178">
        <f>+'POAI 01 2024'!G373+'POAI 02 AD'!G373</f>
        <v>0</v>
      </c>
      <c r="H373" s="178">
        <f>+'POAI 01 2024'!H373+'POAI 02 AD'!H373</f>
        <v>0</v>
      </c>
      <c r="I373" s="178">
        <f>+'POAI 01 2024'!I373+'POAI 02 AD'!I373</f>
        <v>0</v>
      </c>
      <c r="J373" s="178">
        <f>+'POAI 01 2024'!J373+'POAI 02 AD'!J373</f>
        <v>0</v>
      </c>
      <c r="K373" s="178">
        <f>+'POAI 01 2024'!K373+'POAI 02 AD'!K373</f>
        <v>0</v>
      </c>
      <c r="L373" s="178">
        <f>+'POAI 01 2024'!L373+'POAI 02 AD'!L373</f>
        <v>0</v>
      </c>
      <c r="M373" s="178">
        <f>+'POAI 01 2024'!M373+'POAI 02 AD'!M373</f>
        <v>0</v>
      </c>
      <c r="N373" s="178">
        <f>+'POAI 01 2024'!N373+'POAI 02 AD'!N373</f>
        <v>0</v>
      </c>
      <c r="O373" s="178">
        <f>+'POAI 01 2024'!O373+'POAI 02 AD'!O373</f>
        <v>0</v>
      </c>
      <c r="P373" s="178">
        <f>+'POAI 01 2024'!P373+'POAI 02 AD'!P373</f>
        <v>0</v>
      </c>
      <c r="Q373" s="178">
        <f>+'POAI 01 2024'!Q373+'POAI 02 AD'!Q373</f>
        <v>0</v>
      </c>
      <c r="R373" s="178">
        <f>+'POAI 01 2024'!R373+'POAI 02 AD'!R373</f>
        <v>0</v>
      </c>
      <c r="S373" s="178">
        <f>+'POAI 01 2024'!S373+'POAI 02 AD'!S373</f>
        <v>0</v>
      </c>
      <c r="T373" s="178">
        <f>+'POAI 01 2024'!T373+'POAI 02 AD'!T373</f>
        <v>0</v>
      </c>
      <c r="U373" s="178">
        <f>+'POAI 01 2024'!U373+'POAI 02 AD'!U373</f>
        <v>0</v>
      </c>
      <c r="V373" s="178">
        <f>+'POAI 01 2024'!V373+'POAI 02 AD'!V373</f>
        <v>0</v>
      </c>
      <c r="W373" s="178">
        <f>+'POAI 01 2024'!W373+'POAI 02 AD'!W373</f>
        <v>0</v>
      </c>
      <c r="X373" s="178">
        <f>+'POAI 01 2024'!X373+'POAI 02 AD'!X373</f>
        <v>0</v>
      </c>
      <c r="Y373" s="178">
        <f>+'POAI 01 2024'!Y373+'POAI 02 AD'!Y373</f>
        <v>0</v>
      </c>
      <c r="Z373" s="178">
        <f>+'POAI 01 2024'!Z373+'POAI 02 AD'!Z373</f>
        <v>0</v>
      </c>
      <c r="AA373" s="178">
        <f>+'POAI 01 2024'!AA373+'POAI 02 AD'!AA373</f>
        <v>0</v>
      </c>
      <c r="AB373" s="178">
        <f>+'POAI 01 2024'!AB373+'POAI 02 AD'!AB373</f>
        <v>0</v>
      </c>
      <c r="AC373" s="178">
        <f>+'POAI 01 2024'!AC373+'POAI 02 AD'!AC373</f>
        <v>0</v>
      </c>
      <c r="AD373" s="178">
        <f>+'POAI 01 2024'!AD373+'POAI 02 AD'!AD373</f>
        <v>0</v>
      </c>
      <c r="AE373" s="178">
        <f>+'POAI 01 2024'!AE373+'POAI 02 AD'!AE373</f>
        <v>0</v>
      </c>
      <c r="AF373" s="178">
        <f t="shared" si="32"/>
        <v>0</v>
      </c>
      <c r="AG373" s="180">
        <f t="shared" si="29"/>
        <v>0</v>
      </c>
      <c r="AH373" s="178">
        <v>50000000</v>
      </c>
      <c r="AI373" s="181">
        <f t="shared" si="30"/>
        <v>1</v>
      </c>
      <c r="AJ373" s="178">
        <f t="shared" si="22"/>
        <v>50000000</v>
      </c>
    </row>
    <row r="374" spans="1:36" s="6" customFormat="1" ht="31.2" x14ac:dyDescent="0.3">
      <c r="A374" s="175" t="str">
        <f t="shared" si="31"/>
        <v>SA.PY.3</v>
      </c>
      <c r="B374" s="176" t="s">
        <v>44</v>
      </c>
      <c r="C374" s="135" t="s">
        <v>13</v>
      </c>
      <c r="D374" s="177" t="s">
        <v>45</v>
      </c>
      <c r="E374" s="136">
        <v>13</v>
      </c>
      <c r="F374" s="178">
        <f>+'POAI 01 2024'!F374+'POAI 02 AD'!F374</f>
        <v>0</v>
      </c>
      <c r="G374" s="178">
        <f>+'POAI 01 2024'!G374+'POAI 02 AD'!G374</f>
        <v>0</v>
      </c>
      <c r="H374" s="178">
        <f>+'POAI 01 2024'!H374+'POAI 02 AD'!H374</f>
        <v>0</v>
      </c>
      <c r="I374" s="178">
        <f>+'POAI 01 2024'!I374+'POAI 02 AD'!I374</f>
        <v>0</v>
      </c>
      <c r="J374" s="178">
        <f>+'POAI 01 2024'!J374+'POAI 02 AD'!J374</f>
        <v>0</v>
      </c>
      <c r="K374" s="178">
        <f>+'POAI 01 2024'!K374+'POAI 02 AD'!K374</f>
        <v>0</v>
      </c>
      <c r="L374" s="178">
        <f>+'POAI 01 2024'!L374+'POAI 02 AD'!L374</f>
        <v>0</v>
      </c>
      <c r="M374" s="178">
        <f>+'POAI 01 2024'!M374+'POAI 02 AD'!M374</f>
        <v>0</v>
      </c>
      <c r="N374" s="178">
        <f>+'POAI 01 2024'!N374+'POAI 02 AD'!N374</f>
        <v>0</v>
      </c>
      <c r="O374" s="178">
        <f>+'POAI 01 2024'!O374+'POAI 02 AD'!O374</f>
        <v>0</v>
      </c>
      <c r="P374" s="178">
        <f>+'POAI 01 2024'!P374+'POAI 02 AD'!P374</f>
        <v>0</v>
      </c>
      <c r="Q374" s="178">
        <f>+'POAI 01 2024'!Q374+'POAI 02 AD'!Q374</f>
        <v>0</v>
      </c>
      <c r="R374" s="178">
        <f>+'POAI 01 2024'!R374+'POAI 02 AD'!R374</f>
        <v>0</v>
      </c>
      <c r="S374" s="178">
        <f>+'POAI 01 2024'!S374+'POAI 02 AD'!S374</f>
        <v>0</v>
      </c>
      <c r="T374" s="178">
        <f>+'POAI 01 2024'!T374+'POAI 02 AD'!T374</f>
        <v>0</v>
      </c>
      <c r="U374" s="178">
        <f>+'POAI 01 2024'!U374+'POAI 02 AD'!U374</f>
        <v>0</v>
      </c>
      <c r="V374" s="178">
        <f>+'POAI 01 2024'!V374+'POAI 02 AD'!V374</f>
        <v>0</v>
      </c>
      <c r="W374" s="178">
        <f>+'POAI 01 2024'!W374+'POAI 02 AD'!W374</f>
        <v>0</v>
      </c>
      <c r="X374" s="178">
        <f>+'POAI 01 2024'!X374+'POAI 02 AD'!X374</f>
        <v>0</v>
      </c>
      <c r="Y374" s="178">
        <f>+'POAI 01 2024'!Y374+'POAI 02 AD'!Y374</f>
        <v>0</v>
      </c>
      <c r="Z374" s="178">
        <f>+'POAI 01 2024'!Z374+'POAI 02 AD'!Z374</f>
        <v>0</v>
      </c>
      <c r="AA374" s="178">
        <f>+'POAI 01 2024'!AA374+'POAI 02 AD'!AA374</f>
        <v>0</v>
      </c>
      <c r="AB374" s="178">
        <f>+'POAI 01 2024'!AB374+'POAI 02 AD'!AB374</f>
        <v>0</v>
      </c>
      <c r="AC374" s="178">
        <f>+'POAI 01 2024'!AC374+'POAI 02 AD'!AC374</f>
        <v>0</v>
      </c>
      <c r="AD374" s="178">
        <f>+'POAI 01 2024'!AD374+'POAI 02 AD'!AD374</f>
        <v>0</v>
      </c>
      <c r="AE374" s="178">
        <f>+'POAI 01 2024'!AE374+'POAI 02 AD'!AE374</f>
        <v>0</v>
      </c>
      <c r="AF374" s="178">
        <f t="shared" si="32"/>
        <v>0</v>
      </c>
      <c r="AG374" s="180">
        <f t="shared" si="29"/>
        <v>0</v>
      </c>
      <c r="AH374" s="178">
        <v>78000000</v>
      </c>
      <c r="AI374" s="181">
        <f t="shared" si="30"/>
        <v>1</v>
      </c>
      <c r="AJ374" s="178">
        <f t="shared" si="22"/>
        <v>78000000</v>
      </c>
    </row>
    <row r="375" spans="1:36" s="6" customFormat="1" ht="31.2" x14ac:dyDescent="0.3">
      <c r="A375" s="175" t="str">
        <f t="shared" si="31"/>
        <v>SA.PY.3</v>
      </c>
      <c r="B375" s="176" t="s">
        <v>44</v>
      </c>
      <c r="C375" s="135" t="s">
        <v>14</v>
      </c>
      <c r="D375" s="177" t="s">
        <v>45</v>
      </c>
      <c r="E375" s="136">
        <v>13</v>
      </c>
      <c r="F375" s="178">
        <f>+'POAI 01 2024'!F375+'POAI 02 AD'!F375</f>
        <v>0</v>
      </c>
      <c r="G375" s="178">
        <f>+'POAI 01 2024'!G375+'POAI 02 AD'!G375</f>
        <v>0</v>
      </c>
      <c r="H375" s="178">
        <f>+'POAI 01 2024'!H375+'POAI 02 AD'!H375</f>
        <v>0</v>
      </c>
      <c r="I375" s="178">
        <f>+'POAI 01 2024'!I375+'POAI 02 AD'!I375</f>
        <v>0</v>
      </c>
      <c r="J375" s="178">
        <f>+'POAI 01 2024'!J375+'POAI 02 AD'!J375</f>
        <v>0</v>
      </c>
      <c r="K375" s="178">
        <f>+'POAI 01 2024'!K375+'POAI 02 AD'!K375</f>
        <v>0</v>
      </c>
      <c r="L375" s="178">
        <f>+'POAI 01 2024'!L375+'POAI 02 AD'!L375</f>
        <v>0</v>
      </c>
      <c r="M375" s="178">
        <f>+'POAI 01 2024'!M375+'POAI 02 AD'!M375</f>
        <v>0</v>
      </c>
      <c r="N375" s="178">
        <f>+'POAI 01 2024'!N375+'POAI 02 AD'!N375</f>
        <v>0</v>
      </c>
      <c r="O375" s="178">
        <f>+'POAI 01 2024'!O375+'POAI 02 AD'!O375</f>
        <v>0</v>
      </c>
      <c r="P375" s="178">
        <f>+'POAI 01 2024'!P375+'POAI 02 AD'!P375</f>
        <v>0</v>
      </c>
      <c r="Q375" s="178">
        <f>+'POAI 01 2024'!Q375+'POAI 02 AD'!Q375</f>
        <v>0</v>
      </c>
      <c r="R375" s="178">
        <f>+'POAI 01 2024'!R375+'POAI 02 AD'!R375</f>
        <v>0</v>
      </c>
      <c r="S375" s="178">
        <f>+'POAI 01 2024'!S375+'POAI 02 AD'!S375</f>
        <v>0</v>
      </c>
      <c r="T375" s="178">
        <f>+'POAI 01 2024'!T375+'POAI 02 AD'!T375</f>
        <v>0</v>
      </c>
      <c r="U375" s="178">
        <f>+'POAI 01 2024'!U375+'POAI 02 AD'!U375</f>
        <v>0</v>
      </c>
      <c r="V375" s="178">
        <f>+'POAI 01 2024'!V375+'POAI 02 AD'!V375</f>
        <v>0</v>
      </c>
      <c r="W375" s="178">
        <f>+'POAI 01 2024'!W375+'POAI 02 AD'!W375</f>
        <v>0</v>
      </c>
      <c r="X375" s="178">
        <f>+'POAI 01 2024'!X375+'POAI 02 AD'!X375</f>
        <v>0</v>
      </c>
      <c r="Y375" s="178">
        <f>+'POAI 01 2024'!Y375+'POAI 02 AD'!Y375</f>
        <v>0</v>
      </c>
      <c r="Z375" s="178">
        <f>+'POAI 01 2024'!Z375+'POAI 02 AD'!Z375</f>
        <v>0</v>
      </c>
      <c r="AA375" s="178">
        <f>+'POAI 01 2024'!AA375+'POAI 02 AD'!AA375</f>
        <v>0</v>
      </c>
      <c r="AB375" s="178">
        <f>+'POAI 01 2024'!AB375+'POAI 02 AD'!AB375</f>
        <v>0</v>
      </c>
      <c r="AC375" s="178">
        <f>+'POAI 01 2024'!AC375+'POAI 02 AD'!AC375</f>
        <v>0</v>
      </c>
      <c r="AD375" s="178">
        <f>+'POAI 01 2024'!AD375+'POAI 02 AD'!AD375</f>
        <v>0</v>
      </c>
      <c r="AE375" s="178">
        <f>+'POAI 01 2024'!AE375+'POAI 02 AD'!AE375</f>
        <v>0</v>
      </c>
      <c r="AF375" s="178">
        <f t="shared" si="32"/>
        <v>0</v>
      </c>
      <c r="AG375" s="180">
        <f t="shared" si="29"/>
        <v>0</v>
      </c>
      <c r="AH375" s="178">
        <v>78000000</v>
      </c>
      <c r="AI375" s="181">
        <f t="shared" si="30"/>
        <v>1</v>
      </c>
      <c r="AJ375" s="178">
        <f t="shared" si="22"/>
        <v>78000000</v>
      </c>
    </row>
    <row r="376" spans="1:36" s="6" customFormat="1" ht="31.2" x14ac:dyDescent="0.3">
      <c r="A376" s="175" t="str">
        <f t="shared" si="31"/>
        <v>SA.PY.3</v>
      </c>
      <c r="B376" s="176" t="s">
        <v>44</v>
      </c>
      <c r="C376" s="135" t="s">
        <v>10</v>
      </c>
      <c r="D376" s="177" t="s">
        <v>45</v>
      </c>
      <c r="E376" s="136">
        <v>98</v>
      </c>
      <c r="F376" s="178">
        <f>+'POAI 01 2024'!F376+'POAI 02 AD'!F376</f>
        <v>0</v>
      </c>
      <c r="G376" s="178">
        <f>+'POAI 01 2024'!G376+'POAI 02 AD'!G376</f>
        <v>0</v>
      </c>
      <c r="H376" s="178">
        <f>+'POAI 01 2024'!H376+'POAI 02 AD'!H376</f>
        <v>0</v>
      </c>
      <c r="I376" s="178">
        <f>+'POAI 01 2024'!I376+'POAI 02 AD'!I376</f>
        <v>0</v>
      </c>
      <c r="J376" s="178">
        <f>+'POAI 01 2024'!J376+'POAI 02 AD'!J376</f>
        <v>440000000</v>
      </c>
      <c r="K376" s="178">
        <f>+'POAI 01 2024'!K376+'POAI 02 AD'!K376</f>
        <v>0</v>
      </c>
      <c r="L376" s="178">
        <f>+'POAI 01 2024'!L376+'POAI 02 AD'!L376</f>
        <v>0</v>
      </c>
      <c r="M376" s="178">
        <f>+'POAI 01 2024'!M376+'POAI 02 AD'!M376</f>
        <v>0</v>
      </c>
      <c r="N376" s="178">
        <f>+'POAI 01 2024'!N376+'POAI 02 AD'!N376</f>
        <v>0</v>
      </c>
      <c r="O376" s="178">
        <f>+'POAI 01 2024'!O376+'POAI 02 AD'!O376</f>
        <v>0</v>
      </c>
      <c r="P376" s="178">
        <f>+'POAI 01 2024'!P376+'POAI 02 AD'!P376</f>
        <v>0</v>
      </c>
      <c r="Q376" s="178">
        <f>+'POAI 01 2024'!Q376+'POAI 02 AD'!Q376</f>
        <v>0</v>
      </c>
      <c r="R376" s="178">
        <f>+'POAI 01 2024'!R376+'POAI 02 AD'!R376</f>
        <v>0</v>
      </c>
      <c r="S376" s="178">
        <f>+'POAI 01 2024'!S376+'POAI 02 AD'!S376</f>
        <v>0</v>
      </c>
      <c r="T376" s="178">
        <f>+'POAI 01 2024'!T376+'POAI 02 AD'!T376</f>
        <v>0</v>
      </c>
      <c r="U376" s="178">
        <f>+'POAI 01 2024'!U376+'POAI 02 AD'!U376</f>
        <v>0</v>
      </c>
      <c r="V376" s="178">
        <f>+'POAI 01 2024'!V376+'POAI 02 AD'!V376</f>
        <v>0</v>
      </c>
      <c r="W376" s="178">
        <f>+'POAI 01 2024'!W376+'POAI 02 AD'!W376</f>
        <v>0</v>
      </c>
      <c r="X376" s="178">
        <f>+'POAI 01 2024'!X376+'POAI 02 AD'!X376</f>
        <v>0</v>
      </c>
      <c r="Y376" s="178">
        <f>+'POAI 01 2024'!Y376+'POAI 02 AD'!Y376</f>
        <v>0</v>
      </c>
      <c r="Z376" s="178">
        <f>+'POAI 01 2024'!Z376+'POAI 02 AD'!Z376</f>
        <v>0</v>
      </c>
      <c r="AA376" s="178">
        <f>+'POAI 01 2024'!AA376+'POAI 02 AD'!AA376</f>
        <v>0</v>
      </c>
      <c r="AB376" s="178">
        <f>+'POAI 01 2024'!AB376+'POAI 02 AD'!AB376</f>
        <v>0</v>
      </c>
      <c r="AC376" s="178">
        <f>+'POAI 01 2024'!AC376+'POAI 02 AD'!AC376</f>
        <v>0</v>
      </c>
      <c r="AD376" s="178">
        <f>+'POAI 01 2024'!AD376+'POAI 02 AD'!AD376</f>
        <v>0</v>
      </c>
      <c r="AE376" s="178">
        <f>+'POAI 01 2024'!AE376+'POAI 02 AD'!AE376</f>
        <v>0</v>
      </c>
      <c r="AF376" s="178">
        <f t="shared" si="32"/>
        <v>440000000</v>
      </c>
      <c r="AG376" s="180">
        <f t="shared" si="29"/>
        <v>0.28947368421052633</v>
      </c>
      <c r="AH376" s="178">
        <v>1520000000</v>
      </c>
      <c r="AI376" s="181">
        <f t="shared" si="30"/>
        <v>0.71052631578947367</v>
      </c>
      <c r="AJ376" s="178">
        <f t="shared" si="22"/>
        <v>1080000000</v>
      </c>
    </row>
    <row r="377" spans="1:36" s="6" customFormat="1" ht="31.2" x14ac:dyDescent="0.3">
      <c r="A377" s="175" t="str">
        <f t="shared" si="31"/>
        <v>SA.PY.3</v>
      </c>
      <c r="B377" s="176" t="s">
        <v>44</v>
      </c>
      <c r="C377" s="135" t="s">
        <v>12</v>
      </c>
      <c r="D377" s="177" t="s">
        <v>45</v>
      </c>
      <c r="E377" s="136">
        <v>14</v>
      </c>
      <c r="F377" s="178">
        <f>+'POAI 01 2024'!F377+'POAI 02 AD'!F377</f>
        <v>0</v>
      </c>
      <c r="G377" s="178">
        <f>+'POAI 01 2024'!G377+'POAI 02 AD'!G377</f>
        <v>0</v>
      </c>
      <c r="H377" s="178">
        <f>+'POAI 01 2024'!H377+'POAI 02 AD'!H377</f>
        <v>0</v>
      </c>
      <c r="I377" s="178">
        <f>+'POAI 01 2024'!I377+'POAI 02 AD'!I377</f>
        <v>0</v>
      </c>
      <c r="J377" s="178">
        <f>+'POAI 01 2024'!J377+'POAI 02 AD'!J377</f>
        <v>0</v>
      </c>
      <c r="K377" s="178">
        <f>+'POAI 01 2024'!K377+'POAI 02 AD'!K377</f>
        <v>0</v>
      </c>
      <c r="L377" s="178">
        <f>+'POAI 01 2024'!L377+'POAI 02 AD'!L377</f>
        <v>0</v>
      </c>
      <c r="M377" s="178">
        <f>+'POAI 01 2024'!M377+'POAI 02 AD'!M377</f>
        <v>0</v>
      </c>
      <c r="N377" s="178">
        <f>+'POAI 01 2024'!N377+'POAI 02 AD'!N377</f>
        <v>0</v>
      </c>
      <c r="O377" s="178">
        <f>+'POAI 01 2024'!O377+'POAI 02 AD'!O377</f>
        <v>0</v>
      </c>
      <c r="P377" s="178">
        <f>+'POAI 01 2024'!P377+'POAI 02 AD'!P377</f>
        <v>0</v>
      </c>
      <c r="Q377" s="178">
        <f>+'POAI 01 2024'!Q377+'POAI 02 AD'!Q377</f>
        <v>0</v>
      </c>
      <c r="R377" s="178">
        <f>+'POAI 01 2024'!R377+'POAI 02 AD'!R377</f>
        <v>0</v>
      </c>
      <c r="S377" s="178">
        <f>+'POAI 01 2024'!S377+'POAI 02 AD'!S377</f>
        <v>0</v>
      </c>
      <c r="T377" s="178">
        <f>+'POAI 01 2024'!T377+'POAI 02 AD'!T377</f>
        <v>0</v>
      </c>
      <c r="U377" s="178">
        <f>+'POAI 01 2024'!U377+'POAI 02 AD'!U377</f>
        <v>0</v>
      </c>
      <c r="V377" s="178">
        <f>+'POAI 01 2024'!V377+'POAI 02 AD'!V377</f>
        <v>0</v>
      </c>
      <c r="W377" s="178">
        <f>+'POAI 01 2024'!W377+'POAI 02 AD'!W377</f>
        <v>0</v>
      </c>
      <c r="X377" s="178">
        <f>+'POAI 01 2024'!X377+'POAI 02 AD'!X377</f>
        <v>0</v>
      </c>
      <c r="Y377" s="178">
        <f>+'POAI 01 2024'!Y377+'POAI 02 AD'!Y377</f>
        <v>0</v>
      </c>
      <c r="Z377" s="178">
        <f>+'POAI 01 2024'!Z377+'POAI 02 AD'!Z377</f>
        <v>0</v>
      </c>
      <c r="AA377" s="178">
        <f>+'POAI 01 2024'!AA377+'POAI 02 AD'!AA377</f>
        <v>0</v>
      </c>
      <c r="AB377" s="178">
        <f>+'POAI 01 2024'!AB377+'POAI 02 AD'!AB377</f>
        <v>0</v>
      </c>
      <c r="AC377" s="178">
        <f>+'POAI 01 2024'!AC377+'POAI 02 AD'!AC377</f>
        <v>0</v>
      </c>
      <c r="AD377" s="178">
        <f>+'POAI 01 2024'!AD377+'POAI 02 AD'!AD377</f>
        <v>0</v>
      </c>
      <c r="AE377" s="178">
        <f>+'POAI 01 2024'!AE377+'POAI 02 AD'!AE377</f>
        <v>0</v>
      </c>
      <c r="AF377" s="178">
        <f t="shared" si="32"/>
        <v>0</v>
      </c>
      <c r="AG377" s="180">
        <f t="shared" si="29"/>
        <v>0</v>
      </c>
      <c r="AH377" s="178">
        <v>84000000</v>
      </c>
      <c r="AI377" s="181">
        <f t="shared" si="30"/>
        <v>1</v>
      </c>
      <c r="AJ377" s="178">
        <f t="shared" si="22"/>
        <v>84000000</v>
      </c>
    </row>
    <row r="378" spans="1:36" s="6" customFormat="1" ht="46.8" x14ac:dyDescent="0.3">
      <c r="A378" s="175" t="str">
        <f t="shared" si="31"/>
        <v>SA.PY.3</v>
      </c>
      <c r="B378" s="176" t="s">
        <v>46</v>
      </c>
      <c r="C378" s="135" t="s">
        <v>40</v>
      </c>
      <c r="D378" s="177" t="s">
        <v>47</v>
      </c>
      <c r="E378" s="136">
        <v>2666</v>
      </c>
      <c r="F378" s="178">
        <f>+'POAI 01 2024'!F378+'POAI 02 AD'!F378</f>
        <v>0</v>
      </c>
      <c r="G378" s="178">
        <f>+'POAI 01 2024'!G378+'POAI 02 AD'!G378</f>
        <v>0</v>
      </c>
      <c r="H378" s="178">
        <f>+'POAI 01 2024'!H378+'POAI 02 AD'!H378</f>
        <v>0</v>
      </c>
      <c r="I378" s="178">
        <f>+'POAI 01 2024'!I378+'POAI 02 AD'!I378</f>
        <v>0</v>
      </c>
      <c r="J378" s="178">
        <f>+'POAI 01 2024'!J378+'POAI 02 AD'!J378</f>
        <v>0</v>
      </c>
      <c r="K378" s="178">
        <f>+'POAI 01 2024'!K378+'POAI 02 AD'!K378</f>
        <v>0</v>
      </c>
      <c r="L378" s="178">
        <f>+'POAI 01 2024'!L378+'POAI 02 AD'!L378</f>
        <v>0</v>
      </c>
      <c r="M378" s="178">
        <f>+'POAI 01 2024'!M378+'POAI 02 AD'!M378</f>
        <v>0</v>
      </c>
      <c r="N378" s="178">
        <f>+'POAI 01 2024'!N378+'POAI 02 AD'!N378</f>
        <v>0</v>
      </c>
      <c r="O378" s="178">
        <f>+'POAI 01 2024'!O378+'POAI 02 AD'!O378</f>
        <v>0</v>
      </c>
      <c r="P378" s="178">
        <f>+'POAI 01 2024'!P378+'POAI 02 AD'!P378</f>
        <v>0</v>
      </c>
      <c r="Q378" s="178">
        <f>+'POAI 01 2024'!Q378+'POAI 02 AD'!Q378</f>
        <v>0</v>
      </c>
      <c r="R378" s="178">
        <f>+'POAI 01 2024'!R378+'POAI 02 AD'!R378</f>
        <v>0</v>
      </c>
      <c r="S378" s="178">
        <f>+'POAI 01 2024'!S378+'POAI 02 AD'!S378</f>
        <v>0</v>
      </c>
      <c r="T378" s="178">
        <f>+'POAI 01 2024'!T378+'POAI 02 AD'!T378</f>
        <v>0</v>
      </c>
      <c r="U378" s="178">
        <f>+'POAI 01 2024'!U378+'POAI 02 AD'!U378</f>
        <v>0</v>
      </c>
      <c r="V378" s="178">
        <f>+'POAI 01 2024'!V378+'POAI 02 AD'!V378</f>
        <v>0</v>
      </c>
      <c r="W378" s="178">
        <f>+'POAI 01 2024'!W378+'POAI 02 AD'!W378</f>
        <v>0</v>
      </c>
      <c r="X378" s="178">
        <f>+'POAI 01 2024'!X378+'POAI 02 AD'!X378</f>
        <v>0</v>
      </c>
      <c r="Y378" s="178">
        <f>+'POAI 01 2024'!Y378+'POAI 02 AD'!Y378</f>
        <v>0</v>
      </c>
      <c r="Z378" s="178">
        <f>+'POAI 01 2024'!Z378+'POAI 02 AD'!Z378</f>
        <v>0</v>
      </c>
      <c r="AA378" s="178">
        <f>+'POAI 01 2024'!AA378+'POAI 02 AD'!AA378</f>
        <v>0</v>
      </c>
      <c r="AB378" s="178">
        <f>+'POAI 01 2024'!AB378+'POAI 02 AD'!AB378</f>
        <v>0</v>
      </c>
      <c r="AC378" s="178">
        <f>+'POAI 01 2024'!AC378+'POAI 02 AD'!AC378</f>
        <v>0</v>
      </c>
      <c r="AD378" s="178">
        <f>+'POAI 01 2024'!AD378+'POAI 02 AD'!AD378</f>
        <v>0</v>
      </c>
      <c r="AE378" s="178">
        <f>+'POAI 01 2024'!AE378+'POAI 02 AD'!AE378</f>
        <v>250000000</v>
      </c>
      <c r="AF378" s="178">
        <f t="shared" si="32"/>
        <v>250000000</v>
      </c>
      <c r="AG378" s="180">
        <f t="shared" si="29"/>
        <v>0.4756468797564688</v>
      </c>
      <c r="AH378" s="178">
        <v>525600000</v>
      </c>
      <c r="AI378" s="181">
        <f t="shared" si="30"/>
        <v>0.5243531202435312</v>
      </c>
      <c r="AJ378" s="178">
        <f t="shared" si="22"/>
        <v>275600000</v>
      </c>
    </row>
    <row r="379" spans="1:36" s="6" customFormat="1" ht="46.8" x14ac:dyDescent="0.3">
      <c r="A379" s="175" t="str">
        <f t="shared" si="31"/>
        <v>SA.PY.3</v>
      </c>
      <c r="B379" s="176" t="s">
        <v>48</v>
      </c>
      <c r="C379" s="135" t="s">
        <v>40</v>
      </c>
      <c r="D379" s="177" t="s">
        <v>49</v>
      </c>
      <c r="E379" s="136">
        <v>3</v>
      </c>
      <c r="F379" s="178">
        <f>+'POAI 01 2024'!F379+'POAI 02 AD'!F379</f>
        <v>0</v>
      </c>
      <c r="G379" s="178">
        <f>+'POAI 01 2024'!G379+'POAI 02 AD'!G379</f>
        <v>0</v>
      </c>
      <c r="H379" s="178">
        <f>+'POAI 01 2024'!H379+'POAI 02 AD'!H379</f>
        <v>0</v>
      </c>
      <c r="I379" s="178">
        <f>+'POAI 01 2024'!I379+'POAI 02 AD'!I379</f>
        <v>0</v>
      </c>
      <c r="J379" s="178">
        <f>+'POAI 01 2024'!J379+'POAI 02 AD'!J379</f>
        <v>0</v>
      </c>
      <c r="K379" s="178">
        <f>+'POAI 01 2024'!K379+'POAI 02 AD'!K379</f>
        <v>0</v>
      </c>
      <c r="L379" s="178">
        <f>+'POAI 01 2024'!L379+'POAI 02 AD'!L379</f>
        <v>0</v>
      </c>
      <c r="M379" s="178">
        <f>+'POAI 01 2024'!M379+'POAI 02 AD'!M379</f>
        <v>0</v>
      </c>
      <c r="N379" s="178">
        <f>+'POAI 01 2024'!N379+'POAI 02 AD'!N379</f>
        <v>0</v>
      </c>
      <c r="O379" s="178">
        <f>+'POAI 01 2024'!O379+'POAI 02 AD'!O379</f>
        <v>0</v>
      </c>
      <c r="P379" s="178">
        <f>+'POAI 01 2024'!P379+'POAI 02 AD'!P379</f>
        <v>0</v>
      </c>
      <c r="Q379" s="178">
        <f>+'POAI 01 2024'!Q379+'POAI 02 AD'!Q379</f>
        <v>0</v>
      </c>
      <c r="R379" s="178">
        <f>+'POAI 01 2024'!R379+'POAI 02 AD'!R379</f>
        <v>0</v>
      </c>
      <c r="S379" s="178">
        <f>+'POAI 01 2024'!S379+'POAI 02 AD'!S379</f>
        <v>0</v>
      </c>
      <c r="T379" s="178">
        <f>+'POAI 01 2024'!T379+'POAI 02 AD'!T379</f>
        <v>0</v>
      </c>
      <c r="U379" s="178">
        <f>+'POAI 01 2024'!U379+'POAI 02 AD'!U379</f>
        <v>0</v>
      </c>
      <c r="V379" s="178">
        <f>+'POAI 01 2024'!V379+'POAI 02 AD'!V379</f>
        <v>0</v>
      </c>
      <c r="W379" s="178">
        <f>+'POAI 01 2024'!W379+'POAI 02 AD'!W379</f>
        <v>0</v>
      </c>
      <c r="X379" s="178">
        <f>+'POAI 01 2024'!X379+'POAI 02 AD'!X379</f>
        <v>0</v>
      </c>
      <c r="Y379" s="178">
        <f>+'POAI 01 2024'!Y379+'POAI 02 AD'!Y379</f>
        <v>0</v>
      </c>
      <c r="Z379" s="178">
        <f>+'POAI 01 2024'!Z379+'POAI 02 AD'!Z379</f>
        <v>0</v>
      </c>
      <c r="AA379" s="178">
        <f>+'POAI 01 2024'!AA379+'POAI 02 AD'!AA379</f>
        <v>0</v>
      </c>
      <c r="AB379" s="178">
        <f>+'POAI 01 2024'!AB379+'POAI 02 AD'!AB379</f>
        <v>0</v>
      </c>
      <c r="AC379" s="178">
        <f>+'POAI 01 2024'!AC379+'POAI 02 AD'!AC379</f>
        <v>0</v>
      </c>
      <c r="AD379" s="178">
        <f>+'POAI 01 2024'!AD379+'POAI 02 AD'!AD379</f>
        <v>0</v>
      </c>
      <c r="AE379" s="178">
        <f>+'POAI 01 2024'!AE379+'POAI 02 AD'!AE379</f>
        <v>435296412</v>
      </c>
      <c r="AF379" s="178">
        <f t="shared" si="32"/>
        <v>435296412</v>
      </c>
      <c r="AG379" s="180">
        <f t="shared" si="29"/>
        <v>0.67300001855287572</v>
      </c>
      <c r="AH379" s="178">
        <v>646800000</v>
      </c>
      <c r="AI379" s="181">
        <f t="shared" si="30"/>
        <v>0.32699998144712428</v>
      </c>
      <c r="AJ379" s="178">
        <f t="shared" si="22"/>
        <v>211503588</v>
      </c>
    </row>
    <row r="380" spans="1:36" s="6" customFormat="1" ht="109.2" x14ac:dyDescent="0.3">
      <c r="A380" s="175" t="str">
        <f t="shared" si="31"/>
        <v>SA.PY.3</v>
      </c>
      <c r="B380" s="176" t="s">
        <v>50</v>
      </c>
      <c r="C380" s="135" t="s">
        <v>40</v>
      </c>
      <c r="D380" s="177" t="s">
        <v>51</v>
      </c>
      <c r="E380" s="136">
        <v>82</v>
      </c>
      <c r="F380" s="178">
        <f>+'POAI 01 2024'!F380+'POAI 02 AD'!F380</f>
        <v>0</v>
      </c>
      <c r="G380" s="178">
        <f>+'POAI 01 2024'!G380+'POAI 02 AD'!G380</f>
        <v>0</v>
      </c>
      <c r="H380" s="178">
        <f>+'POAI 01 2024'!H380+'POAI 02 AD'!H380</f>
        <v>0</v>
      </c>
      <c r="I380" s="178">
        <f>+'POAI 01 2024'!I380+'POAI 02 AD'!I380</f>
        <v>0</v>
      </c>
      <c r="J380" s="178">
        <f>+'POAI 01 2024'!J380+'POAI 02 AD'!J380</f>
        <v>0</v>
      </c>
      <c r="K380" s="178">
        <f>+'POAI 01 2024'!K380+'POAI 02 AD'!K380</f>
        <v>0</v>
      </c>
      <c r="L380" s="178">
        <f>+'POAI 01 2024'!L380+'POAI 02 AD'!L380</f>
        <v>0</v>
      </c>
      <c r="M380" s="178">
        <f>+'POAI 01 2024'!M380+'POAI 02 AD'!M380</f>
        <v>0</v>
      </c>
      <c r="N380" s="178">
        <f>+'POAI 01 2024'!N380+'POAI 02 AD'!N380</f>
        <v>0</v>
      </c>
      <c r="O380" s="178">
        <f>+'POAI 01 2024'!O380+'POAI 02 AD'!O380</f>
        <v>0</v>
      </c>
      <c r="P380" s="178">
        <f>+'POAI 01 2024'!P380+'POAI 02 AD'!P380</f>
        <v>0</v>
      </c>
      <c r="Q380" s="178">
        <f>+'POAI 01 2024'!Q380+'POAI 02 AD'!Q380</f>
        <v>0</v>
      </c>
      <c r="R380" s="178">
        <f>+'POAI 01 2024'!R380+'POAI 02 AD'!R380</f>
        <v>0</v>
      </c>
      <c r="S380" s="178">
        <f>+'POAI 01 2024'!S380+'POAI 02 AD'!S380</f>
        <v>0</v>
      </c>
      <c r="T380" s="178">
        <f>+'POAI 01 2024'!T380+'POAI 02 AD'!T380</f>
        <v>400000000</v>
      </c>
      <c r="U380" s="178">
        <f>+'POAI 01 2024'!U380+'POAI 02 AD'!U380</f>
        <v>0</v>
      </c>
      <c r="V380" s="178">
        <f>+'POAI 01 2024'!V380+'POAI 02 AD'!V380</f>
        <v>0</v>
      </c>
      <c r="W380" s="178">
        <f>+'POAI 01 2024'!W380+'POAI 02 AD'!W380</f>
        <v>0</v>
      </c>
      <c r="X380" s="178">
        <f>+'POAI 01 2024'!X380+'POAI 02 AD'!X380</f>
        <v>0</v>
      </c>
      <c r="Y380" s="178">
        <f>+'POAI 01 2024'!Y380+'POAI 02 AD'!Y380</f>
        <v>0</v>
      </c>
      <c r="Z380" s="178">
        <f>+'POAI 01 2024'!Z380+'POAI 02 AD'!Z380</f>
        <v>0</v>
      </c>
      <c r="AA380" s="178">
        <f>+'POAI 01 2024'!AA380+'POAI 02 AD'!AA380</f>
        <v>0</v>
      </c>
      <c r="AB380" s="178">
        <f>+'POAI 01 2024'!AB380+'POAI 02 AD'!AB380</f>
        <v>0</v>
      </c>
      <c r="AC380" s="178">
        <f>+'POAI 01 2024'!AC380+'POAI 02 AD'!AC380</f>
        <v>0</v>
      </c>
      <c r="AD380" s="178">
        <f>+'POAI 01 2024'!AD380+'POAI 02 AD'!AD380</f>
        <v>0</v>
      </c>
      <c r="AE380" s="178">
        <f>+'POAI 01 2024'!AE380+'POAI 02 AD'!AE380</f>
        <v>0</v>
      </c>
      <c r="AF380" s="178">
        <f t="shared" si="32"/>
        <v>400000000</v>
      </c>
      <c r="AG380" s="180">
        <f t="shared" si="29"/>
        <v>0.52002080083203328</v>
      </c>
      <c r="AH380" s="178">
        <v>769200000</v>
      </c>
      <c r="AI380" s="181">
        <f t="shared" si="30"/>
        <v>0.47997919916796672</v>
      </c>
      <c r="AJ380" s="178">
        <f t="shared" si="22"/>
        <v>369200000</v>
      </c>
    </row>
    <row r="381" spans="1:36" s="6" customFormat="1" ht="31.2" x14ac:dyDescent="0.3">
      <c r="A381" s="175" t="str">
        <f t="shared" si="31"/>
        <v>SA.PY.3</v>
      </c>
      <c r="B381" s="176" t="s">
        <v>52</v>
      </c>
      <c r="C381" s="135" t="s">
        <v>40</v>
      </c>
      <c r="D381" s="177" t="s">
        <v>53</v>
      </c>
      <c r="E381" s="136">
        <v>3627</v>
      </c>
      <c r="F381" s="178">
        <f>+'POAI 01 2024'!F381+'POAI 02 AD'!F381</f>
        <v>0</v>
      </c>
      <c r="G381" s="178">
        <f>+'POAI 01 2024'!G381+'POAI 02 AD'!G381</f>
        <v>0</v>
      </c>
      <c r="H381" s="178">
        <f>+'POAI 01 2024'!H381+'POAI 02 AD'!H381</f>
        <v>0</v>
      </c>
      <c r="I381" s="178">
        <f>+'POAI 01 2024'!I381+'POAI 02 AD'!I381</f>
        <v>0</v>
      </c>
      <c r="J381" s="178">
        <f>+'POAI 01 2024'!J381+'POAI 02 AD'!J381</f>
        <v>160000000</v>
      </c>
      <c r="K381" s="178">
        <f>+'POAI 01 2024'!K381+'POAI 02 AD'!K381</f>
        <v>0</v>
      </c>
      <c r="L381" s="178">
        <f>+'POAI 01 2024'!L381+'POAI 02 AD'!L381</f>
        <v>0</v>
      </c>
      <c r="M381" s="178">
        <f>+'POAI 01 2024'!M381+'POAI 02 AD'!M381</f>
        <v>0</v>
      </c>
      <c r="N381" s="178">
        <f>+'POAI 01 2024'!N381+'POAI 02 AD'!N381</f>
        <v>0</v>
      </c>
      <c r="O381" s="178">
        <f>+'POAI 01 2024'!O381+'POAI 02 AD'!O381</f>
        <v>0</v>
      </c>
      <c r="P381" s="178">
        <f>+'POAI 01 2024'!P381+'POAI 02 AD'!P381</f>
        <v>0</v>
      </c>
      <c r="Q381" s="178">
        <f>+'POAI 01 2024'!Q381+'POAI 02 AD'!Q381</f>
        <v>0</v>
      </c>
      <c r="R381" s="178">
        <f>+'POAI 01 2024'!R381+'POAI 02 AD'!R381</f>
        <v>0</v>
      </c>
      <c r="S381" s="178">
        <f>+'POAI 01 2024'!S381+'POAI 02 AD'!S381</f>
        <v>0</v>
      </c>
      <c r="T381" s="178">
        <f>+'POAI 01 2024'!T381+'POAI 02 AD'!T381</f>
        <v>0</v>
      </c>
      <c r="U381" s="178">
        <f>+'POAI 01 2024'!U381+'POAI 02 AD'!U381</f>
        <v>0</v>
      </c>
      <c r="V381" s="178">
        <f>+'POAI 01 2024'!V381+'POAI 02 AD'!V381</f>
        <v>0</v>
      </c>
      <c r="W381" s="178">
        <f>+'POAI 01 2024'!W381+'POAI 02 AD'!W381</f>
        <v>0</v>
      </c>
      <c r="X381" s="178">
        <f>+'POAI 01 2024'!X381+'POAI 02 AD'!X381</f>
        <v>0</v>
      </c>
      <c r="Y381" s="178">
        <f>+'POAI 01 2024'!Y381+'POAI 02 AD'!Y381</f>
        <v>0</v>
      </c>
      <c r="Z381" s="178">
        <f>+'POAI 01 2024'!Z381+'POAI 02 AD'!Z381</f>
        <v>0</v>
      </c>
      <c r="AA381" s="178">
        <f>+'POAI 01 2024'!AA381+'POAI 02 AD'!AA381</f>
        <v>0</v>
      </c>
      <c r="AB381" s="178">
        <f>+'POAI 01 2024'!AB381+'POAI 02 AD'!AB381</f>
        <v>0</v>
      </c>
      <c r="AC381" s="178">
        <f>+'POAI 01 2024'!AC381+'POAI 02 AD'!AC381</f>
        <v>0</v>
      </c>
      <c r="AD381" s="178">
        <f>+'POAI 01 2024'!AD381+'POAI 02 AD'!AD381</f>
        <v>0</v>
      </c>
      <c r="AE381" s="178">
        <f>+'POAI 01 2024'!AE381+'POAI 02 AD'!AE381</f>
        <v>0</v>
      </c>
      <c r="AF381" s="178">
        <f t="shared" si="32"/>
        <v>160000000</v>
      </c>
      <c r="AG381" s="180">
        <f t="shared" si="29"/>
        <v>0.14513735436373598</v>
      </c>
      <c r="AH381" s="178">
        <v>1102404000</v>
      </c>
      <c r="AI381" s="181">
        <f t="shared" si="30"/>
        <v>0.85486264563626402</v>
      </c>
      <c r="AJ381" s="178">
        <f t="shared" si="22"/>
        <v>942404000</v>
      </c>
    </row>
    <row r="382" spans="1:36" s="6" customFormat="1" ht="78" x14ac:dyDescent="0.3">
      <c r="A382" s="175" t="str">
        <f t="shared" si="31"/>
        <v>SA.PY.4</v>
      </c>
      <c r="B382" s="176" t="s">
        <v>54</v>
      </c>
      <c r="C382" s="135" t="s">
        <v>10</v>
      </c>
      <c r="D382" s="177" t="s">
        <v>55</v>
      </c>
      <c r="E382" s="136">
        <v>1</v>
      </c>
      <c r="F382" s="178">
        <f>+'POAI 01 2024'!F382+'POAI 02 AD'!F382</f>
        <v>0</v>
      </c>
      <c r="G382" s="178">
        <f>+'POAI 01 2024'!G382+'POAI 02 AD'!G382</f>
        <v>0</v>
      </c>
      <c r="H382" s="178">
        <f>+'POAI 01 2024'!H382+'POAI 02 AD'!H382</f>
        <v>0</v>
      </c>
      <c r="I382" s="178">
        <f>+'POAI 01 2024'!I382+'POAI 02 AD'!I382</f>
        <v>0</v>
      </c>
      <c r="J382" s="178">
        <f>+'POAI 01 2024'!J382+'POAI 02 AD'!J382</f>
        <v>0</v>
      </c>
      <c r="K382" s="178">
        <f>+'POAI 01 2024'!K382+'POAI 02 AD'!K382</f>
        <v>0</v>
      </c>
      <c r="L382" s="178">
        <f>+'POAI 01 2024'!L382+'POAI 02 AD'!L382</f>
        <v>0</v>
      </c>
      <c r="M382" s="178">
        <f>+'POAI 01 2024'!M382+'POAI 02 AD'!M382</f>
        <v>0</v>
      </c>
      <c r="N382" s="178">
        <f>+'POAI 01 2024'!N382+'POAI 02 AD'!N382</f>
        <v>0</v>
      </c>
      <c r="O382" s="178">
        <f>+'POAI 01 2024'!O382+'POAI 02 AD'!O382</f>
        <v>0</v>
      </c>
      <c r="P382" s="178">
        <f>+'POAI 01 2024'!P382+'POAI 02 AD'!P382</f>
        <v>0</v>
      </c>
      <c r="Q382" s="178">
        <f>+'POAI 01 2024'!Q382+'POAI 02 AD'!Q382</f>
        <v>0</v>
      </c>
      <c r="R382" s="178">
        <f>+'POAI 01 2024'!R382+'POAI 02 AD'!R382</f>
        <v>0</v>
      </c>
      <c r="S382" s="178">
        <f>+'POAI 01 2024'!S382+'POAI 02 AD'!S382</f>
        <v>0</v>
      </c>
      <c r="T382" s="178">
        <f>+'POAI 01 2024'!T382+'POAI 02 AD'!T382</f>
        <v>210000000</v>
      </c>
      <c r="U382" s="178">
        <f>+'POAI 01 2024'!U382+'POAI 02 AD'!U382</f>
        <v>0</v>
      </c>
      <c r="V382" s="178">
        <f>+'POAI 01 2024'!V382+'POAI 02 AD'!V382</f>
        <v>0</v>
      </c>
      <c r="W382" s="178">
        <f>+'POAI 01 2024'!W382+'POAI 02 AD'!W382</f>
        <v>0</v>
      </c>
      <c r="X382" s="178">
        <f>+'POAI 01 2024'!X382+'POAI 02 AD'!X382</f>
        <v>0</v>
      </c>
      <c r="Y382" s="178">
        <f>+'POAI 01 2024'!Y382+'POAI 02 AD'!Y382</f>
        <v>0</v>
      </c>
      <c r="Z382" s="178">
        <f>+'POAI 01 2024'!Z382+'POAI 02 AD'!Z382</f>
        <v>0</v>
      </c>
      <c r="AA382" s="178">
        <f>+'POAI 01 2024'!AA382+'POAI 02 AD'!AA382</f>
        <v>0</v>
      </c>
      <c r="AB382" s="178">
        <f>+'POAI 01 2024'!AB382+'POAI 02 AD'!AB382</f>
        <v>0</v>
      </c>
      <c r="AC382" s="178">
        <f>+'POAI 01 2024'!AC382+'POAI 02 AD'!AC382</f>
        <v>0</v>
      </c>
      <c r="AD382" s="178">
        <f>+'POAI 01 2024'!AD382+'POAI 02 AD'!AD382</f>
        <v>0</v>
      </c>
      <c r="AE382" s="178">
        <f>+'POAI 01 2024'!AE382+'POAI 02 AD'!AE382</f>
        <v>0</v>
      </c>
      <c r="AF382" s="178">
        <f t="shared" si="32"/>
        <v>210000000</v>
      </c>
      <c r="AG382" s="180">
        <f t="shared" ref="AG382:AG391" si="33">+AF382/AH382</f>
        <v>0.8672095661005389</v>
      </c>
      <c r="AH382" s="178">
        <v>242156000.35903421</v>
      </c>
      <c r="AI382" s="181">
        <f t="shared" ref="AI382:AI391" si="34">+AJ382/AH382</f>
        <v>0.1327904338994611</v>
      </c>
      <c r="AJ382" s="178">
        <f t="shared" si="22"/>
        <v>32156000.35903421</v>
      </c>
    </row>
    <row r="383" spans="1:36" s="6" customFormat="1" ht="124.8" x14ac:dyDescent="0.3">
      <c r="A383" s="175" t="str">
        <f t="shared" si="31"/>
        <v>SA.PY.4</v>
      </c>
      <c r="B383" s="176" t="s">
        <v>54</v>
      </c>
      <c r="C383" s="135" t="s">
        <v>12</v>
      </c>
      <c r="D383" s="177" t="s">
        <v>56</v>
      </c>
      <c r="E383" s="136">
        <v>1</v>
      </c>
      <c r="F383" s="178">
        <f>+'POAI 01 2024'!F383+'POAI 02 AD'!F383</f>
        <v>0</v>
      </c>
      <c r="G383" s="178">
        <f>+'POAI 01 2024'!G383+'POAI 02 AD'!G383</f>
        <v>0</v>
      </c>
      <c r="H383" s="178">
        <f>+'POAI 01 2024'!H383+'POAI 02 AD'!H383</f>
        <v>0</v>
      </c>
      <c r="I383" s="178">
        <f>+'POAI 01 2024'!I383+'POAI 02 AD'!I383</f>
        <v>0</v>
      </c>
      <c r="J383" s="178">
        <f>+'POAI 01 2024'!J383+'POAI 02 AD'!J383</f>
        <v>0</v>
      </c>
      <c r="K383" s="178">
        <f>+'POAI 01 2024'!K383+'POAI 02 AD'!K383</f>
        <v>0</v>
      </c>
      <c r="L383" s="178">
        <f>+'POAI 01 2024'!L383+'POAI 02 AD'!L383</f>
        <v>0</v>
      </c>
      <c r="M383" s="178">
        <f>+'POAI 01 2024'!M383+'POAI 02 AD'!M383</f>
        <v>0</v>
      </c>
      <c r="N383" s="178">
        <f>+'POAI 01 2024'!N383+'POAI 02 AD'!N383</f>
        <v>0</v>
      </c>
      <c r="O383" s="178">
        <f>+'POAI 01 2024'!O383+'POAI 02 AD'!O383</f>
        <v>0</v>
      </c>
      <c r="P383" s="178">
        <f>+'POAI 01 2024'!P383+'POAI 02 AD'!P383</f>
        <v>0</v>
      </c>
      <c r="Q383" s="178">
        <f>+'POAI 01 2024'!Q383+'POAI 02 AD'!Q383</f>
        <v>0</v>
      </c>
      <c r="R383" s="178">
        <f>+'POAI 01 2024'!R383+'POAI 02 AD'!R383</f>
        <v>0</v>
      </c>
      <c r="S383" s="178">
        <f>+'POAI 01 2024'!S383+'POAI 02 AD'!S383</f>
        <v>0</v>
      </c>
      <c r="T383" s="178">
        <f>+'POAI 01 2024'!T383+'POAI 02 AD'!T383</f>
        <v>0</v>
      </c>
      <c r="U383" s="178">
        <f>+'POAI 01 2024'!U383+'POAI 02 AD'!U383</f>
        <v>0</v>
      </c>
      <c r="V383" s="178">
        <f>+'POAI 01 2024'!V383+'POAI 02 AD'!V383</f>
        <v>0</v>
      </c>
      <c r="W383" s="178">
        <f>+'POAI 01 2024'!W383+'POAI 02 AD'!W383</f>
        <v>0</v>
      </c>
      <c r="X383" s="178">
        <f>+'POAI 01 2024'!X383+'POAI 02 AD'!X383</f>
        <v>0</v>
      </c>
      <c r="Y383" s="178">
        <f>+'POAI 01 2024'!Y383+'POAI 02 AD'!Y383</f>
        <v>0</v>
      </c>
      <c r="Z383" s="178">
        <f>+'POAI 01 2024'!Z383+'POAI 02 AD'!Z383</f>
        <v>0</v>
      </c>
      <c r="AA383" s="178">
        <f>+'POAI 01 2024'!AA383+'POAI 02 AD'!AA383</f>
        <v>0</v>
      </c>
      <c r="AB383" s="178">
        <f>+'POAI 01 2024'!AB383+'POAI 02 AD'!AB383</f>
        <v>0</v>
      </c>
      <c r="AC383" s="178">
        <f>+'POAI 01 2024'!AC383+'POAI 02 AD'!AC383</f>
        <v>0</v>
      </c>
      <c r="AD383" s="178">
        <f>+'POAI 01 2024'!AD383+'POAI 02 AD'!AD383</f>
        <v>0</v>
      </c>
      <c r="AE383" s="178">
        <f>+'POAI 01 2024'!AE383+'POAI 02 AD'!AE383</f>
        <v>0</v>
      </c>
      <c r="AF383" s="178">
        <f t="shared" si="32"/>
        <v>0</v>
      </c>
      <c r="AG383" s="180">
        <f t="shared" si="33"/>
        <v>0</v>
      </c>
      <c r="AH383" s="178">
        <v>23300000</v>
      </c>
      <c r="AI383" s="181">
        <f t="shared" si="34"/>
        <v>1</v>
      </c>
      <c r="AJ383" s="178">
        <f t="shared" si="22"/>
        <v>23300000</v>
      </c>
    </row>
    <row r="384" spans="1:36" s="6" customFormat="1" ht="124.8" x14ac:dyDescent="0.3">
      <c r="A384" s="175" t="str">
        <f t="shared" si="31"/>
        <v>SA.PY.4</v>
      </c>
      <c r="B384" s="176" t="s">
        <v>54</v>
      </c>
      <c r="C384" s="135" t="s">
        <v>13</v>
      </c>
      <c r="D384" s="177" t="s">
        <v>56</v>
      </c>
      <c r="E384" s="136">
        <v>1</v>
      </c>
      <c r="F384" s="178">
        <f>+'POAI 01 2024'!F384+'POAI 02 AD'!F384</f>
        <v>0</v>
      </c>
      <c r="G384" s="178">
        <f>+'POAI 01 2024'!G384+'POAI 02 AD'!G384</f>
        <v>0</v>
      </c>
      <c r="H384" s="178">
        <f>+'POAI 01 2024'!H384+'POAI 02 AD'!H384</f>
        <v>0</v>
      </c>
      <c r="I384" s="178">
        <f>+'POAI 01 2024'!I384+'POAI 02 AD'!I384</f>
        <v>0</v>
      </c>
      <c r="J384" s="178">
        <f>+'POAI 01 2024'!J384+'POAI 02 AD'!J384</f>
        <v>0</v>
      </c>
      <c r="K384" s="178">
        <f>+'POAI 01 2024'!K384+'POAI 02 AD'!K384</f>
        <v>0</v>
      </c>
      <c r="L384" s="178">
        <f>+'POAI 01 2024'!L384+'POAI 02 AD'!L384</f>
        <v>0</v>
      </c>
      <c r="M384" s="178">
        <f>+'POAI 01 2024'!M384+'POAI 02 AD'!M384</f>
        <v>0</v>
      </c>
      <c r="N384" s="178">
        <f>+'POAI 01 2024'!N384+'POAI 02 AD'!N384</f>
        <v>0</v>
      </c>
      <c r="O384" s="178">
        <f>+'POAI 01 2024'!O384+'POAI 02 AD'!O384</f>
        <v>0</v>
      </c>
      <c r="P384" s="178">
        <f>+'POAI 01 2024'!P384+'POAI 02 AD'!P384</f>
        <v>0</v>
      </c>
      <c r="Q384" s="178">
        <f>+'POAI 01 2024'!Q384+'POAI 02 AD'!Q384</f>
        <v>0</v>
      </c>
      <c r="R384" s="178">
        <f>+'POAI 01 2024'!R384+'POAI 02 AD'!R384</f>
        <v>0</v>
      </c>
      <c r="S384" s="178">
        <f>+'POAI 01 2024'!S384+'POAI 02 AD'!S384</f>
        <v>0</v>
      </c>
      <c r="T384" s="178">
        <f>+'POAI 01 2024'!T384+'POAI 02 AD'!T384</f>
        <v>0</v>
      </c>
      <c r="U384" s="178">
        <f>+'POAI 01 2024'!U384+'POAI 02 AD'!U384</f>
        <v>0</v>
      </c>
      <c r="V384" s="178">
        <f>+'POAI 01 2024'!V384+'POAI 02 AD'!V384</f>
        <v>0</v>
      </c>
      <c r="W384" s="178">
        <f>+'POAI 01 2024'!W384+'POAI 02 AD'!W384</f>
        <v>0</v>
      </c>
      <c r="X384" s="178">
        <f>+'POAI 01 2024'!X384+'POAI 02 AD'!X384</f>
        <v>0</v>
      </c>
      <c r="Y384" s="178">
        <f>+'POAI 01 2024'!Y384+'POAI 02 AD'!Y384</f>
        <v>0</v>
      </c>
      <c r="Z384" s="178">
        <f>+'POAI 01 2024'!Z384+'POAI 02 AD'!Z384</f>
        <v>0</v>
      </c>
      <c r="AA384" s="178">
        <f>+'POAI 01 2024'!AA384+'POAI 02 AD'!AA384</f>
        <v>0</v>
      </c>
      <c r="AB384" s="178">
        <f>+'POAI 01 2024'!AB384+'POAI 02 AD'!AB384</f>
        <v>0</v>
      </c>
      <c r="AC384" s="178">
        <f>+'POAI 01 2024'!AC384+'POAI 02 AD'!AC384</f>
        <v>0</v>
      </c>
      <c r="AD384" s="178">
        <f>+'POAI 01 2024'!AD384+'POAI 02 AD'!AD384</f>
        <v>0</v>
      </c>
      <c r="AE384" s="178">
        <f>+'POAI 01 2024'!AE384+'POAI 02 AD'!AE384</f>
        <v>0</v>
      </c>
      <c r="AF384" s="178">
        <f t="shared" si="32"/>
        <v>0</v>
      </c>
      <c r="AG384" s="180">
        <f t="shared" si="33"/>
        <v>0</v>
      </c>
      <c r="AH384" s="178">
        <v>23300000</v>
      </c>
      <c r="AI384" s="181">
        <f t="shared" si="34"/>
        <v>1</v>
      </c>
      <c r="AJ384" s="178">
        <f t="shared" si="22"/>
        <v>23300000</v>
      </c>
    </row>
    <row r="385" spans="1:36" s="6" customFormat="1" ht="124.8" x14ac:dyDescent="0.3">
      <c r="A385" s="175" t="str">
        <f t="shared" si="31"/>
        <v>SA.PY.4</v>
      </c>
      <c r="B385" s="176" t="s">
        <v>54</v>
      </c>
      <c r="C385" s="135" t="s">
        <v>14</v>
      </c>
      <c r="D385" s="177" t="s">
        <v>56</v>
      </c>
      <c r="E385" s="136">
        <v>1</v>
      </c>
      <c r="F385" s="178">
        <f>+'POAI 01 2024'!F385+'POAI 02 AD'!F385</f>
        <v>0</v>
      </c>
      <c r="G385" s="178">
        <f>+'POAI 01 2024'!G385+'POAI 02 AD'!G385</f>
        <v>0</v>
      </c>
      <c r="H385" s="178">
        <f>+'POAI 01 2024'!H385+'POAI 02 AD'!H385</f>
        <v>0</v>
      </c>
      <c r="I385" s="178">
        <f>+'POAI 01 2024'!I385+'POAI 02 AD'!I385</f>
        <v>0</v>
      </c>
      <c r="J385" s="178">
        <f>+'POAI 01 2024'!J385+'POAI 02 AD'!J385</f>
        <v>0</v>
      </c>
      <c r="K385" s="178">
        <f>+'POAI 01 2024'!K385+'POAI 02 AD'!K385</f>
        <v>0</v>
      </c>
      <c r="L385" s="178">
        <f>+'POAI 01 2024'!L385+'POAI 02 AD'!L385</f>
        <v>0</v>
      </c>
      <c r="M385" s="178">
        <f>+'POAI 01 2024'!M385+'POAI 02 AD'!M385</f>
        <v>0</v>
      </c>
      <c r="N385" s="178">
        <f>+'POAI 01 2024'!N385+'POAI 02 AD'!N385</f>
        <v>0</v>
      </c>
      <c r="O385" s="178">
        <f>+'POAI 01 2024'!O385+'POAI 02 AD'!O385</f>
        <v>0</v>
      </c>
      <c r="P385" s="178">
        <f>+'POAI 01 2024'!P385+'POAI 02 AD'!P385</f>
        <v>0</v>
      </c>
      <c r="Q385" s="178">
        <f>+'POAI 01 2024'!Q385+'POAI 02 AD'!Q385</f>
        <v>0</v>
      </c>
      <c r="R385" s="178">
        <f>+'POAI 01 2024'!R385+'POAI 02 AD'!R385</f>
        <v>0</v>
      </c>
      <c r="S385" s="178">
        <f>+'POAI 01 2024'!S385+'POAI 02 AD'!S385</f>
        <v>0</v>
      </c>
      <c r="T385" s="178">
        <f>+'POAI 01 2024'!T385+'POAI 02 AD'!T385</f>
        <v>0</v>
      </c>
      <c r="U385" s="178">
        <f>+'POAI 01 2024'!U385+'POAI 02 AD'!U385</f>
        <v>0</v>
      </c>
      <c r="V385" s="178">
        <f>+'POAI 01 2024'!V385+'POAI 02 AD'!V385</f>
        <v>0</v>
      </c>
      <c r="W385" s="178">
        <f>+'POAI 01 2024'!W385+'POAI 02 AD'!W385</f>
        <v>0</v>
      </c>
      <c r="X385" s="178">
        <f>+'POAI 01 2024'!X385+'POAI 02 AD'!X385</f>
        <v>0</v>
      </c>
      <c r="Y385" s="178">
        <f>+'POAI 01 2024'!Y385+'POAI 02 AD'!Y385</f>
        <v>0</v>
      </c>
      <c r="Z385" s="178">
        <f>+'POAI 01 2024'!Z385+'POAI 02 AD'!Z385</f>
        <v>0</v>
      </c>
      <c r="AA385" s="178">
        <f>+'POAI 01 2024'!AA385+'POAI 02 AD'!AA385</f>
        <v>0</v>
      </c>
      <c r="AB385" s="178">
        <f>+'POAI 01 2024'!AB385+'POAI 02 AD'!AB385</f>
        <v>0</v>
      </c>
      <c r="AC385" s="178">
        <f>+'POAI 01 2024'!AC385+'POAI 02 AD'!AC385</f>
        <v>0</v>
      </c>
      <c r="AD385" s="178">
        <f>+'POAI 01 2024'!AD385+'POAI 02 AD'!AD385</f>
        <v>0</v>
      </c>
      <c r="AE385" s="178">
        <f>+'POAI 01 2024'!AE385+'POAI 02 AD'!AE385</f>
        <v>0</v>
      </c>
      <c r="AF385" s="178">
        <f t="shared" si="32"/>
        <v>0</v>
      </c>
      <c r="AG385" s="180">
        <f t="shared" si="33"/>
        <v>0</v>
      </c>
      <c r="AH385" s="178">
        <v>23300000</v>
      </c>
      <c r="AI385" s="181">
        <f t="shared" si="34"/>
        <v>1</v>
      </c>
      <c r="AJ385" s="178">
        <f t="shared" si="22"/>
        <v>23300000</v>
      </c>
    </row>
    <row r="386" spans="1:36" s="6" customFormat="1" ht="62.4" x14ac:dyDescent="0.3">
      <c r="A386" s="175" t="str">
        <f t="shared" si="31"/>
        <v>SA.PY.4</v>
      </c>
      <c r="B386" s="176" t="s">
        <v>57</v>
      </c>
      <c r="C386" s="135" t="s">
        <v>40</v>
      </c>
      <c r="D386" s="177" t="s">
        <v>58</v>
      </c>
      <c r="E386" s="136">
        <v>1</v>
      </c>
      <c r="F386" s="178">
        <f>+'POAI 01 2024'!F386+'POAI 02 AD'!F386</f>
        <v>0</v>
      </c>
      <c r="G386" s="178">
        <f>+'POAI 01 2024'!G386+'POAI 02 AD'!G386</f>
        <v>0</v>
      </c>
      <c r="H386" s="178">
        <f>+'POAI 01 2024'!H386+'POAI 02 AD'!H386</f>
        <v>0</v>
      </c>
      <c r="I386" s="178">
        <f>+'POAI 01 2024'!I386+'POAI 02 AD'!I386</f>
        <v>0</v>
      </c>
      <c r="J386" s="178">
        <f>+'POAI 01 2024'!J386+'POAI 02 AD'!J386</f>
        <v>0</v>
      </c>
      <c r="K386" s="178">
        <f>+'POAI 01 2024'!K386+'POAI 02 AD'!K386</f>
        <v>0</v>
      </c>
      <c r="L386" s="178">
        <f>+'POAI 01 2024'!L386+'POAI 02 AD'!L386</f>
        <v>0</v>
      </c>
      <c r="M386" s="178">
        <f>+'POAI 01 2024'!M386+'POAI 02 AD'!M386</f>
        <v>0</v>
      </c>
      <c r="N386" s="178">
        <f>+'POAI 01 2024'!N386+'POAI 02 AD'!N386</f>
        <v>0</v>
      </c>
      <c r="O386" s="178">
        <f>+'POAI 01 2024'!O386+'POAI 02 AD'!O386</f>
        <v>0</v>
      </c>
      <c r="P386" s="178">
        <f>+'POAI 01 2024'!P386+'POAI 02 AD'!P386</f>
        <v>0</v>
      </c>
      <c r="Q386" s="178">
        <f>+'POAI 01 2024'!Q386+'POAI 02 AD'!Q386</f>
        <v>0</v>
      </c>
      <c r="R386" s="178">
        <f>+'POAI 01 2024'!R386+'POAI 02 AD'!R386</f>
        <v>0</v>
      </c>
      <c r="S386" s="178">
        <f>+'POAI 01 2024'!S386+'POAI 02 AD'!S386</f>
        <v>0</v>
      </c>
      <c r="T386" s="178">
        <f>+'POAI 01 2024'!T386+'POAI 02 AD'!T386</f>
        <v>35000000</v>
      </c>
      <c r="U386" s="178">
        <f>+'POAI 01 2024'!U386+'POAI 02 AD'!U386</f>
        <v>0</v>
      </c>
      <c r="V386" s="178">
        <f>+'POAI 01 2024'!V386+'POAI 02 AD'!V386</f>
        <v>0</v>
      </c>
      <c r="W386" s="178">
        <f>+'POAI 01 2024'!W386+'POAI 02 AD'!W386</f>
        <v>0</v>
      </c>
      <c r="X386" s="178">
        <f>+'POAI 01 2024'!X386+'POAI 02 AD'!X386</f>
        <v>0</v>
      </c>
      <c r="Y386" s="178">
        <f>+'POAI 01 2024'!Y386+'POAI 02 AD'!Y386</f>
        <v>0</v>
      </c>
      <c r="Z386" s="178">
        <f>+'POAI 01 2024'!Z386+'POAI 02 AD'!Z386</f>
        <v>0</v>
      </c>
      <c r="AA386" s="178">
        <f>+'POAI 01 2024'!AA386+'POAI 02 AD'!AA386</f>
        <v>0</v>
      </c>
      <c r="AB386" s="178">
        <f>+'POAI 01 2024'!AB386+'POAI 02 AD'!AB386</f>
        <v>0</v>
      </c>
      <c r="AC386" s="178">
        <f>+'POAI 01 2024'!AC386+'POAI 02 AD'!AC386</f>
        <v>0</v>
      </c>
      <c r="AD386" s="178">
        <f>+'POAI 01 2024'!AD386+'POAI 02 AD'!AD386</f>
        <v>0</v>
      </c>
      <c r="AE386" s="178">
        <f>+'POAI 01 2024'!AE386+'POAI 02 AD'!AE386</f>
        <v>0</v>
      </c>
      <c r="AF386" s="178">
        <f t="shared" si="32"/>
        <v>35000000</v>
      </c>
      <c r="AG386" s="180">
        <f t="shared" si="33"/>
        <v>1.0599315587050664</v>
      </c>
      <c r="AH386" s="178">
        <v>33021000</v>
      </c>
      <c r="AI386" s="181">
        <f t="shared" si="34"/>
        <v>-5.9931558705066473E-2</v>
      </c>
      <c r="AJ386" s="178">
        <f t="shared" si="22"/>
        <v>-1979000</v>
      </c>
    </row>
    <row r="387" spans="1:36" s="6" customFormat="1" ht="78" x14ac:dyDescent="0.3">
      <c r="A387" s="175" t="str">
        <f t="shared" si="31"/>
        <v>SA.PY.4</v>
      </c>
      <c r="B387" s="176" t="s">
        <v>59</v>
      </c>
      <c r="C387" s="135" t="s">
        <v>10</v>
      </c>
      <c r="D387" s="177" t="s">
        <v>60</v>
      </c>
      <c r="E387" s="136">
        <v>1</v>
      </c>
      <c r="F387" s="178">
        <f>+'POAI 01 2024'!F387+'POAI 02 AD'!F387</f>
        <v>0</v>
      </c>
      <c r="G387" s="178">
        <f>+'POAI 01 2024'!G387+'POAI 02 AD'!G387</f>
        <v>0</v>
      </c>
      <c r="H387" s="178">
        <f>+'POAI 01 2024'!H387+'POAI 02 AD'!H387</f>
        <v>0</v>
      </c>
      <c r="I387" s="178">
        <f>+'POAI 01 2024'!I387+'POAI 02 AD'!I387</f>
        <v>0</v>
      </c>
      <c r="J387" s="178">
        <f>+'POAI 01 2024'!J387+'POAI 02 AD'!J387</f>
        <v>0</v>
      </c>
      <c r="K387" s="178">
        <f>+'POAI 01 2024'!K387+'POAI 02 AD'!K387</f>
        <v>0</v>
      </c>
      <c r="L387" s="178">
        <f>+'POAI 01 2024'!L387+'POAI 02 AD'!L387</f>
        <v>0</v>
      </c>
      <c r="M387" s="178">
        <f>+'POAI 01 2024'!M387+'POAI 02 AD'!M387</f>
        <v>0</v>
      </c>
      <c r="N387" s="178">
        <f>+'POAI 01 2024'!N387+'POAI 02 AD'!N387</f>
        <v>0</v>
      </c>
      <c r="O387" s="178">
        <f>+'POAI 01 2024'!O387+'POAI 02 AD'!O387</f>
        <v>0</v>
      </c>
      <c r="P387" s="178">
        <f>+'POAI 01 2024'!P387+'POAI 02 AD'!P387</f>
        <v>0</v>
      </c>
      <c r="Q387" s="178">
        <f>+'POAI 01 2024'!Q387+'POAI 02 AD'!Q387</f>
        <v>0</v>
      </c>
      <c r="R387" s="178">
        <f>+'POAI 01 2024'!R387+'POAI 02 AD'!R387</f>
        <v>0</v>
      </c>
      <c r="S387" s="178">
        <f>+'POAI 01 2024'!S387+'POAI 02 AD'!S387</f>
        <v>0</v>
      </c>
      <c r="T387" s="178">
        <f>+'POAI 01 2024'!T387+'POAI 02 AD'!T387</f>
        <v>290000000</v>
      </c>
      <c r="U387" s="178">
        <f>+'POAI 01 2024'!U387+'POAI 02 AD'!U387</f>
        <v>0</v>
      </c>
      <c r="V387" s="178">
        <f>+'POAI 01 2024'!V387+'POAI 02 AD'!V387</f>
        <v>0</v>
      </c>
      <c r="W387" s="178">
        <f>+'POAI 01 2024'!W387+'POAI 02 AD'!W387</f>
        <v>0</v>
      </c>
      <c r="X387" s="178">
        <f>+'POAI 01 2024'!X387+'POAI 02 AD'!X387</f>
        <v>0</v>
      </c>
      <c r="Y387" s="178">
        <f>+'POAI 01 2024'!Y387+'POAI 02 AD'!Y387</f>
        <v>0</v>
      </c>
      <c r="Z387" s="178">
        <f>+'POAI 01 2024'!Z387+'POAI 02 AD'!Z387</f>
        <v>0</v>
      </c>
      <c r="AA387" s="178">
        <f>+'POAI 01 2024'!AA387+'POAI 02 AD'!AA387</f>
        <v>0</v>
      </c>
      <c r="AB387" s="178">
        <f>+'POAI 01 2024'!AB387+'POAI 02 AD'!AB387</f>
        <v>0</v>
      </c>
      <c r="AC387" s="178">
        <f>+'POAI 01 2024'!AC387+'POAI 02 AD'!AC387</f>
        <v>0</v>
      </c>
      <c r="AD387" s="178">
        <f>+'POAI 01 2024'!AD387+'POAI 02 AD'!AD387</f>
        <v>0</v>
      </c>
      <c r="AE387" s="178">
        <f>+'POAI 01 2024'!AE387+'POAI 02 AD'!AE387</f>
        <v>0</v>
      </c>
      <c r="AF387" s="178">
        <f t="shared" si="32"/>
        <v>290000000</v>
      </c>
      <c r="AG387" s="180">
        <f t="shared" si="33"/>
        <v>1.1599999999999999</v>
      </c>
      <c r="AH387" s="178">
        <v>250000000</v>
      </c>
      <c r="AI387" s="181">
        <f t="shared" si="34"/>
        <v>-0.16</v>
      </c>
      <c r="AJ387" s="178">
        <f t="shared" si="22"/>
        <v>-40000000</v>
      </c>
    </row>
    <row r="388" spans="1:36" s="6" customFormat="1" ht="124.8" x14ac:dyDescent="0.3">
      <c r="A388" s="175" t="str">
        <f t="shared" si="31"/>
        <v>SA.PY.4</v>
      </c>
      <c r="B388" s="176" t="s">
        <v>59</v>
      </c>
      <c r="C388" s="135" t="s">
        <v>12</v>
      </c>
      <c r="D388" s="177" t="s">
        <v>61</v>
      </c>
      <c r="E388" s="136">
        <v>1</v>
      </c>
      <c r="F388" s="178">
        <f>+'POAI 01 2024'!F388+'POAI 02 AD'!F388</f>
        <v>0</v>
      </c>
      <c r="G388" s="178">
        <f>+'POAI 01 2024'!G388+'POAI 02 AD'!G388</f>
        <v>0</v>
      </c>
      <c r="H388" s="178">
        <f>+'POAI 01 2024'!H388+'POAI 02 AD'!H388</f>
        <v>0</v>
      </c>
      <c r="I388" s="178">
        <f>+'POAI 01 2024'!I388+'POAI 02 AD'!I388</f>
        <v>0</v>
      </c>
      <c r="J388" s="178">
        <f>+'POAI 01 2024'!J388+'POAI 02 AD'!J388</f>
        <v>0</v>
      </c>
      <c r="K388" s="178">
        <f>+'POAI 01 2024'!K388+'POAI 02 AD'!K388</f>
        <v>0</v>
      </c>
      <c r="L388" s="178">
        <f>+'POAI 01 2024'!L388+'POAI 02 AD'!L388</f>
        <v>0</v>
      </c>
      <c r="M388" s="178">
        <f>+'POAI 01 2024'!M388+'POAI 02 AD'!M388</f>
        <v>0</v>
      </c>
      <c r="N388" s="178">
        <f>+'POAI 01 2024'!N388+'POAI 02 AD'!N388</f>
        <v>0</v>
      </c>
      <c r="O388" s="178">
        <f>+'POAI 01 2024'!O388+'POAI 02 AD'!O388</f>
        <v>0</v>
      </c>
      <c r="P388" s="178">
        <f>+'POAI 01 2024'!P388+'POAI 02 AD'!P388</f>
        <v>0</v>
      </c>
      <c r="Q388" s="178">
        <f>+'POAI 01 2024'!Q388+'POAI 02 AD'!Q388</f>
        <v>0</v>
      </c>
      <c r="R388" s="178">
        <f>+'POAI 01 2024'!R388+'POAI 02 AD'!R388</f>
        <v>0</v>
      </c>
      <c r="S388" s="178">
        <f>+'POAI 01 2024'!S388+'POAI 02 AD'!S388</f>
        <v>0</v>
      </c>
      <c r="T388" s="178">
        <f>+'POAI 01 2024'!T388+'POAI 02 AD'!T388</f>
        <v>0</v>
      </c>
      <c r="U388" s="178">
        <f>+'POAI 01 2024'!U388+'POAI 02 AD'!U388</f>
        <v>0</v>
      </c>
      <c r="V388" s="178">
        <f>+'POAI 01 2024'!V388+'POAI 02 AD'!V388</f>
        <v>0</v>
      </c>
      <c r="W388" s="178">
        <f>+'POAI 01 2024'!W388+'POAI 02 AD'!W388</f>
        <v>0</v>
      </c>
      <c r="X388" s="178">
        <f>+'POAI 01 2024'!X388+'POAI 02 AD'!X388</f>
        <v>0</v>
      </c>
      <c r="Y388" s="178">
        <f>+'POAI 01 2024'!Y388+'POAI 02 AD'!Y388</f>
        <v>0</v>
      </c>
      <c r="Z388" s="178">
        <f>+'POAI 01 2024'!Z388+'POAI 02 AD'!Z388</f>
        <v>0</v>
      </c>
      <c r="AA388" s="178">
        <f>+'POAI 01 2024'!AA388+'POAI 02 AD'!AA388</f>
        <v>0</v>
      </c>
      <c r="AB388" s="178">
        <f>+'POAI 01 2024'!AB388+'POAI 02 AD'!AB388</f>
        <v>0</v>
      </c>
      <c r="AC388" s="178">
        <f>+'POAI 01 2024'!AC388+'POAI 02 AD'!AC388</f>
        <v>0</v>
      </c>
      <c r="AD388" s="178">
        <f>+'POAI 01 2024'!AD388+'POAI 02 AD'!AD388</f>
        <v>0</v>
      </c>
      <c r="AE388" s="178">
        <f>+'POAI 01 2024'!AE388+'POAI 02 AD'!AE388</f>
        <v>0</v>
      </c>
      <c r="AF388" s="178">
        <f t="shared" si="32"/>
        <v>0</v>
      </c>
      <c r="AG388" s="180">
        <f t="shared" si="33"/>
        <v>0</v>
      </c>
      <c r="AH388" s="178">
        <v>23300000</v>
      </c>
      <c r="AI388" s="181">
        <f t="shared" si="34"/>
        <v>1</v>
      </c>
      <c r="AJ388" s="178">
        <f t="shared" si="22"/>
        <v>23300000</v>
      </c>
    </row>
    <row r="389" spans="1:36" s="6" customFormat="1" ht="124.8" x14ac:dyDescent="0.3">
      <c r="A389" s="175" t="str">
        <f t="shared" ref="A389:A400" si="35">LEFT(B389,7)</f>
        <v>SA.PY.4</v>
      </c>
      <c r="B389" s="176" t="s">
        <v>59</v>
      </c>
      <c r="C389" s="135" t="s">
        <v>13</v>
      </c>
      <c r="D389" s="177" t="s">
        <v>61</v>
      </c>
      <c r="E389" s="136">
        <v>1</v>
      </c>
      <c r="F389" s="178">
        <f>+'POAI 01 2024'!F389+'POAI 02 AD'!F389</f>
        <v>0</v>
      </c>
      <c r="G389" s="178">
        <f>+'POAI 01 2024'!G389+'POAI 02 AD'!G389</f>
        <v>0</v>
      </c>
      <c r="H389" s="178">
        <f>+'POAI 01 2024'!H389+'POAI 02 AD'!H389</f>
        <v>0</v>
      </c>
      <c r="I389" s="178">
        <f>+'POAI 01 2024'!I389+'POAI 02 AD'!I389</f>
        <v>0</v>
      </c>
      <c r="J389" s="178">
        <f>+'POAI 01 2024'!J389+'POAI 02 AD'!J389</f>
        <v>0</v>
      </c>
      <c r="K389" s="178">
        <f>+'POAI 01 2024'!K389+'POAI 02 AD'!K389</f>
        <v>0</v>
      </c>
      <c r="L389" s="178">
        <f>+'POAI 01 2024'!L389+'POAI 02 AD'!L389</f>
        <v>0</v>
      </c>
      <c r="M389" s="178">
        <f>+'POAI 01 2024'!M389+'POAI 02 AD'!M389</f>
        <v>0</v>
      </c>
      <c r="N389" s="178">
        <f>+'POAI 01 2024'!N389+'POAI 02 AD'!N389</f>
        <v>0</v>
      </c>
      <c r="O389" s="178">
        <f>+'POAI 01 2024'!O389+'POAI 02 AD'!O389</f>
        <v>0</v>
      </c>
      <c r="P389" s="178">
        <f>+'POAI 01 2024'!P389+'POAI 02 AD'!P389</f>
        <v>0</v>
      </c>
      <c r="Q389" s="178">
        <f>+'POAI 01 2024'!Q389+'POAI 02 AD'!Q389</f>
        <v>0</v>
      </c>
      <c r="R389" s="178">
        <f>+'POAI 01 2024'!R389+'POAI 02 AD'!R389</f>
        <v>0</v>
      </c>
      <c r="S389" s="178">
        <f>+'POAI 01 2024'!S389+'POAI 02 AD'!S389</f>
        <v>0</v>
      </c>
      <c r="T389" s="178">
        <f>+'POAI 01 2024'!T389+'POAI 02 AD'!T389</f>
        <v>0</v>
      </c>
      <c r="U389" s="178">
        <f>+'POAI 01 2024'!U389+'POAI 02 AD'!U389</f>
        <v>0</v>
      </c>
      <c r="V389" s="178">
        <f>+'POAI 01 2024'!V389+'POAI 02 AD'!V389</f>
        <v>0</v>
      </c>
      <c r="W389" s="178">
        <f>+'POAI 01 2024'!W389+'POAI 02 AD'!W389</f>
        <v>0</v>
      </c>
      <c r="X389" s="178">
        <f>+'POAI 01 2024'!X389+'POAI 02 AD'!X389</f>
        <v>0</v>
      </c>
      <c r="Y389" s="178">
        <f>+'POAI 01 2024'!Y389+'POAI 02 AD'!Y389</f>
        <v>0</v>
      </c>
      <c r="Z389" s="178">
        <f>+'POAI 01 2024'!Z389+'POAI 02 AD'!Z389</f>
        <v>0</v>
      </c>
      <c r="AA389" s="178">
        <f>+'POAI 01 2024'!AA389+'POAI 02 AD'!AA389</f>
        <v>0</v>
      </c>
      <c r="AB389" s="178">
        <f>+'POAI 01 2024'!AB389+'POAI 02 AD'!AB389</f>
        <v>0</v>
      </c>
      <c r="AC389" s="178">
        <f>+'POAI 01 2024'!AC389+'POAI 02 AD'!AC389</f>
        <v>0</v>
      </c>
      <c r="AD389" s="178">
        <f>+'POAI 01 2024'!AD389+'POAI 02 AD'!AD389</f>
        <v>0</v>
      </c>
      <c r="AE389" s="178">
        <f>+'POAI 01 2024'!AE389+'POAI 02 AD'!AE389</f>
        <v>0</v>
      </c>
      <c r="AF389" s="178">
        <f t="shared" ref="AF389:AF400" si="36">SUM(F389:AE389)</f>
        <v>0</v>
      </c>
      <c r="AG389" s="180">
        <f t="shared" si="33"/>
        <v>0</v>
      </c>
      <c r="AH389" s="178">
        <v>23300000</v>
      </c>
      <c r="AI389" s="181">
        <f t="shared" si="34"/>
        <v>1</v>
      </c>
      <c r="AJ389" s="178">
        <f t="shared" si="22"/>
        <v>23300000</v>
      </c>
    </row>
    <row r="390" spans="1:36" s="6" customFormat="1" ht="124.8" x14ac:dyDescent="0.3">
      <c r="A390" s="175" t="str">
        <f t="shared" si="35"/>
        <v>SA.PY.4</v>
      </c>
      <c r="B390" s="176" t="s">
        <v>59</v>
      </c>
      <c r="C390" s="135" t="s">
        <v>14</v>
      </c>
      <c r="D390" s="177" t="s">
        <v>61</v>
      </c>
      <c r="E390" s="136">
        <v>1</v>
      </c>
      <c r="F390" s="178">
        <f>+'POAI 01 2024'!F390+'POAI 02 AD'!F390</f>
        <v>0</v>
      </c>
      <c r="G390" s="178">
        <f>+'POAI 01 2024'!G390+'POAI 02 AD'!G390</f>
        <v>0</v>
      </c>
      <c r="H390" s="178">
        <f>+'POAI 01 2024'!H390+'POAI 02 AD'!H390</f>
        <v>0</v>
      </c>
      <c r="I390" s="178">
        <f>+'POAI 01 2024'!I390+'POAI 02 AD'!I390</f>
        <v>0</v>
      </c>
      <c r="J390" s="178">
        <f>+'POAI 01 2024'!J390+'POAI 02 AD'!J390</f>
        <v>0</v>
      </c>
      <c r="K390" s="178">
        <f>+'POAI 01 2024'!K390+'POAI 02 AD'!K390</f>
        <v>0</v>
      </c>
      <c r="L390" s="178">
        <f>+'POAI 01 2024'!L390+'POAI 02 AD'!L390</f>
        <v>0</v>
      </c>
      <c r="M390" s="178">
        <f>+'POAI 01 2024'!M390+'POAI 02 AD'!M390</f>
        <v>0</v>
      </c>
      <c r="N390" s="178">
        <f>+'POAI 01 2024'!N390+'POAI 02 AD'!N390</f>
        <v>0</v>
      </c>
      <c r="O390" s="178">
        <f>+'POAI 01 2024'!O390+'POAI 02 AD'!O390</f>
        <v>0</v>
      </c>
      <c r="P390" s="178">
        <f>+'POAI 01 2024'!P390+'POAI 02 AD'!P390</f>
        <v>0</v>
      </c>
      <c r="Q390" s="178">
        <f>+'POAI 01 2024'!Q390+'POAI 02 AD'!Q390</f>
        <v>0</v>
      </c>
      <c r="R390" s="178">
        <f>+'POAI 01 2024'!R390+'POAI 02 AD'!R390</f>
        <v>0</v>
      </c>
      <c r="S390" s="178">
        <f>+'POAI 01 2024'!S390+'POAI 02 AD'!S390</f>
        <v>0</v>
      </c>
      <c r="T390" s="178">
        <f>+'POAI 01 2024'!T390+'POAI 02 AD'!T390</f>
        <v>0</v>
      </c>
      <c r="U390" s="178">
        <f>+'POAI 01 2024'!U390+'POAI 02 AD'!U390</f>
        <v>0</v>
      </c>
      <c r="V390" s="178">
        <f>+'POAI 01 2024'!V390+'POAI 02 AD'!V390</f>
        <v>0</v>
      </c>
      <c r="W390" s="178">
        <f>+'POAI 01 2024'!W390+'POAI 02 AD'!W390</f>
        <v>0</v>
      </c>
      <c r="X390" s="178">
        <f>+'POAI 01 2024'!X390+'POAI 02 AD'!X390</f>
        <v>0</v>
      </c>
      <c r="Y390" s="178">
        <f>+'POAI 01 2024'!Y390+'POAI 02 AD'!Y390</f>
        <v>0</v>
      </c>
      <c r="Z390" s="178">
        <f>+'POAI 01 2024'!Z390+'POAI 02 AD'!Z390</f>
        <v>0</v>
      </c>
      <c r="AA390" s="178">
        <f>+'POAI 01 2024'!AA390+'POAI 02 AD'!AA390</f>
        <v>0</v>
      </c>
      <c r="AB390" s="178">
        <f>+'POAI 01 2024'!AB390+'POAI 02 AD'!AB390</f>
        <v>0</v>
      </c>
      <c r="AC390" s="178">
        <f>+'POAI 01 2024'!AC390+'POAI 02 AD'!AC390</f>
        <v>0</v>
      </c>
      <c r="AD390" s="178">
        <f>+'POAI 01 2024'!AD390+'POAI 02 AD'!AD390</f>
        <v>0</v>
      </c>
      <c r="AE390" s="178">
        <f>+'POAI 01 2024'!AE390+'POAI 02 AD'!AE390</f>
        <v>0</v>
      </c>
      <c r="AF390" s="178">
        <f t="shared" si="36"/>
        <v>0</v>
      </c>
      <c r="AG390" s="180">
        <f t="shared" si="33"/>
        <v>0</v>
      </c>
      <c r="AH390" s="178">
        <v>23300000</v>
      </c>
      <c r="AI390" s="181">
        <f t="shared" si="34"/>
        <v>1</v>
      </c>
      <c r="AJ390" s="178">
        <f t="shared" si="22"/>
        <v>23300000</v>
      </c>
    </row>
    <row r="391" spans="1:36" s="6" customFormat="1" ht="93.6" x14ac:dyDescent="0.3">
      <c r="A391" s="175" t="str">
        <f t="shared" si="35"/>
        <v>SA.PY.4</v>
      </c>
      <c r="B391" s="176" t="s">
        <v>62</v>
      </c>
      <c r="C391" s="135" t="s">
        <v>10</v>
      </c>
      <c r="D391" s="177" t="s">
        <v>63</v>
      </c>
      <c r="E391" s="136">
        <v>1</v>
      </c>
      <c r="F391" s="178">
        <f>+'POAI 01 2024'!F391+'POAI 02 AD'!F391</f>
        <v>0</v>
      </c>
      <c r="G391" s="178">
        <f>+'POAI 01 2024'!G391+'POAI 02 AD'!G391</f>
        <v>0</v>
      </c>
      <c r="H391" s="178">
        <f>+'POAI 01 2024'!H391+'POAI 02 AD'!H391</f>
        <v>0</v>
      </c>
      <c r="I391" s="178">
        <f>+'POAI 01 2024'!I391+'POAI 02 AD'!I391</f>
        <v>0</v>
      </c>
      <c r="J391" s="178">
        <f>+'POAI 01 2024'!J391+'POAI 02 AD'!J391</f>
        <v>0</v>
      </c>
      <c r="K391" s="178">
        <f>+'POAI 01 2024'!K391+'POAI 02 AD'!K391</f>
        <v>0</v>
      </c>
      <c r="L391" s="178">
        <f>+'POAI 01 2024'!L391+'POAI 02 AD'!L391</f>
        <v>0</v>
      </c>
      <c r="M391" s="178">
        <f>+'POAI 01 2024'!M391+'POAI 02 AD'!M391</f>
        <v>0</v>
      </c>
      <c r="N391" s="178">
        <f>+'POAI 01 2024'!N391+'POAI 02 AD'!N391</f>
        <v>0</v>
      </c>
      <c r="O391" s="178">
        <f>+'POAI 01 2024'!O391+'POAI 02 AD'!O391</f>
        <v>0</v>
      </c>
      <c r="P391" s="178">
        <f>+'POAI 01 2024'!P391+'POAI 02 AD'!P391</f>
        <v>0</v>
      </c>
      <c r="Q391" s="178">
        <f>+'POAI 01 2024'!Q391+'POAI 02 AD'!Q391</f>
        <v>0</v>
      </c>
      <c r="R391" s="178">
        <f>+'POAI 01 2024'!R391+'POAI 02 AD'!R391</f>
        <v>0</v>
      </c>
      <c r="S391" s="178">
        <f>+'POAI 01 2024'!S391+'POAI 02 AD'!S391</f>
        <v>0</v>
      </c>
      <c r="T391" s="178">
        <f>+'POAI 01 2024'!T391+'POAI 02 AD'!T391</f>
        <v>224213924</v>
      </c>
      <c r="U391" s="178">
        <f>+'POAI 01 2024'!U391+'POAI 02 AD'!U391</f>
        <v>0</v>
      </c>
      <c r="V391" s="178">
        <f>+'POAI 01 2024'!V391+'POAI 02 AD'!V391</f>
        <v>0</v>
      </c>
      <c r="W391" s="178">
        <f>+'POAI 01 2024'!W391+'POAI 02 AD'!W391</f>
        <v>0</v>
      </c>
      <c r="X391" s="178">
        <f>+'POAI 01 2024'!X391+'POAI 02 AD'!X391</f>
        <v>0</v>
      </c>
      <c r="Y391" s="178">
        <f>+'POAI 01 2024'!Y391+'POAI 02 AD'!Y391</f>
        <v>0</v>
      </c>
      <c r="Z391" s="178">
        <f>+'POAI 01 2024'!Z391+'POAI 02 AD'!Z391</f>
        <v>0</v>
      </c>
      <c r="AA391" s="178">
        <f>+'POAI 01 2024'!AA391+'POAI 02 AD'!AA391</f>
        <v>0</v>
      </c>
      <c r="AB391" s="178">
        <f>+'POAI 01 2024'!AB391+'POAI 02 AD'!AB391</f>
        <v>0</v>
      </c>
      <c r="AC391" s="178">
        <f>+'POAI 01 2024'!AC391+'POAI 02 AD'!AC391</f>
        <v>0</v>
      </c>
      <c r="AD391" s="178">
        <f>+'POAI 01 2024'!AD391+'POAI 02 AD'!AD391</f>
        <v>0</v>
      </c>
      <c r="AE391" s="178">
        <f>+'POAI 01 2024'!AE391+'POAI 02 AD'!AE391</f>
        <v>0</v>
      </c>
      <c r="AF391" s="178">
        <f t="shared" si="36"/>
        <v>224213924</v>
      </c>
      <c r="AG391" s="180">
        <f t="shared" si="33"/>
        <v>0.61931550286491865</v>
      </c>
      <c r="AH391" s="178">
        <v>362035058</v>
      </c>
      <c r="AI391" s="181">
        <f t="shared" si="34"/>
        <v>0.38068449713508135</v>
      </c>
      <c r="AJ391" s="178">
        <f t="shared" si="22"/>
        <v>137821134</v>
      </c>
    </row>
    <row r="392" spans="1:36" s="6" customFormat="1" ht="140.4" x14ac:dyDescent="0.3">
      <c r="A392" s="175" t="str">
        <f t="shared" si="35"/>
        <v>SA.PY.4</v>
      </c>
      <c r="B392" s="176" t="s">
        <v>62</v>
      </c>
      <c r="C392" s="135" t="s">
        <v>12</v>
      </c>
      <c r="D392" s="177" t="s">
        <v>64</v>
      </c>
      <c r="E392" s="136">
        <v>1</v>
      </c>
      <c r="F392" s="178">
        <f>+'POAI 01 2024'!F392+'POAI 02 AD'!F392</f>
        <v>0</v>
      </c>
      <c r="G392" s="178">
        <f>+'POAI 01 2024'!G392+'POAI 02 AD'!G392</f>
        <v>0</v>
      </c>
      <c r="H392" s="178">
        <f>+'POAI 01 2024'!H392+'POAI 02 AD'!H392</f>
        <v>0</v>
      </c>
      <c r="I392" s="178">
        <f>+'POAI 01 2024'!I392+'POAI 02 AD'!I392</f>
        <v>0</v>
      </c>
      <c r="J392" s="178">
        <f>+'POAI 01 2024'!J392+'POAI 02 AD'!J392</f>
        <v>0</v>
      </c>
      <c r="K392" s="178">
        <f>+'POAI 01 2024'!K392+'POAI 02 AD'!K392</f>
        <v>0</v>
      </c>
      <c r="L392" s="178">
        <f>+'POAI 01 2024'!L392+'POAI 02 AD'!L392</f>
        <v>0</v>
      </c>
      <c r="M392" s="178">
        <f>+'POAI 01 2024'!M392+'POAI 02 AD'!M392</f>
        <v>0</v>
      </c>
      <c r="N392" s="178">
        <f>+'POAI 01 2024'!N392+'POAI 02 AD'!N392</f>
        <v>0</v>
      </c>
      <c r="O392" s="178">
        <f>+'POAI 01 2024'!O392+'POAI 02 AD'!O392</f>
        <v>0</v>
      </c>
      <c r="P392" s="178">
        <f>+'POAI 01 2024'!P392+'POAI 02 AD'!P392</f>
        <v>0</v>
      </c>
      <c r="Q392" s="178">
        <f>+'POAI 01 2024'!Q392+'POAI 02 AD'!Q392</f>
        <v>0</v>
      </c>
      <c r="R392" s="178">
        <f>+'POAI 01 2024'!R392+'POAI 02 AD'!R392</f>
        <v>0</v>
      </c>
      <c r="S392" s="178">
        <f>+'POAI 01 2024'!S392+'POAI 02 AD'!S392</f>
        <v>0</v>
      </c>
      <c r="T392" s="178">
        <f>+'POAI 01 2024'!T392+'POAI 02 AD'!T392</f>
        <v>0</v>
      </c>
      <c r="U392" s="178">
        <f>+'POAI 01 2024'!U392+'POAI 02 AD'!U392</f>
        <v>0</v>
      </c>
      <c r="V392" s="178">
        <f>+'POAI 01 2024'!V392+'POAI 02 AD'!V392</f>
        <v>0</v>
      </c>
      <c r="W392" s="178">
        <f>+'POAI 01 2024'!W392+'POAI 02 AD'!W392</f>
        <v>0</v>
      </c>
      <c r="X392" s="178">
        <f>+'POAI 01 2024'!X392+'POAI 02 AD'!X392</f>
        <v>0</v>
      </c>
      <c r="Y392" s="178">
        <f>+'POAI 01 2024'!Y392+'POAI 02 AD'!Y392</f>
        <v>0</v>
      </c>
      <c r="Z392" s="178">
        <f>+'POAI 01 2024'!Z392+'POAI 02 AD'!Z392</f>
        <v>0</v>
      </c>
      <c r="AA392" s="178">
        <f>+'POAI 01 2024'!AA392+'POAI 02 AD'!AA392</f>
        <v>0</v>
      </c>
      <c r="AB392" s="178">
        <f>+'POAI 01 2024'!AB392+'POAI 02 AD'!AB392</f>
        <v>0</v>
      </c>
      <c r="AC392" s="178">
        <f>+'POAI 01 2024'!AC392+'POAI 02 AD'!AC392</f>
        <v>0</v>
      </c>
      <c r="AD392" s="178">
        <f>+'POAI 01 2024'!AD392+'POAI 02 AD'!AD392</f>
        <v>0</v>
      </c>
      <c r="AE392" s="178">
        <f>+'POAI 01 2024'!AE392+'POAI 02 AD'!AE392</f>
        <v>0</v>
      </c>
      <c r="AF392" s="178">
        <f t="shared" si="36"/>
        <v>0</v>
      </c>
      <c r="AG392" s="180"/>
      <c r="AH392" s="178">
        <v>0</v>
      </c>
      <c r="AI392" s="181"/>
      <c r="AJ392" s="178">
        <f t="shared" si="22"/>
        <v>0</v>
      </c>
    </row>
    <row r="393" spans="1:36" s="6" customFormat="1" ht="140.4" x14ac:dyDescent="0.3">
      <c r="A393" s="175" t="str">
        <f t="shared" si="35"/>
        <v>SA.PY.4</v>
      </c>
      <c r="B393" s="176" t="s">
        <v>62</v>
      </c>
      <c r="C393" s="135" t="s">
        <v>13</v>
      </c>
      <c r="D393" s="177" t="s">
        <v>64</v>
      </c>
      <c r="E393" s="136">
        <v>1</v>
      </c>
      <c r="F393" s="178">
        <f>+'POAI 01 2024'!F393+'POAI 02 AD'!F393</f>
        <v>0</v>
      </c>
      <c r="G393" s="178">
        <f>+'POAI 01 2024'!G393+'POAI 02 AD'!G393</f>
        <v>0</v>
      </c>
      <c r="H393" s="178">
        <f>+'POAI 01 2024'!H393+'POAI 02 AD'!H393</f>
        <v>0</v>
      </c>
      <c r="I393" s="178">
        <f>+'POAI 01 2024'!I393+'POAI 02 AD'!I393</f>
        <v>0</v>
      </c>
      <c r="J393" s="178">
        <f>+'POAI 01 2024'!J393+'POAI 02 AD'!J393</f>
        <v>0</v>
      </c>
      <c r="K393" s="178">
        <f>+'POAI 01 2024'!K393+'POAI 02 AD'!K393</f>
        <v>0</v>
      </c>
      <c r="L393" s="178">
        <f>+'POAI 01 2024'!L393+'POAI 02 AD'!L393</f>
        <v>0</v>
      </c>
      <c r="M393" s="178">
        <f>+'POAI 01 2024'!M393+'POAI 02 AD'!M393</f>
        <v>0</v>
      </c>
      <c r="N393" s="178">
        <f>+'POAI 01 2024'!N393+'POAI 02 AD'!N393</f>
        <v>0</v>
      </c>
      <c r="O393" s="178">
        <f>+'POAI 01 2024'!O393+'POAI 02 AD'!O393</f>
        <v>0</v>
      </c>
      <c r="P393" s="178">
        <f>+'POAI 01 2024'!P393+'POAI 02 AD'!P393</f>
        <v>0</v>
      </c>
      <c r="Q393" s="178">
        <f>+'POAI 01 2024'!Q393+'POAI 02 AD'!Q393</f>
        <v>0</v>
      </c>
      <c r="R393" s="178">
        <f>+'POAI 01 2024'!R393+'POAI 02 AD'!R393</f>
        <v>0</v>
      </c>
      <c r="S393" s="178">
        <f>+'POAI 01 2024'!S393+'POAI 02 AD'!S393</f>
        <v>0</v>
      </c>
      <c r="T393" s="178">
        <f>+'POAI 01 2024'!T393+'POAI 02 AD'!T393</f>
        <v>0</v>
      </c>
      <c r="U393" s="178">
        <f>+'POAI 01 2024'!U393+'POAI 02 AD'!U393</f>
        <v>0</v>
      </c>
      <c r="V393" s="178">
        <f>+'POAI 01 2024'!V393+'POAI 02 AD'!V393</f>
        <v>0</v>
      </c>
      <c r="W393" s="178">
        <f>+'POAI 01 2024'!W393+'POAI 02 AD'!W393</f>
        <v>0</v>
      </c>
      <c r="X393" s="178">
        <f>+'POAI 01 2024'!X393+'POAI 02 AD'!X393</f>
        <v>0</v>
      </c>
      <c r="Y393" s="178">
        <f>+'POAI 01 2024'!Y393+'POAI 02 AD'!Y393</f>
        <v>0</v>
      </c>
      <c r="Z393" s="178">
        <f>+'POAI 01 2024'!Z393+'POAI 02 AD'!Z393</f>
        <v>0</v>
      </c>
      <c r="AA393" s="178">
        <f>+'POAI 01 2024'!AA393+'POAI 02 AD'!AA393</f>
        <v>0</v>
      </c>
      <c r="AB393" s="178">
        <f>+'POAI 01 2024'!AB393+'POAI 02 AD'!AB393</f>
        <v>0</v>
      </c>
      <c r="AC393" s="178">
        <f>+'POAI 01 2024'!AC393+'POAI 02 AD'!AC393</f>
        <v>0</v>
      </c>
      <c r="AD393" s="178">
        <f>+'POAI 01 2024'!AD393+'POAI 02 AD'!AD393</f>
        <v>0</v>
      </c>
      <c r="AE393" s="178">
        <f>+'POAI 01 2024'!AE393+'POAI 02 AD'!AE393</f>
        <v>0</v>
      </c>
      <c r="AF393" s="178">
        <f t="shared" si="36"/>
        <v>0</v>
      </c>
      <c r="AG393" s="180"/>
      <c r="AH393" s="178">
        <v>0</v>
      </c>
      <c r="AI393" s="181"/>
      <c r="AJ393" s="178">
        <f t="shared" si="22"/>
        <v>0</v>
      </c>
    </row>
    <row r="394" spans="1:36" s="6" customFormat="1" ht="140.4" x14ac:dyDescent="0.3">
      <c r="A394" s="175" t="str">
        <f t="shared" si="35"/>
        <v>SA.PY.4</v>
      </c>
      <c r="B394" s="176" t="s">
        <v>62</v>
      </c>
      <c r="C394" s="135" t="s">
        <v>14</v>
      </c>
      <c r="D394" s="177" t="s">
        <v>64</v>
      </c>
      <c r="E394" s="136">
        <v>1</v>
      </c>
      <c r="F394" s="178">
        <f>+'POAI 01 2024'!F394+'POAI 02 AD'!F394</f>
        <v>0</v>
      </c>
      <c r="G394" s="178">
        <f>+'POAI 01 2024'!G394+'POAI 02 AD'!G394</f>
        <v>0</v>
      </c>
      <c r="H394" s="178">
        <f>+'POAI 01 2024'!H394+'POAI 02 AD'!H394</f>
        <v>0</v>
      </c>
      <c r="I394" s="178">
        <f>+'POAI 01 2024'!I394+'POAI 02 AD'!I394</f>
        <v>0</v>
      </c>
      <c r="J394" s="178">
        <f>+'POAI 01 2024'!J394+'POAI 02 AD'!J394</f>
        <v>0</v>
      </c>
      <c r="K394" s="178">
        <f>+'POAI 01 2024'!K394+'POAI 02 AD'!K394</f>
        <v>0</v>
      </c>
      <c r="L394" s="178">
        <f>+'POAI 01 2024'!L394+'POAI 02 AD'!L394</f>
        <v>0</v>
      </c>
      <c r="M394" s="178">
        <f>+'POAI 01 2024'!M394+'POAI 02 AD'!M394</f>
        <v>0</v>
      </c>
      <c r="N394" s="178">
        <f>+'POAI 01 2024'!N394+'POAI 02 AD'!N394</f>
        <v>0</v>
      </c>
      <c r="O394" s="178">
        <f>+'POAI 01 2024'!O394+'POAI 02 AD'!O394</f>
        <v>0</v>
      </c>
      <c r="P394" s="178">
        <f>+'POAI 01 2024'!P394+'POAI 02 AD'!P394</f>
        <v>0</v>
      </c>
      <c r="Q394" s="178">
        <f>+'POAI 01 2024'!Q394+'POAI 02 AD'!Q394</f>
        <v>0</v>
      </c>
      <c r="R394" s="178">
        <f>+'POAI 01 2024'!R394+'POAI 02 AD'!R394</f>
        <v>0</v>
      </c>
      <c r="S394" s="178">
        <f>+'POAI 01 2024'!S394+'POAI 02 AD'!S394</f>
        <v>0</v>
      </c>
      <c r="T394" s="178">
        <f>+'POAI 01 2024'!T394+'POAI 02 AD'!T394</f>
        <v>0</v>
      </c>
      <c r="U394" s="178">
        <f>+'POAI 01 2024'!U394+'POAI 02 AD'!U394</f>
        <v>0</v>
      </c>
      <c r="V394" s="178">
        <f>+'POAI 01 2024'!V394+'POAI 02 AD'!V394</f>
        <v>0</v>
      </c>
      <c r="W394" s="178">
        <f>+'POAI 01 2024'!W394+'POAI 02 AD'!W394</f>
        <v>0</v>
      </c>
      <c r="X394" s="178">
        <f>+'POAI 01 2024'!X394+'POAI 02 AD'!X394</f>
        <v>0</v>
      </c>
      <c r="Y394" s="178">
        <f>+'POAI 01 2024'!Y394+'POAI 02 AD'!Y394</f>
        <v>0</v>
      </c>
      <c r="Z394" s="178">
        <f>+'POAI 01 2024'!Z394+'POAI 02 AD'!Z394</f>
        <v>0</v>
      </c>
      <c r="AA394" s="178">
        <f>+'POAI 01 2024'!AA394+'POAI 02 AD'!AA394</f>
        <v>0</v>
      </c>
      <c r="AB394" s="178">
        <f>+'POAI 01 2024'!AB394+'POAI 02 AD'!AB394</f>
        <v>0</v>
      </c>
      <c r="AC394" s="178">
        <f>+'POAI 01 2024'!AC394+'POAI 02 AD'!AC394</f>
        <v>0</v>
      </c>
      <c r="AD394" s="178">
        <f>+'POAI 01 2024'!AD394+'POAI 02 AD'!AD394</f>
        <v>0</v>
      </c>
      <c r="AE394" s="178">
        <f>+'POAI 01 2024'!AE394+'POAI 02 AD'!AE394</f>
        <v>0</v>
      </c>
      <c r="AF394" s="178">
        <f t="shared" si="36"/>
        <v>0</v>
      </c>
      <c r="AG394" s="180"/>
      <c r="AH394" s="178">
        <v>0</v>
      </c>
      <c r="AI394" s="181"/>
      <c r="AJ394" s="178">
        <f t="shared" si="22"/>
        <v>0</v>
      </c>
    </row>
    <row r="395" spans="1:36" s="6" customFormat="1" ht="109.2" x14ac:dyDescent="0.3">
      <c r="A395" s="175" t="str">
        <f t="shared" si="35"/>
        <v>SA.PY.4</v>
      </c>
      <c r="B395" s="176" t="s">
        <v>65</v>
      </c>
      <c r="C395" s="135" t="s">
        <v>40</v>
      </c>
      <c r="D395" s="177" t="s">
        <v>337</v>
      </c>
      <c r="E395" s="136">
        <v>0.5</v>
      </c>
      <c r="F395" s="178">
        <f>+'POAI 01 2024'!F395+'POAI 02 AD'!F395</f>
        <v>0</v>
      </c>
      <c r="G395" s="178">
        <f>+'POAI 01 2024'!G395+'POAI 02 AD'!G395</f>
        <v>0</v>
      </c>
      <c r="H395" s="178">
        <f>+'POAI 01 2024'!H395+'POAI 02 AD'!H395</f>
        <v>0</v>
      </c>
      <c r="I395" s="178">
        <f>+'POAI 01 2024'!I395+'POAI 02 AD'!I395</f>
        <v>20000000</v>
      </c>
      <c r="J395" s="178">
        <f>+'POAI 01 2024'!J395+'POAI 02 AD'!J395</f>
        <v>0</v>
      </c>
      <c r="K395" s="178">
        <f>+'POAI 01 2024'!K395+'POAI 02 AD'!K395</f>
        <v>0</v>
      </c>
      <c r="L395" s="178">
        <f>+'POAI 01 2024'!L395+'POAI 02 AD'!L395</f>
        <v>0</v>
      </c>
      <c r="M395" s="178">
        <f>+'POAI 01 2024'!M395+'POAI 02 AD'!M395</f>
        <v>0</v>
      </c>
      <c r="N395" s="178">
        <f>+'POAI 01 2024'!N395+'POAI 02 AD'!N395</f>
        <v>0</v>
      </c>
      <c r="O395" s="178">
        <f>+'POAI 01 2024'!O395+'POAI 02 AD'!O395</f>
        <v>0</v>
      </c>
      <c r="P395" s="178">
        <f>+'POAI 01 2024'!P395+'POAI 02 AD'!P395</f>
        <v>0</v>
      </c>
      <c r="Q395" s="178">
        <f>+'POAI 01 2024'!Q395+'POAI 02 AD'!Q395</f>
        <v>0</v>
      </c>
      <c r="R395" s="178">
        <f>+'POAI 01 2024'!R395+'POAI 02 AD'!R395</f>
        <v>0</v>
      </c>
      <c r="S395" s="178">
        <f>+'POAI 01 2024'!S395+'POAI 02 AD'!S395</f>
        <v>0</v>
      </c>
      <c r="T395" s="178">
        <f>+'POAI 01 2024'!T395+'POAI 02 AD'!T395</f>
        <v>40000000</v>
      </c>
      <c r="U395" s="178">
        <f>+'POAI 01 2024'!U395+'POAI 02 AD'!U395</f>
        <v>0</v>
      </c>
      <c r="V395" s="178">
        <f>+'POAI 01 2024'!V395+'POAI 02 AD'!V395</f>
        <v>0</v>
      </c>
      <c r="W395" s="178">
        <f>+'POAI 01 2024'!W395+'POAI 02 AD'!W395</f>
        <v>0</v>
      </c>
      <c r="X395" s="178">
        <f>+'POAI 01 2024'!X395+'POAI 02 AD'!X395</f>
        <v>0</v>
      </c>
      <c r="Y395" s="178">
        <f>+'POAI 01 2024'!Y395+'POAI 02 AD'!Y395</f>
        <v>0</v>
      </c>
      <c r="Z395" s="178">
        <f>+'POAI 01 2024'!Z395+'POAI 02 AD'!Z395</f>
        <v>0</v>
      </c>
      <c r="AA395" s="178">
        <f>+'POAI 01 2024'!AA395+'POAI 02 AD'!AA395</f>
        <v>0</v>
      </c>
      <c r="AB395" s="178">
        <f>+'POAI 01 2024'!AB395+'POAI 02 AD'!AB395</f>
        <v>0</v>
      </c>
      <c r="AC395" s="178">
        <f>+'POAI 01 2024'!AC395+'POAI 02 AD'!AC395</f>
        <v>0</v>
      </c>
      <c r="AD395" s="178">
        <f>+'POAI 01 2024'!AD395+'POAI 02 AD'!AD395</f>
        <v>0</v>
      </c>
      <c r="AE395" s="178">
        <f>+'POAI 01 2024'!AE395+'POAI 02 AD'!AE395</f>
        <v>0</v>
      </c>
      <c r="AF395" s="178">
        <f t="shared" si="36"/>
        <v>60000000</v>
      </c>
      <c r="AG395" s="180"/>
      <c r="AH395" s="178">
        <v>300000000</v>
      </c>
      <c r="AI395" s="181"/>
      <c r="AJ395" s="178">
        <f t="shared" si="22"/>
        <v>240000000</v>
      </c>
    </row>
    <row r="396" spans="1:36" s="6" customFormat="1" ht="93.6" x14ac:dyDescent="0.3">
      <c r="A396" s="175" t="str">
        <f t="shared" si="35"/>
        <v>SA.PY.4</v>
      </c>
      <c r="B396" s="176" t="s">
        <v>65</v>
      </c>
      <c r="C396" s="135" t="s">
        <v>40</v>
      </c>
      <c r="D396" s="177" t="s">
        <v>338</v>
      </c>
      <c r="E396" s="136">
        <v>0.6</v>
      </c>
      <c r="F396" s="178">
        <f>+'POAI 01 2024'!F396+'POAI 02 AD'!F396</f>
        <v>0</v>
      </c>
      <c r="G396" s="178">
        <f>+'POAI 01 2024'!G396+'POAI 02 AD'!G396</f>
        <v>0</v>
      </c>
      <c r="H396" s="178">
        <f>+'POAI 01 2024'!H396+'POAI 02 AD'!H396</f>
        <v>0</v>
      </c>
      <c r="I396" s="178">
        <f>+'POAI 01 2024'!I396+'POAI 02 AD'!I396</f>
        <v>0</v>
      </c>
      <c r="J396" s="178">
        <f>+'POAI 01 2024'!J396+'POAI 02 AD'!J396</f>
        <v>0</v>
      </c>
      <c r="K396" s="178">
        <f>+'POAI 01 2024'!K396+'POAI 02 AD'!K396</f>
        <v>0</v>
      </c>
      <c r="L396" s="178">
        <f>+'POAI 01 2024'!L396+'POAI 02 AD'!L396</f>
        <v>0</v>
      </c>
      <c r="M396" s="178">
        <f>+'POAI 01 2024'!M396+'POAI 02 AD'!M396</f>
        <v>0</v>
      </c>
      <c r="N396" s="178">
        <f>+'POAI 01 2024'!N396+'POAI 02 AD'!N396</f>
        <v>0</v>
      </c>
      <c r="O396" s="178">
        <f>+'POAI 01 2024'!O396+'POAI 02 AD'!O396</f>
        <v>0</v>
      </c>
      <c r="P396" s="178">
        <f>+'POAI 01 2024'!P396+'POAI 02 AD'!P396</f>
        <v>0</v>
      </c>
      <c r="Q396" s="178">
        <f>+'POAI 01 2024'!Q396+'POAI 02 AD'!Q396</f>
        <v>0</v>
      </c>
      <c r="R396" s="178">
        <f>+'POAI 01 2024'!R396+'POAI 02 AD'!R396</f>
        <v>0</v>
      </c>
      <c r="S396" s="178">
        <f>+'POAI 01 2024'!S396+'POAI 02 AD'!S396</f>
        <v>0</v>
      </c>
      <c r="T396" s="178">
        <f>+'POAI 01 2024'!T396+'POAI 02 AD'!T396</f>
        <v>0</v>
      </c>
      <c r="U396" s="178">
        <f>+'POAI 01 2024'!U396+'POAI 02 AD'!U396</f>
        <v>0</v>
      </c>
      <c r="V396" s="178">
        <f>+'POAI 01 2024'!V396+'POAI 02 AD'!V396</f>
        <v>0</v>
      </c>
      <c r="W396" s="178">
        <f>+'POAI 01 2024'!W396+'POAI 02 AD'!W396</f>
        <v>0</v>
      </c>
      <c r="X396" s="178">
        <f>+'POAI 01 2024'!X396+'POAI 02 AD'!X396</f>
        <v>0</v>
      </c>
      <c r="Y396" s="178">
        <f>+'POAI 01 2024'!Y396+'POAI 02 AD'!Y396</f>
        <v>0</v>
      </c>
      <c r="Z396" s="178">
        <f>+'POAI 01 2024'!Z396+'POAI 02 AD'!Z396</f>
        <v>0</v>
      </c>
      <c r="AA396" s="178">
        <f>+'POAI 01 2024'!AA396+'POAI 02 AD'!AA396</f>
        <v>0</v>
      </c>
      <c r="AB396" s="178">
        <f>+'POAI 01 2024'!AB396+'POAI 02 AD'!AB396</f>
        <v>0</v>
      </c>
      <c r="AC396" s="178">
        <f>+'POAI 01 2024'!AC396+'POAI 02 AD'!AC396</f>
        <v>0</v>
      </c>
      <c r="AD396" s="178">
        <f>+'POAI 01 2024'!AD396+'POAI 02 AD'!AD396</f>
        <v>0</v>
      </c>
      <c r="AE396" s="178">
        <f>+'POAI 01 2024'!AE396+'POAI 02 AD'!AE396</f>
        <v>0</v>
      </c>
      <c r="AF396" s="178">
        <f t="shared" si="36"/>
        <v>0</v>
      </c>
      <c r="AG396" s="180"/>
      <c r="AH396" s="178"/>
      <c r="AI396" s="181"/>
      <c r="AJ396" s="178">
        <f t="shared" si="22"/>
        <v>0</v>
      </c>
    </row>
    <row r="397" spans="1:36" s="6" customFormat="1" ht="124.8" x14ac:dyDescent="0.3">
      <c r="A397" s="175" t="str">
        <f t="shared" si="35"/>
        <v>SA.PY.4</v>
      </c>
      <c r="B397" s="176" t="s">
        <v>66</v>
      </c>
      <c r="C397" s="135" t="s">
        <v>40</v>
      </c>
      <c r="D397" s="177" t="s">
        <v>67</v>
      </c>
      <c r="E397" s="136">
        <v>0.33</v>
      </c>
      <c r="F397" s="178">
        <f>+'POAI 01 2024'!F397+'POAI 02 AD'!F397</f>
        <v>0</v>
      </c>
      <c r="G397" s="178">
        <f>+'POAI 01 2024'!G397+'POAI 02 AD'!G397</f>
        <v>0</v>
      </c>
      <c r="H397" s="178">
        <f>+'POAI 01 2024'!H397+'POAI 02 AD'!H397</f>
        <v>0</v>
      </c>
      <c r="I397" s="178">
        <f>+'POAI 01 2024'!I397+'POAI 02 AD'!I397</f>
        <v>0</v>
      </c>
      <c r="J397" s="178">
        <f>+'POAI 01 2024'!J397+'POAI 02 AD'!J397</f>
        <v>0</v>
      </c>
      <c r="K397" s="178">
        <f>+'POAI 01 2024'!K397+'POAI 02 AD'!K397</f>
        <v>0</v>
      </c>
      <c r="L397" s="178">
        <f>+'POAI 01 2024'!L397+'POAI 02 AD'!L397</f>
        <v>0</v>
      </c>
      <c r="M397" s="178">
        <f>+'POAI 01 2024'!M397+'POAI 02 AD'!M397</f>
        <v>0</v>
      </c>
      <c r="N397" s="178">
        <f>+'POAI 01 2024'!N397+'POAI 02 AD'!N397</f>
        <v>0</v>
      </c>
      <c r="O397" s="178">
        <f>+'POAI 01 2024'!O397+'POAI 02 AD'!O397</f>
        <v>0</v>
      </c>
      <c r="P397" s="178">
        <f>+'POAI 01 2024'!P397+'POAI 02 AD'!P397</f>
        <v>0</v>
      </c>
      <c r="Q397" s="178">
        <f>+'POAI 01 2024'!Q397+'POAI 02 AD'!Q397</f>
        <v>0</v>
      </c>
      <c r="R397" s="178">
        <f>+'POAI 01 2024'!R397+'POAI 02 AD'!R397</f>
        <v>0</v>
      </c>
      <c r="S397" s="178">
        <f>+'POAI 01 2024'!S397+'POAI 02 AD'!S397</f>
        <v>0</v>
      </c>
      <c r="T397" s="178">
        <f>+'POAI 01 2024'!T397+'POAI 02 AD'!T397</f>
        <v>20000000</v>
      </c>
      <c r="U397" s="178">
        <f>+'POAI 01 2024'!U397+'POAI 02 AD'!U397</f>
        <v>0</v>
      </c>
      <c r="V397" s="178">
        <f>+'POAI 01 2024'!V397+'POAI 02 AD'!V397</f>
        <v>0</v>
      </c>
      <c r="W397" s="178">
        <f>+'POAI 01 2024'!W397+'POAI 02 AD'!W397</f>
        <v>11000000</v>
      </c>
      <c r="X397" s="178">
        <f>+'POAI 01 2024'!X397+'POAI 02 AD'!X397</f>
        <v>0</v>
      </c>
      <c r="Y397" s="178">
        <f>+'POAI 01 2024'!Y397+'POAI 02 AD'!Y397</f>
        <v>15325027</v>
      </c>
      <c r="Z397" s="178">
        <f>+'POAI 01 2024'!Z397+'POAI 02 AD'!Z397</f>
        <v>10000000</v>
      </c>
      <c r="AA397" s="178">
        <f>+'POAI 01 2024'!AA397+'POAI 02 AD'!AA397</f>
        <v>0</v>
      </c>
      <c r="AB397" s="178">
        <f>+'POAI 01 2024'!AB397+'POAI 02 AD'!AB397</f>
        <v>0</v>
      </c>
      <c r="AC397" s="178">
        <f>+'POAI 01 2024'!AC397+'POAI 02 AD'!AC397</f>
        <v>0</v>
      </c>
      <c r="AD397" s="178">
        <f>+'POAI 01 2024'!AD397+'POAI 02 AD'!AD397</f>
        <v>0</v>
      </c>
      <c r="AE397" s="178">
        <f>+'POAI 01 2024'!AE397+'POAI 02 AD'!AE397</f>
        <v>0</v>
      </c>
      <c r="AF397" s="178">
        <f t="shared" si="36"/>
        <v>56325027</v>
      </c>
      <c r="AG397" s="180">
        <f>+AF397/AH397</f>
        <v>1.2793001499046062</v>
      </c>
      <c r="AH397" s="178">
        <v>44028000</v>
      </c>
      <c r="AI397" s="181">
        <f>+AJ397/AH397</f>
        <v>-0.27930014990460617</v>
      </c>
      <c r="AJ397" s="178">
        <f t="shared" si="22"/>
        <v>-12297027</v>
      </c>
    </row>
    <row r="398" spans="1:36" s="6" customFormat="1" ht="109.2" x14ac:dyDescent="0.3">
      <c r="A398" s="175" t="str">
        <f t="shared" si="35"/>
        <v>SA.PY.4</v>
      </c>
      <c r="B398" s="176" t="s">
        <v>68</v>
      </c>
      <c r="C398" s="135" t="s">
        <v>40</v>
      </c>
      <c r="D398" s="177" t="s">
        <v>69</v>
      </c>
      <c r="E398" s="136">
        <v>3</v>
      </c>
      <c r="F398" s="178">
        <f>+'POAI 01 2024'!F398+'POAI 02 AD'!F398</f>
        <v>0</v>
      </c>
      <c r="G398" s="178">
        <f>+'POAI 01 2024'!G398+'POAI 02 AD'!G398</f>
        <v>0</v>
      </c>
      <c r="H398" s="178">
        <f>+'POAI 01 2024'!H398+'POAI 02 AD'!H398</f>
        <v>0</v>
      </c>
      <c r="I398" s="178">
        <f>+'POAI 01 2024'!I398+'POAI 02 AD'!I398</f>
        <v>380668001</v>
      </c>
      <c r="J398" s="178">
        <f>+'POAI 01 2024'!J398+'POAI 02 AD'!J398</f>
        <v>0</v>
      </c>
      <c r="K398" s="178">
        <f>+'POAI 01 2024'!K398+'POAI 02 AD'!K398</f>
        <v>0</v>
      </c>
      <c r="L398" s="178">
        <f>+'POAI 01 2024'!L398+'POAI 02 AD'!L398</f>
        <v>0</v>
      </c>
      <c r="M398" s="178">
        <f>+'POAI 01 2024'!M398+'POAI 02 AD'!M398</f>
        <v>0</v>
      </c>
      <c r="N398" s="178">
        <f>+'POAI 01 2024'!N398+'POAI 02 AD'!N398</f>
        <v>0</v>
      </c>
      <c r="O398" s="178">
        <f>+'POAI 01 2024'!O398+'POAI 02 AD'!O398</f>
        <v>0</v>
      </c>
      <c r="P398" s="178">
        <f>+'POAI 01 2024'!P398+'POAI 02 AD'!P398</f>
        <v>0</v>
      </c>
      <c r="Q398" s="178">
        <f>+'POAI 01 2024'!Q398+'POAI 02 AD'!Q398</f>
        <v>0</v>
      </c>
      <c r="R398" s="178">
        <f>+'POAI 01 2024'!R398+'POAI 02 AD'!R398</f>
        <v>0</v>
      </c>
      <c r="S398" s="178">
        <f>+'POAI 01 2024'!S398+'POAI 02 AD'!S398</f>
        <v>0</v>
      </c>
      <c r="T398" s="178">
        <f>+'POAI 01 2024'!T398+'POAI 02 AD'!T398</f>
        <v>0</v>
      </c>
      <c r="U398" s="178">
        <f>+'POAI 01 2024'!U398+'POAI 02 AD'!U398</f>
        <v>0</v>
      </c>
      <c r="V398" s="178">
        <f>+'POAI 01 2024'!V398+'POAI 02 AD'!V398</f>
        <v>0</v>
      </c>
      <c r="W398" s="178">
        <f>+'POAI 01 2024'!W398+'POAI 02 AD'!W398</f>
        <v>0</v>
      </c>
      <c r="X398" s="178">
        <f>+'POAI 01 2024'!X398+'POAI 02 AD'!X398</f>
        <v>0</v>
      </c>
      <c r="Y398" s="178">
        <f>+'POAI 01 2024'!Y398+'POAI 02 AD'!Y398</f>
        <v>0</v>
      </c>
      <c r="Z398" s="178">
        <f>+'POAI 01 2024'!Z398+'POAI 02 AD'!Z398</f>
        <v>0</v>
      </c>
      <c r="AA398" s="178">
        <f>+'POAI 01 2024'!AA398+'POAI 02 AD'!AA398</f>
        <v>0</v>
      </c>
      <c r="AB398" s="178">
        <f>+'POAI 01 2024'!AB398+'POAI 02 AD'!AB398</f>
        <v>0</v>
      </c>
      <c r="AC398" s="178">
        <f>+'POAI 01 2024'!AC398+'POAI 02 AD'!AC398</f>
        <v>0</v>
      </c>
      <c r="AD398" s="178">
        <f>+'POAI 01 2024'!AD398+'POAI 02 AD'!AD398</f>
        <v>0</v>
      </c>
      <c r="AE398" s="178">
        <f>+'POAI 01 2024'!AE398+'POAI 02 AD'!AE398</f>
        <v>0</v>
      </c>
      <c r="AF398" s="178">
        <f t="shared" si="36"/>
        <v>380668001</v>
      </c>
      <c r="AG398" s="180">
        <f>+AF398/AH398</f>
        <v>0.9516700025</v>
      </c>
      <c r="AH398" s="178">
        <v>400000000</v>
      </c>
      <c r="AI398" s="181">
        <f>+AJ398/AH398</f>
        <v>4.8329997499999999E-2</v>
      </c>
      <c r="AJ398" s="178">
        <f t="shared" si="22"/>
        <v>19331999</v>
      </c>
    </row>
    <row r="399" spans="1:36" s="6" customFormat="1" ht="93.6" x14ac:dyDescent="0.3">
      <c r="A399" s="175" t="str">
        <f t="shared" si="35"/>
        <v>SA.PY.5</v>
      </c>
      <c r="B399" s="176" t="s">
        <v>70</v>
      </c>
      <c r="C399" s="135" t="s">
        <v>40</v>
      </c>
      <c r="D399" s="177" t="s">
        <v>71</v>
      </c>
      <c r="E399" s="136">
        <v>10</v>
      </c>
      <c r="F399" s="178">
        <f>+'POAI 01 2024'!F399+'POAI 02 AD'!F399</f>
        <v>0</v>
      </c>
      <c r="G399" s="178">
        <f>+'POAI 01 2024'!G399+'POAI 02 AD'!G399</f>
        <v>0</v>
      </c>
      <c r="H399" s="178">
        <f>+'POAI 01 2024'!H399+'POAI 02 AD'!H399</f>
        <v>0</v>
      </c>
      <c r="I399" s="178">
        <f>+'POAI 01 2024'!I399+'POAI 02 AD'!I399</f>
        <v>0</v>
      </c>
      <c r="J399" s="178">
        <f>+'POAI 01 2024'!J399+'POAI 02 AD'!J399</f>
        <v>0</v>
      </c>
      <c r="K399" s="178">
        <f>+'POAI 01 2024'!K399+'POAI 02 AD'!K399</f>
        <v>0</v>
      </c>
      <c r="L399" s="178">
        <f>+'POAI 01 2024'!L399+'POAI 02 AD'!L399</f>
        <v>0</v>
      </c>
      <c r="M399" s="178">
        <f>+'POAI 01 2024'!M399+'POAI 02 AD'!M399</f>
        <v>0</v>
      </c>
      <c r="N399" s="178">
        <f>+'POAI 01 2024'!N399+'POAI 02 AD'!N399</f>
        <v>0</v>
      </c>
      <c r="O399" s="178">
        <f>+'POAI 01 2024'!O399+'POAI 02 AD'!O399</f>
        <v>0</v>
      </c>
      <c r="P399" s="178">
        <f>+'POAI 01 2024'!P399+'POAI 02 AD'!P399</f>
        <v>0</v>
      </c>
      <c r="Q399" s="178">
        <f>+'POAI 01 2024'!Q399+'POAI 02 AD'!Q399</f>
        <v>0</v>
      </c>
      <c r="R399" s="178">
        <f>+'POAI 01 2024'!R399+'POAI 02 AD'!R399</f>
        <v>0</v>
      </c>
      <c r="S399" s="178">
        <f>+'POAI 01 2024'!S399+'POAI 02 AD'!S399</f>
        <v>0</v>
      </c>
      <c r="T399" s="178">
        <f>+'POAI 01 2024'!T399+'POAI 02 AD'!T399</f>
        <v>30000000</v>
      </c>
      <c r="U399" s="178">
        <f>+'POAI 01 2024'!U399+'POAI 02 AD'!U399</f>
        <v>0</v>
      </c>
      <c r="V399" s="178">
        <f>+'POAI 01 2024'!V399+'POAI 02 AD'!V399</f>
        <v>0</v>
      </c>
      <c r="W399" s="178">
        <f>+'POAI 01 2024'!W399+'POAI 02 AD'!W399</f>
        <v>0</v>
      </c>
      <c r="X399" s="178">
        <f>+'POAI 01 2024'!X399+'POAI 02 AD'!X399</f>
        <v>0</v>
      </c>
      <c r="Y399" s="178">
        <f>+'POAI 01 2024'!Y399+'POAI 02 AD'!Y399</f>
        <v>0</v>
      </c>
      <c r="Z399" s="178">
        <f>+'POAI 01 2024'!Z399+'POAI 02 AD'!Z399</f>
        <v>0</v>
      </c>
      <c r="AA399" s="178">
        <f>+'POAI 01 2024'!AA399+'POAI 02 AD'!AA399</f>
        <v>0</v>
      </c>
      <c r="AB399" s="178">
        <f>+'POAI 01 2024'!AB399+'POAI 02 AD'!AB399</f>
        <v>0</v>
      </c>
      <c r="AC399" s="178">
        <f>+'POAI 01 2024'!AC399+'POAI 02 AD'!AC399</f>
        <v>0</v>
      </c>
      <c r="AD399" s="178">
        <f>+'POAI 01 2024'!AD399+'POAI 02 AD'!AD399</f>
        <v>0</v>
      </c>
      <c r="AE399" s="178">
        <f>+'POAI 01 2024'!AE399+'POAI 02 AD'!AE399</f>
        <v>0</v>
      </c>
      <c r="AF399" s="178">
        <f t="shared" si="36"/>
        <v>30000000</v>
      </c>
      <c r="AG399" s="180">
        <f>+AF399/AH399</f>
        <v>0.15141726560607285</v>
      </c>
      <c r="AH399" s="178">
        <v>198128000</v>
      </c>
      <c r="AI399" s="181">
        <f>+AJ399/AH399</f>
        <v>0.84858273439392717</v>
      </c>
      <c r="AJ399" s="178">
        <f t="shared" si="22"/>
        <v>168128000</v>
      </c>
    </row>
    <row r="400" spans="1:36" s="6" customFormat="1" ht="109.2" x14ac:dyDescent="0.3">
      <c r="A400" s="175" t="str">
        <f t="shared" si="35"/>
        <v>SA.PY.5</v>
      </c>
      <c r="B400" s="176" t="s">
        <v>72</v>
      </c>
      <c r="C400" s="135" t="s">
        <v>40</v>
      </c>
      <c r="D400" s="177" t="s">
        <v>73</v>
      </c>
      <c r="E400" s="136">
        <v>100</v>
      </c>
      <c r="F400" s="178">
        <f>+'POAI 01 2024'!F400+'POAI 02 AD'!F400</f>
        <v>0</v>
      </c>
      <c r="G400" s="178">
        <f>+'POAI 01 2024'!G400+'POAI 02 AD'!G400</f>
        <v>0</v>
      </c>
      <c r="H400" s="178">
        <f>+'POAI 01 2024'!H400+'POAI 02 AD'!H400</f>
        <v>0</v>
      </c>
      <c r="I400" s="178">
        <f>+'POAI 01 2024'!I400+'POAI 02 AD'!I400</f>
        <v>0</v>
      </c>
      <c r="J400" s="178">
        <f>+'POAI 01 2024'!J400+'POAI 02 AD'!J400</f>
        <v>0</v>
      </c>
      <c r="K400" s="178">
        <f>+'POAI 01 2024'!K400+'POAI 02 AD'!K400</f>
        <v>0</v>
      </c>
      <c r="L400" s="178">
        <f>+'POAI 01 2024'!L400+'POAI 02 AD'!L400</f>
        <v>0</v>
      </c>
      <c r="M400" s="178">
        <f>+'POAI 01 2024'!M400+'POAI 02 AD'!M400</f>
        <v>0</v>
      </c>
      <c r="N400" s="178">
        <f>+'POAI 01 2024'!N400+'POAI 02 AD'!N400</f>
        <v>0</v>
      </c>
      <c r="O400" s="178">
        <f>+'POAI 01 2024'!O400+'POAI 02 AD'!O400</f>
        <v>0</v>
      </c>
      <c r="P400" s="178">
        <f>+'POAI 01 2024'!P400+'POAI 02 AD'!P400</f>
        <v>0</v>
      </c>
      <c r="Q400" s="178">
        <f>+'POAI 01 2024'!Q400+'POAI 02 AD'!Q400</f>
        <v>0</v>
      </c>
      <c r="R400" s="178">
        <f>+'POAI 01 2024'!R400+'POAI 02 AD'!R400</f>
        <v>0</v>
      </c>
      <c r="S400" s="178">
        <f>+'POAI 01 2024'!S400+'POAI 02 AD'!S400</f>
        <v>0</v>
      </c>
      <c r="T400" s="178">
        <f>+'POAI 01 2024'!T400+'POAI 02 AD'!T400</f>
        <v>120000000</v>
      </c>
      <c r="U400" s="178">
        <f>+'POAI 01 2024'!U400+'POAI 02 AD'!U400</f>
        <v>0</v>
      </c>
      <c r="V400" s="178">
        <f>+'POAI 01 2024'!V400+'POAI 02 AD'!V400</f>
        <v>0</v>
      </c>
      <c r="W400" s="178">
        <f>+'POAI 01 2024'!W400+'POAI 02 AD'!W400</f>
        <v>0</v>
      </c>
      <c r="X400" s="178">
        <f>+'POAI 01 2024'!X400+'POAI 02 AD'!X400</f>
        <v>0</v>
      </c>
      <c r="Y400" s="178">
        <f>+'POAI 01 2024'!Y400+'POAI 02 AD'!Y400</f>
        <v>0</v>
      </c>
      <c r="Z400" s="178">
        <f>+'POAI 01 2024'!Z400+'POAI 02 AD'!Z400</f>
        <v>0</v>
      </c>
      <c r="AA400" s="178">
        <f>+'POAI 01 2024'!AA400+'POAI 02 AD'!AA400</f>
        <v>0</v>
      </c>
      <c r="AB400" s="178">
        <f>+'POAI 01 2024'!AB400+'POAI 02 AD'!AB400</f>
        <v>0</v>
      </c>
      <c r="AC400" s="178">
        <f>+'POAI 01 2024'!AC400+'POAI 02 AD'!AC400</f>
        <v>0</v>
      </c>
      <c r="AD400" s="178">
        <f>+'POAI 01 2024'!AD400+'POAI 02 AD'!AD400</f>
        <v>0</v>
      </c>
      <c r="AE400" s="178">
        <f>+'POAI 01 2024'!AE400+'POAI 02 AD'!AE400</f>
        <v>0</v>
      </c>
      <c r="AF400" s="178">
        <f t="shared" si="36"/>
        <v>120000000</v>
      </c>
      <c r="AG400" s="180">
        <f>+AF400/AH400</f>
        <v>1.0902054128698748</v>
      </c>
      <c r="AH400" s="178">
        <v>110071000</v>
      </c>
      <c r="AI400" s="181">
        <f>+AJ400/AH400</f>
        <v>-9.0205412869874893E-2</v>
      </c>
      <c r="AJ400" s="178">
        <f t="shared" si="22"/>
        <v>-9929000</v>
      </c>
    </row>
    <row r="401" spans="1:37" s="6" customFormat="1" ht="15.6" x14ac:dyDescent="0.3">
      <c r="A401" s="175"/>
      <c r="B401" s="176" t="s">
        <v>236</v>
      </c>
      <c r="C401" s="187"/>
      <c r="D401" s="188"/>
      <c r="E401" s="189"/>
      <c r="F401" s="178">
        <f t="shared" ref="F401:AF401" si="37">SUM(F2:F400)</f>
        <v>9100235628</v>
      </c>
      <c r="G401" s="178">
        <f t="shared" si="37"/>
        <v>363824680</v>
      </c>
      <c r="H401" s="178">
        <f t="shared" si="37"/>
        <v>2765232391</v>
      </c>
      <c r="I401" s="178">
        <f t="shared" si="37"/>
        <v>400668001</v>
      </c>
      <c r="J401" s="178">
        <f t="shared" si="37"/>
        <v>2216215924</v>
      </c>
      <c r="K401" s="178">
        <f t="shared" si="37"/>
        <v>4272316528</v>
      </c>
      <c r="L401" s="178">
        <f t="shared" si="37"/>
        <v>729563457</v>
      </c>
      <c r="M401" s="178">
        <f t="shared" si="37"/>
        <v>729563457.51999998</v>
      </c>
      <c r="N401" s="178">
        <f t="shared" si="37"/>
        <v>729563457</v>
      </c>
      <c r="O401" s="178">
        <f t="shared" si="37"/>
        <v>960000000</v>
      </c>
      <c r="P401" s="178">
        <f t="shared" si="37"/>
        <v>160643874</v>
      </c>
      <c r="Q401" s="178">
        <f t="shared" si="37"/>
        <v>76000000</v>
      </c>
      <c r="R401" s="178">
        <f t="shared" si="37"/>
        <v>192000000</v>
      </c>
      <c r="S401" s="178">
        <f t="shared" si="37"/>
        <v>1215482662</v>
      </c>
      <c r="T401" s="178">
        <f t="shared" si="37"/>
        <v>1369213924</v>
      </c>
      <c r="U401" s="178">
        <f t="shared" si="37"/>
        <v>799933467</v>
      </c>
      <c r="V401" s="178">
        <f t="shared" si="37"/>
        <v>335005742</v>
      </c>
      <c r="W401" s="178"/>
      <c r="X401" s="178">
        <f t="shared" si="37"/>
        <v>569887807</v>
      </c>
      <c r="Y401" s="178">
        <f t="shared" si="37"/>
        <v>114739644.33333333</v>
      </c>
      <c r="Z401" s="178">
        <f>SUM(Z2:Z400)</f>
        <v>117957113</v>
      </c>
      <c r="AA401" s="178">
        <f t="shared" si="37"/>
        <v>161059420</v>
      </c>
      <c r="AB401" s="178">
        <f t="shared" si="37"/>
        <v>95229551</v>
      </c>
      <c r="AC401" s="178">
        <f t="shared" si="37"/>
        <v>0</v>
      </c>
      <c r="AD401" s="178">
        <f t="shared" si="37"/>
        <v>0</v>
      </c>
      <c r="AE401" s="178">
        <f t="shared" si="37"/>
        <v>4285296412</v>
      </c>
      <c r="AF401" s="178">
        <f t="shared" si="37"/>
        <v>31850881149.853336</v>
      </c>
      <c r="AG401" s="180">
        <f t="shared" si="20"/>
        <v>0.47313955108611061</v>
      </c>
      <c r="AH401" s="178">
        <f>SUM(AH2:AH400)</f>
        <v>67318153971.145248</v>
      </c>
      <c r="AI401" s="180">
        <f>+AJ401/AH401</f>
        <v>0.5268604489138895</v>
      </c>
      <c r="AJ401" s="190">
        <f t="shared" si="22"/>
        <v>35467272821.291916</v>
      </c>
    </row>
    <row r="402" spans="1:37" s="6" customFormat="1" ht="15.6" x14ac:dyDescent="0.3">
      <c r="A402" s="175"/>
      <c r="B402" s="176" t="s">
        <v>237</v>
      </c>
      <c r="C402" s="187"/>
      <c r="D402" s="188"/>
      <c r="E402" s="189"/>
      <c r="F402" s="178">
        <f>+FUENTES!G3</f>
        <v>9100235628</v>
      </c>
      <c r="G402" s="178">
        <f>+FUENTES!G6</f>
        <v>363824680</v>
      </c>
      <c r="H402" s="178">
        <f>+FUENTES!G7</f>
        <v>2765232391</v>
      </c>
      <c r="I402" s="178">
        <f>+FUENTES!G8</f>
        <v>400668001</v>
      </c>
      <c r="J402" s="178">
        <f>+FUENTES!G10</f>
        <v>2216215924</v>
      </c>
      <c r="K402" s="178">
        <f>+FUENTES!B12</f>
        <v>4272316528</v>
      </c>
      <c r="L402" s="178">
        <f>+FUENTES!B13</f>
        <v>729563457</v>
      </c>
      <c r="M402" s="178">
        <f>+FUENTES!B14</f>
        <v>729563458</v>
      </c>
      <c r="N402" s="178">
        <f>+FUENTES!B15</f>
        <v>729563457</v>
      </c>
      <c r="O402" s="178">
        <f>+FUENTES!B17</f>
        <v>960000000</v>
      </c>
      <c r="P402" s="178">
        <f>+FUENTES!B18</f>
        <v>160643874</v>
      </c>
      <c r="Q402" s="178">
        <f>+FUENTES!B19</f>
        <v>76000000</v>
      </c>
      <c r="R402" s="178">
        <f>+FUENTES!B20</f>
        <v>192000000</v>
      </c>
      <c r="S402" s="178">
        <f>+FUENTES!G21</f>
        <v>1215482662</v>
      </c>
      <c r="T402" s="178">
        <f>+FUENTES!G25</f>
        <v>1369213924</v>
      </c>
      <c r="U402" s="178">
        <f>+FUENTES!G26</f>
        <v>799933467</v>
      </c>
      <c r="V402" s="178">
        <f>+FUENTES!B28</f>
        <v>335005742</v>
      </c>
      <c r="W402" s="178"/>
      <c r="X402" s="178">
        <f>+FUENTES!B30</f>
        <v>569887807</v>
      </c>
      <c r="Y402" s="178">
        <f>+FUENTES!B31</f>
        <v>114739644</v>
      </c>
      <c r="Z402" s="178">
        <f>+FUENTES!B32</f>
        <v>117957113</v>
      </c>
      <c r="AA402" s="178">
        <f>+FUENTES!B33</f>
        <v>161059420</v>
      </c>
      <c r="AB402" s="178">
        <f>+FUENTES!B34</f>
        <v>95229551</v>
      </c>
      <c r="AC402" s="178"/>
      <c r="AD402" s="178"/>
      <c r="AE402" s="178">
        <f>+FUENTES!G36</f>
        <v>4285296412</v>
      </c>
      <c r="AF402" s="178">
        <f>+FUENTES!G37</f>
        <v>31850881150</v>
      </c>
      <c r="AG402" s="180">
        <f t="shared" si="20"/>
        <v>1</v>
      </c>
      <c r="AH402" s="178">
        <f>+AF402</f>
        <v>31850881150</v>
      </c>
      <c r="AI402" s="178"/>
      <c r="AJ402" s="190">
        <f t="shared" si="22"/>
        <v>0</v>
      </c>
    </row>
    <row r="403" spans="1:37" s="6" customFormat="1" ht="15.6" x14ac:dyDescent="0.3">
      <c r="A403" s="175"/>
      <c r="B403" s="176" t="s">
        <v>351</v>
      </c>
      <c r="C403" s="187"/>
      <c r="D403" s="188"/>
      <c r="E403" s="189"/>
      <c r="F403" s="178">
        <f>+F402-F401</f>
        <v>0</v>
      </c>
      <c r="G403" s="178">
        <f t="shared" ref="G403:AE403" si="38">+G402-G401</f>
        <v>0</v>
      </c>
      <c r="H403" s="178">
        <f t="shared" si="38"/>
        <v>0</v>
      </c>
      <c r="I403" s="178">
        <f t="shared" si="38"/>
        <v>0</v>
      </c>
      <c r="J403" s="178">
        <f t="shared" si="38"/>
        <v>0</v>
      </c>
      <c r="K403" s="178">
        <f t="shared" si="38"/>
        <v>0</v>
      </c>
      <c r="L403" s="178">
        <f t="shared" si="38"/>
        <v>0</v>
      </c>
      <c r="M403" s="178">
        <f t="shared" si="38"/>
        <v>0.48000001907348633</v>
      </c>
      <c r="N403" s="178">
        <f t="shared" si="38"/>
        <v>0</v>
      </c>
      <c r="O403" s="178">
        <f t="shared" si="38"/>
        <v>0</v>
      </c>
      <c r="P403" s="178">
        <f t="shared" si="38"/>
        <v>0</v>
      </c>
      <c r="Q403" s="178">
        <f t="shared" si="38"/>
        <v>0</v>
      </c>
      <c r="R403" s="178">
        <f t="shared" si="38"/>
        <v>0</v>
      </c>
      <c r="S403" s="178">
        <f t="shared" si="38"/>
        <v>0</v>
      </c>
      <c r="T403" s="178">
        <f t="shared" si="38"/>
        <v>0</v>
      </c>
      <c r="U403" s="178">
        <f t="shared" si="38"/>
        <v>0</v>
      </c>
      <c r="V403" s="178">
        <f t="shared" si="38"/>
        <v>0</v>
      </c>
      <c r="W403" s="178"/>
      <c r="X403" s="178">
        <f t="shared" si="38"/>
        <v>0</v>
      </c>
      <c r="Y403" s="178">
        <f t="shared" si="38"/>
        <v>-0.3333333283662796</v>
      </c>
      <c r="Z403" s="178">
        <f t="shared" si="38"/>
        <v>0</v>
      </c>
      <c r="AA403" s="178">
        <f t="shared" si="38"/>
        <v>0</v>
      </c>
      <c r="AB403" s="178">
        <f t="shared" si="38"/>
        <v>0</v>
      </c>
      <c r="AC403" s="178">
        <f t="shared" si="38"/>
        <v>0</v>
      </c>
      <c r="AD403" s="178">
        <f t="shared" si="38"/>
        <v>0</v>
      </c>
      <c r="AE403" s="178">
        <f t="shared" si="38"/>
        <v>0</v>
      </c>
      <c r="AF403" s="178">
        <f>+AF402-AF401</f>
        <v>0.14666366577148438</v>
      </c>
      <c r="AG403" s="180"/>
      <c r="AH403" s="178">
        <f>+AH402-AH401</f>
        <v>-35467272821.145248</v>
      </c>
      <c r="AI403" s="178"/>
      <c r="AJ403" s="190">
        <f t="shared" si="22"/>
        <v>-35467272821.291916</v>
      </c>
    </row>
    <row r="404" spans="1:37" ht="15.6" x14ac:dyDescent="0.3">
      <c r="A404" s="137"/>
      <c r="B404" s="160"/>
      <c r="C404" s="138"/>
      <c r="D404" s="137"/>
      <c r="E404" s="138"/>
      <c r="F404" s="137"/>
      <c r="G404" s="137"/>
      <c r="H404" s="139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9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9"/>
      <c r="AF404" s="139"/>
      <c r="AG404" s="139"/>
      <c r="AH404" s="137"/>
      <c r="AI404" s="137"/>
      <c r="AJ404" s="140"/>
    </row>
    <row r="405" spans="1:37" ht="31.2" x14ac:dyDescent="0.3">
      <c r="A405" s="137"/>
      <c r="B405" s="191" t="s">
        <v>238</v>
      </c>
      <c r="C405" s="141"/>
      <c r="D405" s="142"/>
      <c r="E405" s="143"/>
      <c r="F405" s="192">
        <f t="shared" ref="F405:AF405" si="39">SUMIF($B$2:$B$400,"SF.PY.1"&amp;"*",F$2:F$400)</f>
        <v>0</v>
      </c>
      <c r="G405" s="178">
        <f t="shared" si="39"/>
        <v>0</v>
      </c>
      <c r="H405" s="178">
        <f t="shared" si="39"/>
        <v>0</v>
      </c>
      <c r="I405" s="178">
        <f t="shared" si="39"/>
        <v>0</v>
      </c>
      <c r="J405" s="178">
        <f t="shared" si="39"/>
        <v>0</v>
      </c>
      <c r="K405" s="178">
        <f t="shared" si="39"/>
        <v>0</v>
      </c>
      <c r="L405" s="178">
        <f t="shared" si="39"/>
        <v>0</v>
      </c>
      <c r="M405" s="178">
        <f t="shared" si="39"/>
        <v>0</v>
      </c>
      <c r="N405" s="178">
        <f t="shared" si="39"/>
        <v>0</v>
      </c>
      <c r="O405" s="178">
        <f t="shared" si="39"/>
        <v>0</v>
      </c>
      <c r="P405" s="178">
        <f t="shared" si="39"/>
        <v>0</v>
      </c>
      <c r="Q405" s="178">
        <f t="shared" si="39"/>
        <v>0</v>
      </c>
      <c r="R405" s="178">
        <f t="shared" si="39"/>
        <v>0</v>
      </c>
      <c r="S405" s="178">
        <f t="shared" si="39"/>
        <v>0</v>
      </c>
      <c r="T405" s="178">
        <f t="shared" si="39"/>
        <v>0</v>
      </c>
      <c r="U405" s="178">
        <f t="shared" si="39"/>
        <v>0</v>
      </c>
      <c r="V405" s="178">
        <f t="shared" si="39"/>
        <v>0</v>
      </c>
      <c r="W405" s="178">
        <f t="shared" si="39"/>
        <v>10000000</v>
      </c>
      <c r="X405" s="178">
        <f t="shared" si="39"/>
        <v>35000000</v>
      </c>
      <c r="Y405" s="178">
        <f t="shared" si="39"/>
        <v>0</v>
      </c>
      <c r="Z405" s="178">
        <f t="shared" si="39"/>
        <v>0</v>
      </c>
      <c r="AA405" s="178">
        <f t="shared" si="39"/>
        <v>0</v>
      </c>
      <c r="AB405" s="178">
        <f t="shared" si="39"/>
        <v>0</v>
      </c>
      <c r="AC405" s="178">
        <f t="shared" si="39"/>
        <v>0</v>
      </c>
      <c r="AD405" s="178">
        <f t="shared" si="39"/>
        <v>0</v>
      </c>
      <c r="AE405" s="178">
        <f t="shared" si="39"/>
        <v>88000000</v>
      </c>
      <c r="AF405" s="178">
        <f t="shared" si="39"/>
        <v>133000000</v>
      </c>
      <c r="AG405" s="180">
        <f>+AF405/AH405</f>
        <v>1.023076923076923</v>
      </c>
      <c r="AH405" s="178">
        <f>SUMIF($B$2:$B$400,"SF.PY.1"&amp;"*",AH$2:AH$400)</f>
        <v>130000000</v>
      </c>
      <c r="AI405" s="180">
        <f>+AJ405/AH405</f>
        <v>-2.3076923076923078E-2</v>
      </c>
      <c r="AJ405" s="190">
        <f t="shared" si="22"/>
        <v>-3000000</v>
      </c>
    </row>
    <row r="406" spans="1:37" ht="15.6" x14ac:dyDescent="0.3">
      <c r="A406" s="137"/>
      <c r="B406" s="191" t="s">
        <v>239</v>
      </c>
      <c r="C406" s="144"/>
      <c r="D406" s="145"/>
      <c r="E406" s="146"/>
      <c r="F406" s="192">
        <f t="shared" ref="F406:AF406" si="40">SUMIF($B$2:$B$400,"SF.PY.2"&amp;"*",F$2:F$400)</f>
        <v>0</v>
      </c>
      <c r="G406" s="178">
        <f t="shared" si="40"/>
        <v>0</v>
      </c>
      <c r="H406" s="178">
        <f t="shared" si="40"/>
        <v>0</v>
      </c>
      <c r="I406" s="178">
        <f t="shared" si="40"/>
        <v>0</v>
      </c>
      <c r="J406" s="178">
        <f t="shared" si="40"/>
        <v>0</v>
      </c>
      <c r="K406" s="178">
        <f t="shared" si="40"/>
        <v>0</v>
      </c>
      <c r="L406" s="178">
        <f t="shared" si="40"/>
        <v>0</v>
      </c>
      <c r="M406" s="178">
        <f t="shared" si="40"/>
        <v>0</v>
      </c>
      <c r="N406" s="178">
        <f t="shared" si="40"/>
        <v>0</v>
      </c>
      <c r="O406" s="178">
        <f t="shared" si="40"/>
        <v>0</v>
      </c>
      <c r="P406" s="178">
        <f t="shared" si="40"/>
        <v>0</v>
      </c>
      <c r="Q406" s="178">
        <f t="shared" si="40"/>
        <v>0</v>
      </c>
      <c r="R406" s="178">
        <f t="shared" si="40"/>
        <v>0</v>
      </c>
      <c r="S406" s="178">
        <f t="shared" si="40"/>
        <v>0</v>
      </c>
      <c r="T406" s="178">
        <f t="shared" si="40"/>
        <v>0</v>
      </c>
      <c r="U406" s="178">
        <f t="shared" si="40"/>
        <v>0</v>
      </c>
      <c r="V406" s="178">
        <f t="shared" si="40"/>
        <v>0</v>
      </c>
      <c r="W406" s="178">
        <f t="shared" si="40"/>
        <v>0</v>
      </c>
      <c r="X406" s="178">
        <f t="shared" si="40"/>
        <v>0</v>
      </c>
      <c r="Y406" s="178">
        <f t="shared" si="40"/>
        <v>0</v>
      </c>
      <c r="Z406" s="178">
        <f t="shared" si="40"/>
        <v>0</v>
      </c>
      <c r="AA406" s="178">
        <f t="shared" si="40"/>
        <v>0</v>
      </c>
      <c r="AB406" s="178">
        <f t="shared" si="40"/>
        <v>0</v>
      </c>
      <c r="AC406" s="178">
        <f t="shared" si="40"/>
        <v>0</v>
      </c>
      <c r="AD406" s="178">
        <f t="shared" si="40"/>
        <v>0</v>
      </c>
      <c r="AE406" s="178">
        <f t="shared" si="40"/>
        <v>75000000</v>
      </c>
      <c r="AF406" s="178">
        <f t="shared" si="40"/>
        <v>75000000</v>
      </c>
      <c r="AG406" s="180">
        <f t="shared" ref="AG406:AG422" si="41">+AF406/AH406</f>
        <v>0.28301886792452829</v>
      </c>
      <c r="AH406" s="178">
        <f>SUMIF($B$2:$B$400,"SF.PY.2"&amp;"*",AH$2:AH$400)</f>
        <v>265000000</v>
      </c>
      <c r="AI406" s="180">
        <f t="shared" ref="AI406:AI422" si="42">+AJ406/AH406</f>
        <v>0.71698113207547165</v>
      </c>
      <c r="AJ406" s="190">
        <f t="shared" si="22"/>
        <v>190000000</v>
      </c>
    </row>
    <row r="407" spans="1:37" ht="15.6" x14ac:dyDescent="0.3">
      <c r="A407" s="137"/>
      <c r="B407" s="191" t="s">
        <v>240</v>
      </c>
      <c r="C407" s="144"/>
      <c r="D407" s="145"/>
      <c r="E407" s="146"/>
      <c r="F407" s="192">
        <f t="shared" ref="F407:AF407" si="43">SUMIF($B$2:$B$400,"SF.PY.3"&amp;"*",F$2:F$400)</f>
        <v>0</v>
      </c>
      <c r="G407" s="178">
        <f t="shared" si="43"/>
        <v>0</v>
      </c>
      <c r="H407" s="178">
        <f t="shared" si="43"/>
        <v>0</v>
      </c>
      <c r="I407" s="178">
        <f t="shared" si="43"/>
        <v>0</v>
      </c>
      <c r="J407" s="178">
        <f t="shared" si="43"/>
        <v>500000000</v>
      </c>
      <c r="K407" s="178">
        <f t="shared" si="43"/>
        <v>0</v>
      </c>
      <c r="L407" s="178">
        <f t="shared" si="43"/>
        <v>0</v>
      </c>
      <c r="M407" s="178">
        <f t="shared" si="43"/>
        <v>0</v>
      </c>
      <c r="N407" s="178">
        <f t="shared" si="43"/>
        <v>0</v>
      </c>
      <c r="O407" s="178">
        <f t="shared" si="43"/>
        <v>0</v>
      </c>
      <c r="P407" s="178">
        <f t="shared" si="43"/>
        <v>0</v>
      </c>
      <c r="Q407" s="178">
        <f t="shared" si="43"/>
        <v>0</v>
      </c>
      <c r="R407" s="178">
        <f t="shared" si="43"/>
        <v>0</v>
      </c>
      <c r="S407" s="178">
        <f t="shared" si="43"/>
        <v>0</v>
      </c>
      <c r="T407" s="178">
        <f t="shared" si="43"/>
        <v>0</v>
      </c>
      <c r="U407" s="178">
        <f t="shared" si="43"/>
        <v>0</v>
      </c>
      <c r="V407" s="178">
        <f t="shared" si="43"/>
        <v>0</v>
      </c>
      <c r="W407" s="178">
        <f t="shared" si="43"/>
        <v>0</v>
      </c>
      <c r="X407" s="178">
        <f t="shared" si="43"/>
        <v>10000000</v>
      </c>
      <c r="Y407" s="178">
        <f t="shared" si="43"/>
        <v>0</v>
      </c>
      <c r="Z407" s="178">
        <f t="shared" si="43"/>
        <v>0</v>
      </c>
      <c r="AA407" s="178">
        <f t="shared" si="43"/>
        <v>0</v>
      </c>
      <c r="AB407" s="178">
        <f t="shared" si="43"/>
        <v>0</v>
      </c>
      <c r="AC407" s="178">
        <f t="shared" si="43"/>
        <v>0</v>
      </c>
      <c r="AD407" s="178">
        <f t="shared" si="43"/>
        <v>0</v>
      </c>
      <c r="AE407" s="178">
        <f t="shared" si="43"/>
        <v>577000000</v>
      </c>
      <c r="AF407" s="178">
        <f t="shared" si="43"/>
        <v>1087000000</v>
      </c>
      <c r="AG407" s="180">
        <f t="shared" si="41"/>
        <v>0.38033589923023092</v>
      </c>
      <c r="AH407" s="178">
        <f>SUMIF($B$2:$B$400,"SF.PY.3"&amp;"*",AH$2:AH$400)</f>
        <v>2858000000</v>
      </c>
      <c r="AI407" s="180">
        <f t="shared" si="42"/>
        <v>0.61966410076976908</v>
      </c>
      <c r="AJ407" s="190">
        <f t="shared" si="22"/>
        <v>1771000000</v>
      </c>
    </row>
    <row r="408" spans="1:37" ht="31.2" x14ac:dyDescent="0.3">
      <c r="A408" s="137"/>
      <c r="B408" s="191" t="s">
        <v>241</v>
      </c>
      <c r="C408" s="144"/>
      <c r="D408" s="145"/>
      <c r="E408" s="146"/>
      <c r="F408" s="192">
        <f t="shared" ref="F408:AF408" si="44">SUMIF($B$2:$B$400,"SF.PY.4"&amp;"*",F$2:F$400)</f>
        <v>0</v>
      </c>
      <c r="G408" s="178">
        <f t="shared" si="44"/>
        <v>0</v>
      </c>
      <c r="H408" s="178">
        <f t="shared" si="44"/>
        <v>0</v>
      </c>
      <c r="I408" s="178">
        <f t="shared" si="44"/>
        <v>0</v>
      </c>
      <c r="J408" s="178">
        <f t="shared" si="44"/>
        <v>0</v>
      </c>
      <c r="K408" s="178">
        <f t="shared" si="44"/>
        <v>0</v>
      </c>
      <c r="L408" s="178">
        <f t="shared" si="44"/>
        <v>0</v>
      </c>
      <c r="M408" s="178">
        <f t="shared" si="44"/>
        <v>0</v>
      </c>
      <c r="N408" s="178">
        <f t="shared" si="44"/>
        <v>0</v>
      </c>
      <c r="O408" s="178">
        <f t="shared" si="44"/>
        <v>0</v>
      </c>
      <c r="P408" s="178">
        <f t="shared" si="44"/>
        <v>0</v>
      </c>
      <c r="Q408" s="178">
        <f t="shared" si="44"/>
        <v>0</v>
      </c>
      <c r="R408" s="178">
        <f t="shared" si="44"/>
        <v>0</v>
      </c>
      <c r="S408" s="178">
        <f t="shared" si="44"/>
        <v>0</v>
      </c>
      <c r="T408" s="178">
        <f t="shared" si="44"/>
        <v>0</v>
      </c>
      <c r="U408" s="178">
        <f t="shared" si="44"/>
        <v>0</v>
      </c>
      <c r="V408" s="178">
        <f t="shared" si="44"/>
        <v>61500000</v>
      </c>
      <c r="W408" s="178">
        <f t="shared" si="44"/>
        <v>0</v>
      </c>
      <c r="X408" s="178">
        <f t="shared" si="44"/>
        <v>29000000</v>
      </c>
      <c r="Y408" s="178">
        <f t="shared" si="44"/>
        <v>15498000</v>
      </c>
      <c r="Z408" s="178">
        <f t="shared" si="44"/>
        <v>0</v>
      </c>
      <c r="AA408" s="178">
        <f t="shared" si="44"/>
        <v>64740000</v>
      </c>
      <c r="AB408" s="178">
        <f t="shared" si="44"/>
        <v>0</v>
      </c>
      <c r="AC408" s="178">
        <f t="shared" si="44"/>
        <v>0</v>
      </c>
      <c r="AD408" s="178">
        <f t="shared" si="44"/>
        <v>0</v>
      </c>
      <c r="AE408" s="178">
        <f t="shared" si="44"/>
        <v>175000000</v>
      </c>
      <c r="AF408" s="178">
        <f t="shared" si="44"/>
        <v>345738000</v>
      </c>
      <c r="AG408" s="180">
        <f t="shared" si="41"/>
        <v>1.1837553343595755</v>
      </c>
      <c r="AH408" s="178">
        <f>SUMIF($B$2:$B$400,"SF.PY.4"&amp;"*",AH$2:AH$400)</f>
        <v>292068800</v>
      </c>
      <c r="AI408" s="180">
        <f t="shared" si="42"/>
        <v>-0.18375533435957556</v>
      </c>
      <c r="AJ408" s="190">
        <f t="shared" si="22"/>
        <v>-53669200</v>
      </c>
      <c r="AK408" s="10"/>
    </row>
    <row r="409" spans="1:37" ht="31.2" x14ac:dyDescent="0.3">
      <c r="A409" s="137"/>
      <c r="B409" s="191" t="s">
        <v>242</v>
      </c>
      <c r="C409" s="144"/>
      <c r="D409" s="145"/>
      <c r="E409" s="146"/>
      <c r="F409" s="192">
        <f t="shared" ref="F409:AF409" si="45">SUMIF($B$2:$B$400,"SF.PY.5"&amp;"*",F$2:F$400)</f>
        <v>0</v>
      </c>
      <c r="G409" s="178">
        <f t="shared" si="45"/>
        <v>0</v>
      </c>
      <c r="H409" s="178">
        <f t="shared" si="45"/>
        <v>0</v>
      </c>
      <c r="I409" s="178">
        <f t="shared" si="45"/>
        <v>0</v>
      </c>
      <c r="J409" s="178">
        <f t="shared" si="45"/>
        <v>0</v>
      </c>
      <c r="K409" s="178">
        <f t="shared" si="45"/>
        <v>0</v>
      </c>
      <c r="L409" s="178">
        <f t="shared" si="45"/>
        <v>0</v>
      </c>
      <c r="M409" s="178">
        <f t="shared" si="45"/>
        <v>0</v>
      </c>
      <c r="N409" s="178">
        <f t="shared" si="45"/>
        <v>0</v>
      </c>
      <c r="O409" s="178">
        <f t="shared" si="45"/>
        <v>0</v>
      </c>
      <c r="P409" s="178">
        <f t="shared" si="45"/>
        <v>0</v>
      </c>
      <c r="Q409" s="178">
        <f t="shared" si="45"/>
        <v>0</v>
      </c>
      <c r="R409" s="178">
        <f t="shared" si="45"/>
        <v>0</v>
      </c>
      <c r="S409" s="178">
        <f t="shared" si="45"/>
        <v>0</v>
      </c>
      <c r="T409" s="178">
        <f t="shared" si="45"/>
        <v>0</v>
      </c>
      <c r="U409" s="178">
        <f t="shared" si="45"/>
        <v>0</v>
      </c>
      <c r="V409" s="178">
        <f t="shared" si="45"/>
        <v>0</v>
      </c>
      <c r="W409" s="178">
        <f t="shared" si="45"/>
        <v>0</v>
      </c>
      <c r="X409" s="178">
        <f t="shared" si="45"/>
        <v>0</v>
      </c>
      <c r="Y409" s="178">
        <f t="shared" si="45"/>
        <v>0</v>
      </c>
      <c r="Z409" s="178">
        <f t="shared" si="45"/>
        <v>0</v>
      </c>
      <c r="AA409" s="178">
        <f t="shared" si="45"/>
        <v>0</v>
      </c>
      <c r="AB409" s="178">
        <f t="shared" si="45"/>
        <v>0</v>
      </c>
      <c r="AC409" s="178">
        <f t="shared" si="45"/>
        <v>0</v>
      </c>
      <c r="AD409" s="178">
        <f t="shared" si="45"/>
        <v>0</v>
      </c>
      <c r="AE409" s="178">
        <f t="shared" si="45"/>
        <v>0</v>
      </c>
      <c r="AF409" s="178">
        <f t="shared" si="45"/>
        <v>0</v>
      </c>
      <c r="AG409" s="180">
        <v>0</v>
      </c>
      <c r="AH409" s="178">
        <f>SUMIF($B$2:$B$400,"SF.PY.5"&amp;"*",AH$2:AH$400)</f>
        <v>0</v>
      </c>
      <c r="AI409" s="180"/>
      <c r="AJ409" s="190">
        <f t="shared" si="22"/>
        <v>0</v>
      </c>
    </row>
    <row r="410" spans="1:37" ht="31.2" x14ac:dyDescent="0.3">
      <c r="A410" s="137"/>
      <c r="B410" s="191" t="s">
        <v>352</v>
      </c>
      <c r="C410" s="147"/>
      <c r="D410" s="148"/>
      <c r="E410" s="149"/>
      <c r="F410" s="192">
        <f t="shared" ref="F410:AF410" si="46">SUMIF($B$2:$B$400,"SF.PY.6"&amp;"*",F$2:F$400)</f>
        <v>0</v>
      </c>
      <c r="G410" s="178">
        <f t="shared" si="46"/>
        <v>0</v>
      </c>
      <c r="H410" s="178">
        <f t="shared" si="46"/>
        <v>0</v>
      </c>
      <c r="I410" s="178">
        <f t="shared" si="46"/>
        <v>0</v>
      </c>
      <c r="J410" s="178">
        <f t="shared" si="46"/>
        <v>0</v>
      </c>
      <c r="K410" s="178">
        <f t="shared" si="46"/>
        <v>0</v>
      </c>
      <c r="L410" s="178">
        <f t="shared" si="46"/>
        <v>0</v>
      </c>
      <c r="M410" s="178">
        <f t="shared" si="46"/>
        <v>0</v>
      </c>
      <c r="N410" s="178">
        <f t="shared" si="46"/>
        <v>0</v>
      </c>
      <c r="O410" s="178">
        <f t="shared" si="46"/>
        <v>0</v>
      </c>
      <c r="P410" s="178">
        <f t="shared" si="46"/>
        <v>0</v>
      </c>
      <c r="Q410" s="178">
        <f t="shared" si="46"/>
        <v>0</v>
      </c>
      <c r="R410" s="178">
        <f t="shared" si="46"/>
        <v>0</v>
      </c>
      <c r="S410" s="178">
        <f t="shared" si="46"/>
        <v>0</v>
      </c>
      <c r="T410" s="178">
        <f t="shared" si="46"/>
        <v>0</v>
      </c>
      <c r="U410" s="178">
        <f t="shared" si="46"/>
        <v>0</v>
      </c>
      <c r="V410" s="178">
        <f t="shared" si="46"/>
        <v>0</v>
      </c>
      <c r="W410" s="178">
        <f t="shared" si="46"/>
        <v>0</v>
      </c>
      <c r="X410" s="178">
        <f t="shared" si="46"/>
        <v>0</v>
      </c>
      <c r="Y410" s="178">
        <f t="shared" si="46"/>
        <v>0</v>
      </c>
      <c r="Z410" s="178">
        <f t="shared" si="46"/>
        <v>0</v>
      </c>
      <c r="AA410" s="178">
        <f t="shared" si="46"/>
        <v>0</v>
      </c>
      <c r="AB410" s="178">
        <f t="shared" si="46"/>
        <v>0</v>
      </c>
      <c r="AC410" s="178">
        <f t="shared" si="46"/>
        <v>0</v>
      </c>
      <c r="AD410" s="178">
        <f t="shared" si="46"/>
        <v>0</v>
      </c>
      <c r="AE410" s="178">
        <f t="shared" si="46"/>
        <v>85000000</v>
      </c>
      <c r="AF410" s="178">
        <f t="shared" si="46"/>
        <v>85000000</v>
      </c>
      <c r="AG410" s="180">
        <f t="shared" si="41"/>
        <v>0.22546419098143236</v>
      </c>
      <c r="AH410" s="178">
        <f>SUMIF($B$2:$B$400,"SF.PY.6"&amp;"*",AH$2:AH$400)</f>
        <v>377000000</v>
      </c>
      <c r="AI410" s="180">
        <f t="shared" si="42"/>
        <v>0.77453580901856767</v>
      </c>
      <c r="AJ410" s="190">
        <f t="shared" si="22"/>
        <v>292000000</v>
      </c>
    </row>
    <row r="411" spans="1:37" ht="15.6" x14ac:dyDescent="0.3">
      <c r="A411" s="137"/>
      <c r="B411" s="193" t="s">
        <v>243</v>
      </c>
      <c r="C411" s="150"/>
      <c r="D411" s="151"/>
      <c r="E411" s="151"/>
      <c r="F411" s="194">
        <f>SUM(F405:F410)</f>
        <v>0</v>
      </c>
      <c r="G411" s="194">
        <f t="shared" ref="G411:AH411" si="47">SUM(G405:G410)</f>
        <v>0</v>
      </c>
      <c r="H411" s="194">
        <f t="shared" si="47"/>
        <v>0</v>
      </c>
      <c r="I411" s="194">
        <f t="shared" si="47"/>
        <v>0</v>
      </c>
      <c r="J411" s="194">
        <f t="shared" si="47"/>
        <v>500000000</v>
      </c>
      <c r="K411" s="194">
        <f t="shared" si="47"/>
        <v>0</v>
      </c>
      <c r="L411" s="194">
        <f t="shared" si="47"/>
        <v>0</v>
      </c>
      <c r="M411" s="194">
        <f t="shared" si="47"/>
        <v>0</v>
      </c>
      <c r="N411" s="194">
        <f t="shared" si="47"/>
        <v>0</v>
      </c>
      <c r="O411" s="194">
        <f t="shared" si="47"/>
        <v>0</v>
      </c>
      <c r="P411" s="194">
        <f t="shared" si="47"/>
        <v>0</v>
      </c>
      <c r="Q411" s="194">
        <f t="shared" si="47"/>
        <v>0</v>
      </c>
      <c r="R411" s="194">
        <f t="shared" si="47"/>
        <v>0</v>
      </c>
      <c r="S411" s="194">
        <f t="shared" si="47"/>
        <v>0</v>
      </c>
      <c r="T411" s="194">
        <f t="shared" si="47"/>
        <v>0</v>
      </c>
      <c r="U411" s="194">
        <f t="shared" si="47"/>
        <v>0</v>
      </c>
      <c r="V411" s="194">
        <f t="shared" si="47"/>
        <v>61500000</v>
      </c>
      <c r="W411" s="194">
        <f t="shared" si="47"/>
        <v>10000000</v>
      </c>
      <c r="X411" s="194">
        <f t="shared" si="47"/>
        <v>74000000</v>
      </c>
      <c r="Y411" s="194">
        <f t="shared" si="47"/>
        <v>15498000</v>
      </c>
      <c r="Z411" s="194">
        <f t="shared" si="47"/>
        <v>0</v>
      </c>
      <c r="AA411" s="194">
        <f t="shared" si="47"/>
        <v>64740000</v>
      </c>
      <c r="AB411" s="194">
        <f t="shared" si="47"/>
        <v>0</v>
      </c>
      <c r="AC411" s="194">
        <f t="shared" si="47"/>
        <v>0</v>
      </c>
      <c r="AD411" s="194">
        <f t="shared" si="47"/>
        <v>0</v>
      </c>
      <c r="AE411" s="194">
        <f t="shared" si="47"/>
        <v>1000000000</v>
      </c>
      <c r="AF411" s="194">
        <f t="shared" si="47"/>
        <v>1725738000</v>
      </c>
      <c r="AG411" s="195">
        <f>+AF411/AH411</f>
        <v>0.44000706973829729</v>
      </c>
      <c r="AH411" s="194">
        <f t="shared" si="47"/>
        <v>3922068800</v>
      </c>
      <c r="AI411" s="195">
        <f>+AJ411/AH411</f>
        <v>0.55999293026170271</v>
      </c>
      <c r="AJ411" s="194">
        <f>SUM(AJ405:AJ410)</f>
        <v>2196330800</v>
      </c>
      <c r="AK411" s="10">
        <f>+AJ411+AF411</f>
        <v>3922068800</v>
      </c>
    </row>
    <row r="412" spans="1:37" ht="31.2" x14ac:dyDescent="0.3">
      <c r="A412" s="137"/>
      <c r="B412" s="191" t="s">
        <v>244</v>
      </c>
      <c r="C412" s="141"/>
      <c r="D412" s="142"/>
      <c r="E412" s="143"/>
      <c r="F412" s="192">
        <f t="shared" ref="F412:AF412" si="48">SUMIF($B$2:$B$400,"SI.PY.1"&amp;"*",F$2:F$400)</f>
        <v>0</v>
      </c>
      <c r="G412" s="178">
        <f t="shared" si="48"/>
        <v>0</v>
      </c>
      <c r="H412" s="178">
        <f t="shared" si="48"/>
        <v>0</v>
      </c>
      <c r="I412" s="178">
        <f t="shared" si="48"/>
        <v>0</v>
      </c>
      <c r="J412" s="178">
        <f t="shared" si="48"/>
        <v>0</v>
      </c>
      <c r="K412" s="178">
        <f t="shared" si="48"/>
        <v>11102000</v>
      </c>
      <c r="L412" s="178">
        <f t="shared" si="48"/>
        <v>5450000</v>
      </c>
      <c r="M412" s="178">
        <f t="shared" si="48"/>
        <v>5450000</v>
      </c>
      <c r="N412" s="178">
        <f t="shared" si="48"/>
        <v>5450000</v>
      </c>
      <c r="O412" s="178">
        <f t="shared" si="48"/>
        <v>0</v>
      </c>
      <c r="P412" s="178">
        <f t="shared" si="48"/>
        <v>0</v>
      </c>
      <c r="Q412" s="178">
        <f t="shared" si="48"/>
        <v>0</v>
      </c>
      <c r="R412" s="178">
        <f t="shared" si="48"/>
        <v>0</v>
      </c>
      <c r="S412" s="178">
        <f t="shared" si="48"/>
        <v>0</v>
      </c>
      <c r="T412" s="178">
        <f t="shared" si="48"/>
        <v>0</v>
      </c>
      <c r="U412" s="178">
        <f t="shared" si="48"/>
        <v>79866208</v>
      </c>
      <c r="V412" s="178">
        <f t="shared" si="48"/>
        <v>0</v>
      </c>
      <c r="W412" s="178">
        <f t="shared" si="48"/>
        <v>0</v>
      </c>
      <c r="X412" s="178">
        <f t="shared" si="48"/>
        <v>0</v>
      </c>
      <c r="Y412" s="178">
        <f t="shared" si="48"/>
        <v>0</v>
      </c>
      <c r="Z412" s="178">
        <f t="shared" si="48"/>
        <v>9000000</v>
      </c>
      <c r="AA412" s="178">
        <f t="shared" si="48"/>
        <v>0</v>
      </c>
      <c r="AB412" s="178">
        <f t="shared" si="48"/>
        <v>0</v>
      </c>
      <c r="AC412" s="178">
        <f t="shared" si="48"/>
        <v>0</v>
      </c>
      <c r="AD412" s="178">
        <f t="shared" si="48"/>
        <v>0</v>
      </c>
      <c r="AE412" s="178">
        <f t="shared" si="48"/>
        <v>0</v>
      </c>
      <c r="AF412" s="178">
        <f t="shared" si="48"/>
        <v>116318208</v>
      </c>
      <c r="AG412" s="180">
        <f t="shared" si="41"/>
        <v>0.27907439539347406</v>
      </c>
      <c r="AH412" s="178">
        <f>SUMIF($B$2:$B$400,"SI.PY.1"&amp;"*",AH$2:AH$400)</f>
        <v>416800000</v>
      </c>
      <c r="AI412" s="180">
        <f t="shared" si="42"/>
        <v>0.72092560460652588</v>
      </c>
      <c r="AJ412" s="190">
        <f t="shared" si="22"/>
        <v>300481792</v>
      </c>
    </row>
    <row r="413" spans="1:37" ht="31.2" x14ac:dyDescent="0.3">
      <c r="A413" s="137"/>
      <c r="B413" s="191" t="s">
        <v>245</v>
      </c>
      <c r="C413" s="144"/>
      <c r="D413" s="145"/>
      <c r="E413" s="146"/>
      <c r="F413" s="192">
        <f t="shared" ref="F413:AF413" si="49">SUMIF($B$2:$B$400,"SI.PY.2"&amp;"*",F$2:F$400)</f>
        <v>0</v>
      </c>
      <c r="G413" s="178">
        <f t="shared" si="49"/>
        <v>0</v>
      </c>
      <c r="H413" s="178">
        <f t="shared" si="49"/>
        <v>0</v>
      </c>
      <c r="I413" s="178">
        <f t="shared" si="49"/>
        <v>0</v>
      </c>
      <c r="J413" s="178">
        <f t="shared" si="49"/>
        <v>0</v>
      </c>
      <c r="K413" s="178">
        <f t="shared" si="49"/>
        <v>1291054768</v>
      </c>
      <c r="L413" s="178">
        <f t="shared" si="49"/>
        <v>24550000</v>
      </c>
      <c r="M413" s="178">
        <f t="shared" si="49"/>
        <v>24550000</v>
      </c>
      <c r="N413" s="178">
        <f t="shared" si="49"/>
        <v>24550000</v>
      </c>
      <c r="O413" s="178">
        <f t="shared" si="49"/>
        <v>118293000</v>
      </c>
      <c r="P413" s="178">
        <f t="shared" si="49"/>
        <v>0</v>
      </c>
      <c r="Q413" s="178">
        <f t="shared" si="49"/>
        <v>0</v>
      </c>
      <c r="R413" s="178">
        <f t="shared" si="49"/>
        <v>0</v>
      </c>
      <c r="S413" s="178">
        <f t="shared" si="49"/>
        <v>0</v>
      </c>
      <c r="T413" s="178">
        <f t="shared" si="49"/>
        <v>0</v>
      </c>
      <c r="U413" s="178">
        <f t="shared" si="49"/>
        <v>263398232</v>
      </c>
      <c r="V413" s="178">
        <f t="shared" si="49"/>
        <v>0</v>
      </c>
      <c r="W413" s="178">
        <f t="shared" si="49"/>
        <v>4000000</v>
      </c>
      <c r="X413" s="178">
        <f t="shared" si="49"/>
        <v>10000000</v>
      </c>
      <c r="Y413" s="178">
        <f t="shared" si="49"/>
        <v>3635333.3333333335</v>
      </c>
      <c r="Z413" s="178">
        <f t="shared" si="49"/>
        <v>0</v>
      </c>
      <c r="AA413" s="178">
        <f t="shared" si="49"/>
        <v>0</v>
      </c>
      <c r="AB413" s="178">
        <f t="shared" si="49"/>
        <v>0</v>
      </c>
      <c r="AC413" s="178">
        <f t="shared" si="49"/>
        <v>0</v>
      </c>
      <c r="AD413" s="178">
        <f t="shared" si="49"/>
        <v>0</v>
      </c>
      <c r="AE413" s="178">
        <f t="shared" si="49"/>
        <v>0</v>
      </c>
      <c r="AF413" s="178">
        <f t="shared" si="49"/>
        <v>1764031333.3333333</v>
      </c>
      <c r="AG413" s="180">
        <f t="shared" si="41"/>
        <v>0.40437323567419403</v>
      </c>
      <c r="AH413" s="178">
        <f>SUMIF($B$2:$B$400,"SI.PY.2"&amp;"*",AH$2:AH$400)</f>
        <v>4362384000</v>
      </c>
      <c r="AI413" s="180">
        <f t="shared" si="42"/>
        <v>0.59562676432580597</v>
      </c>
      <c r="AJ413" s="190">
        <f t="shared" si="22"/>
        <v>2598352666.666667</v>
      </c>
    </row>
    <row r="414" spans="1:37" ht="31.2" x14ac:dyDescent="0.3">
      <c r="A414" s="137"/>
      <c r="B414" s="191" t="s">
        <v>246</v>
      </c>
      <c r="C414" s="144"/>
      <c r="D414" s="145"/>
      <c r="E414" s="146"/>
      <c r="F414" s="192">
        <f t="shared" ref="F414:AF414" si="50">SUMIF($B$2:$B$400,"SI.PY.3"&amp;"*",F$2:F$400)</f>
        <v>0</v>
      </c>
      <c r="G414" s="178">
        <f t="shared" si="50"/>
        <v>0</v>
      </c>
      <c r="H414" s="178">
        <f t="shared" si="50"/>
        <v>0</v>
      </c>
      <c r="I414" s="178">
        <f t="shared" si="50"/>
        <v>0</v>
      </c>
      <c r="J414" s="178">
        <f t="shared" si="50"/>
        <v>0</v>
      </c>
      <c r="K414" s="178">
        <f t="shared" si="50"/>
        <v>537265000</v>
      </c>
      <c r="L414" s="178">
        <f t="shared" si="50"/>
        <v>0</v>
      </c>
      <c r="M414" s="178">
        <f t="shared" si="50"/>
        <v>0</v>
      </c>
      <c r="N414" s="178">
        <f t="shared" si="50"/>
        <v>0</v>
      </c>
      <c r="O414" s="178">
        <f t="shared" si="50"/>
        <v>528200000</v>
      </c>
      <c r="P414" s="178">
        <f t="shared" si="50"/>
        <v>0</v>
      </c>
      <c r="Q414" s="178">
        <f t="shared" si="50"/>
        <v>0</v>
      </c>
      <c r="R414" s="178">
        <f t="shared" si="50"/>
        <v>0</v>
      </c>
      <c r="S414" s="178">
        <f t="shared" si="50"/>
        <v>1215482662</v>
      </c>
      <c r="T414" s="178">
        <f t="shared" si="50"/>
        <v>0</v>
      </c>
      <c r="U414" s="178">
        <f t="shared" si="50"/>
        <v>220401492</v>
      </c>
      <c r="V414" s="178">
        <f t="shared" si="50"/>
        <v>30000000</v>
      </c>
      <c r="W414" s="178">
        <f t="shared" si="50"/>
        <v>4000000</v>
      </c>
      <c r="X414" s="178">
        <f t="shared" si="50"/>
        <v>80802392</v>
      </c>
      <c r="Y414" s="178">
        <f t="shared" si="50"/>
        <v>0</v>
      </c>
      <c r="Z414" s="178">
        <f t="shared" si="50"/>
        <v>6693567</v>
      </c>
      <c r="AA414" s="178">
        <f t="shared" si="50"/>
        <v>0</v>
      </c>
      <c r="AB414" s="178">
        <f t="shared" si="50"/>
        <v>95229551</v>
      </c>
      <c r="AC414" s="178">
        <f t="shared" si="50"/>
        <v>0</v>
      </c>
      <c r="AD414" s="178">
        <f t="shared" si="50"/>
        <v>0</v>
      </c>
      <c r="AE414" s="178">
        <f t="shared" si="50"/>
        <v>0</v>
      </c>
      <c r="AF414" s="178">
        <f t="shared" si="50"/>
        <v>2718074664</v>
      </c>
      <c r="AG414" s="180">
        <f t="shared" si="41"/>
        <v>0.49765418049153992</v>
      </c>
      <c r="AH414" s="178">
        <f>SUMIF($B$2:$B$400,"SI.PY.3"&amp;"*",AH$2:AH$400)</f>
        <v>5461774000</v>
      </c>
      <c r="AI414" s="180">
        <f t="shared" si="42"/>
        <v>0.50234581950846002</v>
      </c>
      <c r="AJ414" s="190">
        <f t="shared" si="22"/>
        <v>2743699336</v>
      </c>
    </row>
    <row r="415" spans="1:37" ht="15.6" x14ac:dyDescent="0.3">
      <c r="A415" s="137"/>
      <c r="B415" s="191" t="s">
        <v>247</v>
      </c>
      <c r="C415" s="144"/>
      <c r="D415" s="145"/>
      <c r="E415" s="146"/>
      <c r="F415" s="192">
        <f t="shared" ref="F415:AF415" si="51">SUMIF($B$2:$B$400,"SI.PY.4"&amp;"*",F$2:F$400)</f>
        <v>0</v>
      </c>
      <c r="G415" s="178">
        <f t="shared" si="51"/>
        <v>0</v>
      </c>
      <c r="H415" s="178">
        <f t="shared" si="51"/>
        <v>0</v>
      </c>
      <c r="I415" s="178">
        <f t="shared" si="51"/>
        <v>0</v>
      </c>
      <c r="J415" s="178">
        <f t="shared" si="51"/>
        <v>0</v>
      </c>
      <c r="K415" s="178">
        <f t="shared" si="51"/>
        <v>109240000</v>
      </c>
      <c r="L415" s="178">
        <f t="shared" si="51"/>
        <v>0</v>
      </c>
      <c r="M415" s="178">
        <f t="shared" si="51"/>
        <v>0</v>
      </c>
      <c r="N415" s="178">
        <f t="shared" si="51"/>
        <v>0</v>
      </c>
      <c r="O415" s="178">
        <f t="shared" si="51"/>
        <v>0</v>
      </c>
      <c r="P415" s="178">
        <f t="shared" si="51"/>
        <v>0</v>
      </c>
      <c r="Q415" s="178">
        <f t="shared" si="51"/>
        <v>0</v>
      </c>
      <c r="R415" s="178">
        <f t="shared" si="51"/>
        <v>0</v>
      </c>
      <c r="S415" s="178">
        <f t="shared" si="51"/>
        <v>0</v>
      </c>
      <c r="T415" s="178">
        <f t="shared" si="51"/>
        <v>0</v>
      </c>
      <c r="U415" s="178">
        <f t="shared" si="51"/>
        <v>0</v>
      </c>
      <c r="V415" s="178">
        <f t="shared" si="51"/>
        <v>0</v>
      </c>
      <c r="W415" s="178">
        <f t="shared" si="51"/>
        <v>0</v>
      </c>
      <c r="X415" s="178">
        <f t="shared" si="51"/>
        <v>0</v>
      </c>
      <c r="Y415" s="178">
        <f t="shared" si="51"/>
        <v>0</v>
      </c>
      <c r="Z415" s="178">
        <f t="shared" si="51"/>
        <v>0</v>
      </c>
      <c r="AA415" s="178">
        <f t="shared" si="51"/>
        <v>0</v>
      </c>
      <c r="AB415" s="178">
        <f t="shared" si="51"/>
        <v>0</v>
      </c>
      <c r="AC415" s="178">
        <f t="shared" si="51"/>
        <v>0</v>
      </c>
      <c r="AD415" s="178">
        <f t="shared" si="51"/>
        <v>0</v>
      </c>
      <c r="AE415" s="178">
        <f t="shared" si="51"/>
        <v>0</v>
      </c>
      <c r="AF415" s="178">
        <f t="shared" si="51"/>
        <v>109240000</v>
      </c>
      <c r="AG415" s="180">
        <f t="shared" si="41"/>
        <v>0.72826666666666662</v>
      </c>
      <c r="AH415" s="178">
        <f>SUMIF($B$2:$B$400,"SI.PY.4"&amp;"*",AH$2:AH$400)</f>
        <v>150000000</v>
      </c>
      <c r="AI415" s="180">
        <f t="shared" si="42"/>
        <v>0.27173333333333333</v>
      </c>
      <c r="AJ415" s="190">
        <f t="shared" si="22"/>
        <v>40760000</v>
      </c>
    </row>
    <row r="416" spans="1:37" ht="31.2" x14ac:dyDescent="0.3">
      <c r="A416" s="137"/>
      <c r="B416" s="191" t="s">
        <v>248</v>
      </c>
      <c r="C416" s="144"/>
      <c r="D416" s="145"/>
      <c r="E416" s="146"/>
      <c r="F416" s="192">
        <f t="shared" ref="F416:AF416" si="52">SUMIF($B$2:$B$400,"SI.PY.5"&amp;"*",F$2:F$400)</f>
        <v>5340370378</v>
      </c>
      <c r="G416" s="178">
        <f t="shared" si="52"/>
        <v>0</v>
      </c>
      <c r="H416" s="178">
        <f t="shared" si="52"/>
        <v>0</v>
      </c>
      <c r="I416" s="178">
        <f t="shared" si="52"/>
        <v>0</v>
      </c>
      <c r="J416" s="178">
        <f t="shared" si="52"/>
        <v>0</v>
      </c>
      <c r="K416" s="178">
        <f t="shared" si="52"/>
        <v>89000000</v>
      </c>
      <c r="L416" s="178">
        <f t="shared" si="52"/>
        <v>0</v>
      </c>
      <c r="M416" s="178">
        <f t="shared" si="52"/>
        <v>0</v>
      </c>
      <c r="N416" s="178">
        <f t="shared" si="52"/>
        <v>0</v>
      </c>
      <c r="O416" s="178">
        <f t="shared" si="52"/>
        <v>0</v>
      </c>
      <c r="P416" s="178">
        <f t="shared" si="52"/>
        <v>0</v>
      </c>
      <c r="Q416" s="178">
        <f t="shared" si="52"/>
        <v>0</v>
      </c>
      <c r="R416" s="178">
        <f t="shared" si="52"/>
        <v>0</v>
      </c>
      <c r="S416" s="178">
        <f t="shared" si="52"/>
        <v>0</v>
      </c>
      <c r="T416" s="178">
        <f t="shared" si="52"/>
        <v>0</v>
      </c>
      <c r="U416" s="178">
        <f t="shared" si="52"/>
        <v>22842767</v>
      </c>
      <c r="V416" s="178">
        <f t="shared" si="52"/>
        <v>0</v>
      </c>
      <c r="W416" s="178">
        <f t="shared" si="52"/>
        <v>0</v>
      </c>
      <c r="X416" s="178">
        <f t="shared" si="52"/>
        <v>0</v>
      </c>
      <c r="Y416" s="178">
        <f t="shared" si="52"/>
        <v>0</v>
      </c>
      <c r="Z416" s="178">
        <f t="shared" si="52"/>
        <v>0</v>
      </c>
      <c r="AA416" s="178">
        <f t="shared" si="52"/>
        <v>0</v>
      </c>
      <c r="AB416" s="178">
        <f t="shared" si="52"/>
        <v>0</v>
      </c>
      <c r="AC416" s="178">
        <f t="shared" si="52"/>
        <v>0</v>
      </c>
      <c r="AD416" s="178">
        <f t="shared" si="52"/>
        <v>0</v>
      </c>
      <c r="AE416" s="178">
        <f t="shared" si="52"/>
        <v>0</v>
      </c>
      <c r="AF416" s="178">
        <f t="shared" si="52"/>
        <v>5452213145</v>
      </c>
      <c r="AG416" s="180">
        <f t="shared" si="41"/>
        <v>1.7038166078125001</v>
      </c>
      <c r="AH416" s="178">
        <f>SUMIF($B$2:$B$400,"SI.PY.5"&amp;"*",AH$2:AH$400)</f>
        <v>3200000000</v>
      </c>
      <c r="AI416" s="180">
        <f t="shared" si="42"/>
        <v>-0.70381660781249999</v>
      </c>
      <c r="AJ416" s="190">
        <f t="shared" si="22"/>
        <v>-2252213145</v>
      </c>
    </row>
    <row r="417" spans="1:39" ht="31.2" x14ac:dyDescent="0.3">
      <c r="A417" s="137"/>
      <c r="B417" s="191" t="s">
        <v>249</v>
      </c>
      <c r="C417" s="147"/>
      <c r="D417" s="148"/>
      <c r="E417" s="149"/>
      <c r="F417" s="192">
        <f t="shared" ref="F417:AF417" si="53">SUMIF($B$2:$B$400,"SI.PY.6"&amp;"*",F$2:F$400)</f>
        <v>0</v>
      </c>
      <c r="G417" s="178">
        <f t="shared" si="53"/>
        <v>0</v>
      </c>
      <c r="H417" s="178">
        <f t="shared" si="53"/>
        <v>0</v>
      </c>
      <c r="I417" s="178">
        <f t="shared" si="53"/>
        <v>0</v>
      </c>
      <c r="J417" s="178">
        <f t="shared" si="53"/>
        <v>0</v>
      </c>
      <c r="K417" s="178">
        <f t="shared" si="53"/>
        <v>178554156</v>
      </c>
      <c r="L417" s="178">
        <f t="shared" si="53"/>
        <v>0</v>
      </c>
      <c r="M417" s="178">
        <f t="shared" si="53"/>
        <v>0</v>
      </c>
      <c r="N417" s="178">
        <f t="shared" si="53"/>
        <v>0</v>
      </c>
      <c r="O417" s="178">
        <f t="shared" si="53"/>
        <v>47291076</v>
      </c>
      <c r="P417" s="178">
        <f t="shared" si="53"/>
        <v>0</v>
      </c>
      <c r="Q417" s="178">
        <f t="shared" si="53"/>
        <v>0</v>
      </c>
      <c r="R417" s="178">
        <f t="shared" si="53"/>
        <v>0</v>
      </c>
      <c r="S417" s="178">
        <f t="shared" si="53"/>
        <v>0</v>
      </c>
      <c r="T417" s="178">
        <f t="shared" si="53"/>
        <v>0</v>
      </c>
      <c r="U417" s="178">
        <f t="shared" si="53"/>
        <v>213424768</v>
      </c>
      <c r="V417" s="178">
        <f t="shared" si="53"/>
        <v>21100000</v>
      </c>
      <c r="W417" s="178">
        <f t="shared" si="53"/>
        <v>5000000</v>
      </c>
      <c r="X417" s="178">
        <f t="shared" si="53"/>
        <v>8000000</v>
      </c>
      <c r="Y417" s="178">
        <f t="shared" si="53"/>
        <v>0</v>
      </c>
      <c r="Z417" s="178">
        <f t="shared" si="53"/>
        <v>0</v>
      </c>
      <c r="AA417" s="178">
        <f t="shared" si="53"/>
        <v>33713000</v>
      </c>
      <c r="AB417" s="178">
        <f t="shared" si="53"/>
        <v>0</v>
      </c>
      <c r="AC417" s="178">
        <f t="shared" si="53"/>
        <v>0</v>
      </c>
      <c r="AD417" s="178">
        <f t="shared" si="53"/>
        <v>0</v>
      </c>
      <c r="AE417" s="178">
        <f t="shared" si="53"/>
        <v>0</v>
      </c>
      <c r="AF417" s="178">
        <f t="shared" si="53"/>
        <v>507083000</v>
      </c>
      <c r="AG417" s="180">
        <f t="shared" si="41"/>
        <v>0.61510981612803839</v>
      </c>
      <c r="AH417" s="178">
        <f>SUMIF($B$2:$B$400,"SI.PY.6"&amp;"*",AH$2:AH$400)</f>
        <v>824378000</v>
      </c>
      <c r="AI417" s="180">
        <f t="shared" si="42"/>
        <v>0.38489018387196167</v>
      </c>
      <c r="AJ417" s="190">
        <f t="shared" si="22"/>
        <v>317295000</v>
      </c>
    </row>
    <row r="418" spans="1:39" ht="15.6" x14ac:dyDescent="0.3">
      <c r="A418" s="137"/>
      <c r="B418" s="193" t="s">
        <v>250</v>
      </c>
      <c r="C418" s="150"/>
      <c r="D418" s="151"/>
      <c r="E418" s="151"/>
      <c r="F418" s="194">
        <f>SUM(F412:F417)</f>
        <v>5340370378</v>
      </c>
      <c r="G418" s="194">
        <f t="shared" ref="G418:AH418" si="54">SUM(G412:G417)</f>
        <v>0</v>
      </c>
      <c r="H418" s="194">
        <f t="shared" si="54"/>
        <v>0</v>
      </c>
      <c r="I418" s="194">
        <f t="shared" si="54"/>
        <v>0</v>
      </c>
      <c r="J418" s="194">
        <f t="shared" si="54"/>
        <v>0</v>
      </c>
      <c r="K418" s="194">
        <f t="shared" si="54"/>
        <v>2216215924</v>
      </c>
      <c r="L418" s="194">
        <f t="shared" si="54"/>
        <v>30000000</v>
      </c>
      <c r="M418" s="194">
        <f t="shared" si="54"/>
        <v>30000000</v>
      </c>
      <c r="N418" s="194">
        <f t="shared" si="54"/>
        <v>30000000</v>
      </c>
      <c r="O418" s="194">
        <f t="shared" si="54"/>
        <v>693784076</v>
      </c>
      <c r="P418" s="194">
        <f t="shared" si="54"/>
        <v>0</v>
      </c>
      <c r="Q418" s="194">
        <f t="shared" si="54"/>
        <v>0</v>
      </c>
      <c r="R418" s="194">
        <f t="shared" si="54"/>
        <v>0</v>
      </c>
      <c r="S418" s="194">
        <f t="shared" si="54"/>
        <v>1215482662</v>
      </c>
      <c r="T418" s="194">
        <f t="shared" si="54"/>
        <v>0</v>
      </c>
      <c r="U418" s="194">
        <f t="shared" si="54"/>
        <v>799933467</v>
      </c>
      <c r="V418" s="194">
        <f t="shared" si="54"/>
        <v>51100000</v>
      </c>
      <c r="W418" s="194">
        <f t="shared" si="54"/>
        <v>13000000</v>
      </c>
      <c r="X418" s="194">
        <f t="shared" si="54"/>
        <v>98802392</v>
      </c>
      <c r="Y418" s="194">
        <f t="shared" si="54"/>
        <v>3635333.3333333335</v>
      </c>
      <c r="Z418" s="194">
        <f t="shared" si="54"/>
        <v>15693567</v>
      </c>
      <c r="AA418" s="194">
        <f t="shared" si="54"/>
        <v>33713000</v>
      </c>
      <c r="AB418" s="194">
        <f t="shared" si="54"/>
        <v>95229551</v>
      </c>
      <c r="AC418" s="194">
        <f t="shared" si="54"/>
        <v>0</v>
      </c>
      <c r="AD418" s="194">
        <f t="shared" si="54"/>
        <v>0</v>
      </c>
      <c r="AE418" s="194">
        <f t="shared" si="54"/>
        <v>0</v>
      </c>
      <c r="AF418" s="194">
        <f t="shared" si="54"/>
        <v>10666960350.333332</v>
      </c>
      <c r="AG418" s="195">
        <f>+AF418/AH418</f>
        <v>0.73997306412651997</v>
      </c>
      <c r="AH418" s="194">
        <f t="shared" si="54"/>
        <v>14415336000</v>
      </c>
      <c r="AI418" s="195">
        <f>+AJ418/AH418</f>
        <v>0.26002693587347997</v>
      </c>
      <c r="AJ418" s="194">
        <f>SUM(AJ412:AJ417)</f>
        <v>3748375649.666667</v>
      </c>
      <c r="AK418" s="10">
        <f>+AJ418+AF418</f>
        <v>14415336000</v>
      </c>
      <c r="AL418" s="133">
        <f>SUM(V418:AB418)</f>
        <v>311173843.33333337</v>
      </c>
      <c r="AM418" s="10">
        <f>+AF418-AL418</f>
        <v>10355786506.999998</v>
      </c>
    </row>
    <row r="419" spans="1:39" ht="46.8" x14ac:dyDescent="0.3">
      <c r="A419" s="137"/>
      <c r="B419" s="191" t="s">
        <v>353</v>
      </c>
      <c r="C419" s="141"/>
      <c r="D419" s="142"/>
      <c r="E419" s="143"/>
      <c r="F419" s="192">
        <f t="shared" ref="F419:AF419" si="55">SUMIF($B$2:$B$400,"SP.PY.1"&amp;"*",F$2:F$400)</f>
        <v>0</v>
      </c>
      <c r="G419" s="178">
        <f t="shared" si="55"/>
        <v>0</v>
      </c>
      <c r="H419" s="178">
        <f t="shared" si="55"/>
        <v>0</v>
      </c>
      <c r="I419" s="178">
        <f t="shared" si="55"/>
        <v>0</v>
      </c>
      <c r="J419" s="178">
        <f t="shared" si="55"/>
        <v>0</v>
      </c>
      <c r="K419" s="178">
        <f t="shared" si="55"/>
        <v>0</v>
      </c>
      <c r="L419" s="178">
        <f t="shared" si="55"/>
        <v>0</v>
      </c>
      <c r="M419" s="178">
        <f t="shared" si="55"/>
        <v>0</v>
      </c>
      <c r="N419" s="178">
        <f t="shared" si="55"/>
        <v>0</v>
      </c>
      <c r="O419" s="178">
        <f t="shared" si="55"/>
        <v>0</v>
      </c>
      <c r="P419" s="178">
        <f t="shared" si="55"/>
        <v>0</v>
      </c>
      <c r="Q419" s="178">
        <f t="shared" si="55"/>
        <v>0</v>
      </c>
      <c r="R419" s="178">
        <f t="shared" si="55"/>
        <v>0</v>
      </c>
      <c r="S419" s="178">
        <f t="shared" si="55"/>
        <v>0</v>
      </c>
      <c r="T419" s="178">
        <f t="shared" si="55"/>
        <v>0</v>
      </c>
      <c r="U419" s="178">
        <f t="shared" si="55"/>
        <v>0</v>
      </c>
      <c r="V419" s="178">
        <f t="shared" si="55"/>
        <v>0</v>
      </c>
      <c r="W419" s="178">
        <f t="shared" si="55"/>
        <v>8000000</v>
      </c>
      <c r="X419" s="178">
        <f t="shared" si="55"/>
        <v>30000000</v>
      </c>
      <c r="Y419" s="178">
        <f t="shared" si="55"/>
        <v>0</v>
      </c>
      <c r="Z419" s="178">
        <f t="shared" si="55"/>
        <v>11693567</v>
      </c>
      <c r="AA419" s="178">
        <f t="shared" si="55"/>
        <v>9209631</v>
      </c>
      <c r="AB419" s="178">
        <f t="shared" si="55"/>
        <v>0</v>
      </c>
      <c r="AC419" s="178">
        <f t="shared" si="55"/>
        <v>0</v>
      </c>
      <c r="AD419" s="178">
        <f t="shared" si="55"/>
        <v>0</v>
      </c>
      <c r="AE419" s="178">
        <f t="shared" si="55"/>
        <v>61300000</v>
      </c>
      <c r="AF419" s="178">
        <f t="shared" si="55"/>
        <v>120203198</v>
      </c>
      <c r="AG419" s="180">
        <f t="shared" si="41"/>
        <v>0.15527328404334309</v>
      </c>
      <c r="AH419" s="178">
        <f>SUMIF($B$2:$B$400,"SP.PY.1"&amp;"*",AH$2:AH$400)</f>
        <v>774139600</v>
      </c>
      <c r="AI419" s="180">
        <f t="shared" si="42"/>
        <v>0.84472671595665694</v>
      </c>
      <c r="AJ419" s="190">
        <f t="shared" si="22"/>
        <v>653936402</v>
      </c>
    </row>
    <row r="420" spans="1:39" ht="46.8" x14ac:dyDescent="0.3">
      <c r="A420" s="137"/>
      <c r="B420" s="191" t="s">
        <v>251</v>
      </c>
      <c r="C420" s="144"/>
      <c r="D420" s="145"/>
      <c r="E420" s="146"/>
      <c r="F420" s="192">
        <f t="shared" ref="F420:AF420" si="56">SUMIF($B$2:$B$400,"SP.PY.2"&amp;"*",F$2:F$400)</f>
        <v>0</v>
      </c>
      <c r="G420" s="178">
        <f t="shared" si="56"/>
        <v>0</v>
      </c>
      <c r="H420" s="178">
        <f t="shared" si="56"/>
        <v>0</v>
      </c>
      <c r="I420" s="178">
        <f t="shared" si="56"/>
        <v>0</v>
      </c>
      <c r="J420" s="178">
        <f t="shared" si="56"/>
        <v>0</v>
      </c>
      <c r="K420" s="178">
        <f t="shared" si="56"/>
        <v>0</v>
      </c>
      <c r="L420" s="178">
        <f t="shared" si="56"/>
        <v>0</v>
      </c>
      <c r="M420" s="178">
        <f t="shared" si="56"/>
        <v>0</v>
      </c>
      <c r="N420" s="178">
        <f t="shared" si="56"/>
        <v>0</v>
      </c>
      <c r="O420" s="178">
        <f t="shared" si="56"/>
        <v>0</v>
      </c>
      <c r="P420" s="178">
        <f t="shared" si="56"/>
        <v>0</v>
      </c>
      <c r="Q420" s="178">
        <f t="shared" si="56"/>
        <v>0</v>
      </c>
      <c r="R420" s="178">
        <f t="shared" si="56"/>
        <v>0</v>
      </c>
      <c r="S420" s="178">
        <f t="shared" si="56"/>
        <v>0</v>
      </c>
      <c r="T420" s="178">
        <f t="shared" si="56"/>
        <v>0</v>
      </c>
      <c r="U420" s="178">
        <f t="shared" si="56"/>
        <v>0</v>
      </c>
      <c r="V420" s="178">
        <f t="shared" si="56"/>
        <v>0</v>
      </c>
      <c r="W420" s="178">
        <f t="shared" si="56"/>
        <v>0</v>
      </c>
      <c r="X420" s="178">
        <f t="shared" si="56"/>
        <v>0</v>
      </c>
      <c r="Y420" s="178">
        <f t="shared" si="56"/>
        <v>0</v>
      </c>
      <c r="Z420" s="178">
        <f t="shared" si="56"/>
        <v>0</v>
      </c>
      <c r="AA420" s="178">
        <f t="shared" si="56"/>
        <v>0</v>
      </c>
      <c r="AB420" s="178">
        <f t="shared" si="56"/>
        <v>0</v>
      </c>
      <c r="AC420" s="178">
        <f t="shared" si="56"/>
        <v>0</v>
      </c>
      <c r="AD420" s="178">
        <f t="shared" si="56"/>
        <v>0</v>
      </c>
      <c r="AE420" s="178">
        <f t="shared" si="56"/>
        <v>399480000</v>
      </c>
      <c r="AF420" s="178">
        <f t="shared" si="56"/>
        <v>399480000</v>
      </c>
      <c r="AG420" s="180">
        <f t="shared" si="41"/>
        <v>0.17539453672449343</v>
      </c>
      <c r="AH420" s="178">
        <f>SUMIF($B$2:$B$400,"SP.PY.2"&amp;"*",AH$2:AH$400)</f>
        <v>2277608000</v>
      </c>
      <c r="AI420" s="180">
        <f t="shared" si="42"/>
        <v>0.82460546327550654</v>
      </c>
      <c r="AJ420" s="190">
        <f t="shared" si="22"/>
        <v>1878128000</v>
      </c>
    </row>
    <row r="421" spans="1:39" ht="46.8" x14ac:dyDescent="0.3">
      <c r="A421" s="137"/>
      <c r="B421" s="191" t="s">
        <v>252</v>
      </c>
      <c r="C421" s="144"/>
      <c r="D421" s="145"/>
      <c r="E421" s="146"/>
      <c r="F421" s="192">
        <f t="shared" ref="F421:AF421" si="57">SUMIF($B$2:$B$400,"SP.PY.3"&amp;"*",F$2:F$400)</f>
        <v>3759865250</v>
      </c>
      <c r="G421" s="178">
        <f t="shared" si="57"/>
        <v>0</v>
      </c>
      <c r="H421" s="178">
        <f t="shared" si="57"/>
        <v>0</v>
      </c>
      <c r="I421" s="178">
        <f t="shared" si="57"/>
        <v>0</v>
      </c>
      <c r="J421" s="178">
        <f t="shared" si="57"/>
        <v>0</v>
      </c>
      <c r="K421" s="178">
        <f t="shared" si="57"/>
        <v>0</v>
      </c>
      <c r="L421" s="178">
        <f t="shared" si="57"/>
        <v>0</v>
      </c>
      <c r="M421" s="178">
        <f t="shared" si="57"/>
        <v>0</v>
      </c>
      <c r="N421" s="178">
        <f t="shared" si="57"/>
        <v>0</v>
      </c>
      <c r="O421" s="178">
        <f t="shared" si="57"/>
        <v>0</v>
      </c>
      <c r="P421" s="178">
        <f t="shared" si="57"/>
        <v>0</v>
      </c>
      <c r="Q421" s="178">
        <f t="shared" si="57"/>
        <v>0</v>
      </c>
      <c r="R421" s="178">
        <f t="shared" si="57"/>
        <v>0</v>
      </c>
      <c r="S421" s="178">
        <f t="shared" si="57"/>
        <v>0</v>
      </c>
      <c r="T421" s="178">
        <f t="shared" si="57"/>
        <v>0</v>
      </c>
      <c r="U421" s="178">
        <f t="shared" si="57"/>
        <v>0</v>
      </c>
      <c r="V421" s="178">
        <f t="shared" si="57"/>
        <v>101465342</v>
      </c>
      <c r="W421" s="178">
        <f t="shared" si="57"/>
        <v>10000000</v>
      </c>
      <c r="X421" s="178">
        <f t="shared" si="57"/>
        <v>153000000</v>
      </c>
      <c r="Y421" s="178">
        <f t="shared" si="57"/>
        <v>44218367</v>
      </c>
      <c r="Z421" s="178">
        <f t="shared" si="57"/>
        <v>0</v>
      </c>
      <c r="AA421" s="178">
        <f t="shared" si="57"/>
        <v>11474652</v>
      </c>
      <c r="AB421" s="178">
        <f t="shared" si="57"/>
        <v>0</v>
      </c>
      <c r="AC421" s="178">
        <f t="shared" si="57"/>
        <v>0</v>
      </c>
      <c r="AD421" s="178">
        <f t="shared" si="57"/>
        <v>0</v>
      </c>
      <c r="AE421" s="178">
        <f t="shared" si="57"/>
        <v>870500000</v>
      </c>
      <c r="AF421" s="178">
        <f t="shared" si="57"/>
        <v>4950523611</v>
      </c>
      <c r="AG421" s="180">
        <f t="shared" si="41"/>
        <v>1.1588989671858887</v>
      </c>
      <c r="AH421" s="178">
        <f>SUMIF($B$2:$B$400,"SP.PY.3"&amp;"*",AH$2:AH$400)</f>
        <v>4271747366.4000001</v>
      </c>
      <c r="AI421" s="180">
        <f t="shared" si="42"/>
        <v>-0.15889896718588867</v>
      </c>
      <c r="AJ421" s="190">
        <f t="shared" si="22"/>
        <v>-678776244.5999999</v>
      </c>
    </row>
    <row r="422" spans="1:39" ht="31.2" x14ac:dyDescent="0.3">
      <c r="A422" s="137"/>
      <c r="B422" s="191" t="s">
        <v>253</v>
      </c>
      <c r="C422" s="144"/>
      <c r="D422" s="145"/>
      <c r="E422" s="146"/>
      <c r="F422" s="192">
        <f t="shared" ref="F422:AF422" si="58">SUMIF($B$2:$B$400,"SP.PY.4"&amp;"*",F$2:F$400)</f>
        <v>0</v>
      </c>
      <c r="G422" s="178">
        <f t="shared" si="58"/>
        <v>0</v>
      </c>
      <c r="H422" s="178">
        <f t="shared" si="58"/>
        <v>0</v>
      </c>
      <c r="I422" s="178">
        <f t="shared" si="58"/>
        <v>0</v>
      </c>
      <c r="J422" s="178">
        <f t="shared" si="58"/>
        <v>0</v>
      </c>
      <c r="K422" s="178">
        <f t="shared" si="58"/>
        <v>0</v>
      </c>
      <c r="L422" s="178">
        <f t="shared" si="58"/>
        <v>0</v>
      </c>
      <c r="M422" s="178">
        <f t="shared" si="58"/>
        <v>0</v>
      </c>
      <c r="N422" s="178">
        <f t="shared" si="58"/>
        <v>0</v>
      </c>
      <c r="O422" s="178">
        <f t="shared" si="58"/>
        <v>0</v>
      </c>
      <c r="P422" s="178">
        <f t="shared" si="58"/>
        <v>0</v>
      </c>
      <c r="Q422" s="178">
        <f t="shared" si="58"/>
        <v>0</v>
      </c>
      <c r="R422" s="178">
        <f t="shared" si="58"/>
        <v>0</v>
      </c>
      <c r="S422" s="178">
        <f t="shared" si="58"/>
        <v>0</v>
      </c>
      <c r="T422" s="178">
        <f t="shared" si="58"/>
        <v>0</v>
      </c>
      <c r="U422" s="178">
        <f t="shared" si="58"/>
        <v>0</v>
      </c>
      <c r="V422" s="178">
        <f t="shared" si="58"/>
        <v>0</v>
      </c>
      <c r="W422" s="178">
        <f t="shared" si="58"/>
        <v>0</v>
      </c>
      <c r="X422" s="178">
        <f t="shared" si="58"/>
        <v>0</v>
      </c>
      <c r="Y422" s="178">
        <f t="shared" si="58"/>
        <v>15306667</v>
      </c>
      <c r="Z422" s="178">
        <f t="shared" si="58"/>
        <v>0</v>
      </c>
      <c r="AA422" s="178">
        <f t="shared" si="58"/>
        <v>6000000</v>
      </c>
      <c r="AB422" s="178">
        <f t="shared" si="58"/>
        <v>0</v>
      </c>
      <c r="AC422" s="178">
        <f t="shared" si="58"/>
        <v>0</v>
      </c>
      <c r="AD422" s="178">
        <f t="shared" si="58"/>
        <v>0</v>
      </c>
      <c r="AE422" s="178">
        <f t="shared" si="58"/>
        <v>230000000</v>
      </c>
      <c r="AF422" s="178">
        <f t="shared" si="58"/>
        <v>251306667</v>
      </c>
      <c r="AG422" s="180">
        <f t="shared" si="41"/>
        <v>0.21594629663773834</v>
      </c>
      <c r="AH422" s="178">
        <f>SUMIF($B$2:$B$400,"SP.PY.4"&amp;"*",AH$2:AH$400)</f>
        <v>1163746130</v>
      </c>
      <c r="AI422" s="180">
        <f t="shared" si="42"/>
        <v>0.78405370336226166</v>
      </c>
      <c r="AJ422" s="190">
        <f t="shared" si="22"/>
        <v>912439463</v>
      </c>
    </row>
    <row r="423" spans="1:39" ht="31.2" x14ac:dyDescent="0.3">
      <c r="A423" s="137"/>
      <c r="B423" s="191" t="s">
        <v>254</v>
      </c>
      <c r="C423" s="147"/>
      <c r="D423" s="148"/>
      <c r="E423" s="149"/>
      <c r="F423" s="192">
        <f t="shared" ref="F423:AF423" si="59">SUMIF($B$2:$B$400,"SP.PY.5"&amp;"*",F$2:F$400)</f>
        <v>0</v>
      </c>
      <c r="G423" s="178">
        <f t="shared" si="59"/>
        <v>0</v>
      </c>
      <c r="H423" s="178">
        <f t="shared" si="59"/>
        <v>0</v>
      </c>
      <c r="I423" s="178">
        <f t="shared" si="59"/>
        <v>0</v>
      </c>
      <c r="J423" s="178">
        <f t="shared" si="59"/>
        <v>0</v>
      </c>
      <c r="K423" s="178">
        <f t="shared" si="59"/>
        <v>0</v>
      </c>
      <c r="L423" s="178">
        <f t="shared" si="59"/>
        <v>0</v>
      </c>
      <c r="M423" s="178">
        <f t="shared" si="59"/>
        <v>0</v>
      </c>
      <c r="N423" s="178">
        <f t="shared" si="59"/>
        <v>0</v>
      </c>
      <c r="O423" s="178">
        <f t="shared" si="59"/>
        <v>0</v>
      </c>
      <c r="P423" s="178">
        <f t="shared" si="59"/>
        <v>0</v>
      </c>
      <c r="Q423" s="178">
        <f t="shared" si="59"/>
        <v>0</v>
      </c>
      <c r="R423" s="178">
        <f t="shared" si="59"/>
        <v>0</v>
      </c>
      <c r="S423" s="178">
        <f t="shared" si="59"/>
        <v>0</v>
      </c>
      <c r="T423" s="178">
        <f t="shared" si="59"/>
        <v>0</v>
      </c>
      <c r="U423" s="178">
        <f t="shared" si="59"/>
        <v>0</v>
      </c>
      <c r="V423" s="178">
        <f t="shared" si="59"/>
        <v>0</v>
      </c>
      <c r="W423" s="178">
        <f t="shared" si="59"/>
        <v>0</v>
      </c>
      <c r="X423" s="178">
        <f t="shared" si="59"/>
        <v>0</v>
      </c>
      <c r="Y423" s="178">
        <f t="shared" si="59"/>
        <v>0</v>
      </c>
      <c r="Z423" s="178">
        <f t="shared" si="59"/>
        <v>0</v>
      </c>
      <c r="AA423" s="178">
        <f t="shared" si="59"/>
        <v>0</v>
      </c>
      <c r="AB423" s="178">
        <f t="shared" si="59"/>
        <v>0</v>
      </c>
      <c r="AC423" s="178">
        <f t="shared" si="59"/>
        <v>0</v>
      </c>
      <c r="AD423" s="178">
        <f t="shared" si="59"/>
        <v>0</v>
      </c>
      <c r="AE423" s="178">
        <f t="shared" si="59"/>
        <v>38720000</v>
      </c>
      <c r="AF423" s="178">
        <f t="shared" si="59"/>
        <v>38720000</v>
      </c>
      <c r="AG423" s="180"/>
      <c r="AH423" s="178">
        <f>SUMIF($B$2:$B$400,"SP.PY.5"&amp;"*",AH$2:AH$400)</f>
        <v>225000000</v>
      </c>
      <c r="AI423" s="180"/>
      <c r="AJ423" s="190">
        <f t="shared" si="22"/>
        <v>186280000</v>
      </c>
    </row>
    <row r="424" spans="1:39" ht="15.6" x14ac:dyDescent="0.3">
      <c r="A424" s="137"/>
      <c r="B424" s="193" t="s">
        <v>255</v>
      </c>
      <c r="C424" s="150"/>
      <c r="D424" s="150"/>
      <c r="E424" s="150"/>
      <c r="F424" s="194">
        <f>SUM(F419:F423)</f>
        <v>3759865250</v>
      </c>
      <c r="G424" s="194">
        <f t="shared" ref="G424:AH424" si="60">SUM(G419:G423)</f>
        <v>0</v>
      </c>
      <c r="H424" s="194">
        <f t="shared" si="60"/>
        <v>0</v>
      </c>
      <c r="I424" s="194">
        <f t="shared" si="60"/>
        <v>0</v>
      </c>
      <c r="J424" s="194">
        <f t="shared" si="60"/>
        <v>0</v>
      </c>
      <c r="K424" s="194">
        <f t="shared" si="60"/>
        <v>0</v>
      </c>
      <c r="L424" s="194">
        <f t="shared" si="60"/>
        <v>0</v>
      </c>
      <c r="M424" s="194">
        <f t="shared" si="60"/>
        <v>0</v>
      </c>
      <c r="N424" s="194">
        <f t="shared" si="60"/>
        <v>0</v>
      </c>
      <c r="O424" s="194">
        <f t="shared" si="60"/>
        <v>0</v>
      </c>
      <c r="P424" s="194">
        <f t="shared" si="60"/>
        <v>0</v>
      </c>
      <c r="Q424" s="194">
        <f t="shared" si="60"/>
        <v>0</v>
      </c>
      <c r="R424" s="194">
        <f t="shared" si="60"/>
        <v>0</v>
      </c>
      <c r="S424" s="194">
        <f t="shared" si="60"/>
        <v>0</v>
      </c>
      <c r="T424" s="194">
        <f t="shared" si="60"/>
        <v>0</v>
      </c>
      <c r="U424" s="194">
        <f t="shared" si="60"/>
        <v>0</v>
      </c>
      <c r="V424" s="194">
        <f t="shared" si="60"/>
        <v>101465342</v>
      </c>
      <c r="W424" s="194">
        <f t="shared" si="60"/>
        <v>18000000</v>
      </c>
      <c r="X424" s="194">
        <f t="shared" si="60"/>
        <v>183000000</v>
      </c>
      <c r="Y424" s="194">
        <f t="shared" si="60"/>
        <v>59525034</v>
      </c>
      <c r="Z424" s="194">
        <f t="shared" si="60"/>
        <v>11693567</v>
      </c>
      <c r="AA424" s="194">
        <f t="shared" si="60"/>
        <v>26684283</v>
      </c>
      <c r="AB424" s="194">
        <f t="shared" si="60"/>
        <v>0</v>
      </c>
      <c r="AC424" s="194">
        <f t="shared" si="60"/>
        <v>0</v>
      </c>
      <c r="AD424" s="194">
        <f t="shared" si="60"/>
        <v>0</v>
      </c>
      <c r="AE424" s="194">
        <f t="shared" si="60"/>
        <v>1600000000</v>
      </c>
      <c r="AF424" s="194">
        <f t="shared" si="60"/>
        <v>5760233476</v>
      </c>
      <c r="AG424" s="195">
        <f>+AF424/AH424</f>
        <v>0.66116552701694586</v>
      </c>
      <c r="AH424" s="194">
        <f t="shared" si="60"/>
        <v>8712241096.3999996</v>
      </c>
      <c r="AI424" s="195">
        <f>+AJ424/AH424</f>
        <v>0.33883447298305419</v>
      </c>
      <c r="AJ424" s="194">
        <f>SUM(AJ419:AJ423)</f>
        <v>2952007620.4000001</v>
      </c>
      <c r="AK424" s="10">
        <f>+AJ424+AF424</f>
        <v>8712241096.3999996</v>
      </c>
    </row>
    <row r="425" spans="1:39" ht="15.6" x14ac:dyDescent="0.3">
      <c r="A425" s="137"/>
      <c r="B425" s="191" t="s">
        <v>256</v>
      </c>
      <c r="C425" s="141"/>
      <c r="D425" s="142"/>
      <c r="E425" s="143"/>
      <c r="F425" s="192">
        <f t="shared" ref="F425:AF425" si="61">SUMIF($B$2:$B$400,"SB.PY.1"&amp;"*",F$2:F$400)</f>
        <v>0</v>
      </c>
      <c r="G425" s="178">
        <f t="shared" si="61"/>
        <v>0</v>
      </c>
      <c r="H425" s="178">
        <f t="shared" si="61"/>
        <v>355697000</v>
      </c>
      <c r="I425" s="178">
        <f t="shared" si="61"/>
        <v>0</v>
      </c>
      <c r="J425" s="178">
        <f t="shared" si="61"/>
        <v>0</v>
      </c>
      <c r="K425" s="178">
        <f t="shared" si="61"/>
        <v>0</v>
      </c>
      <c r="L425" s="178">
        <f t="shared" si="61"/>
        <v>0</v>
      </c>
      <c r="M425" s="178">
        <f t="shared" si="61"/>
        <v>0</v>
      </c>
      <c r="N425" s="178">
        <f t="shared" si="61"/>
        <v>0</v>
      </c>
      <c r="O425" s="178">
        <f t="shared" si="61"/>
        <v>0</v>
      </c>
      <c r="P425" s="178">
        <f t="shared" si="61"/>
        <v>0</v>
      </c>
      <c r="Q425" s="178">
        <f t="shared" si="61"/>
        <v>0</v>
      </c>
      <c r="R425" s="178">
        <f t="shared" si="61"/>
        <v>0</v>
      </c>
      <c r="S425" s="178">
        <f t="shared" si="61"/>
        <v>0</v>
      </c>
      <c r="T425" s="178">
        <f t="shared" si="61"/>
        <v>0</v>
      </c>
      <c r="U425" s="178">
        <f t="shared" si="61"/>
        <v>0</v>
      </c>
      <c r="V425" s="178">
        <f t="shared" si="61"/>
        <v>0</v>
      </c>
      <c r="W425" s="178">
        <f t="shared" si="61"/>
        <v>0</v>
      </c>
      <c r="X425" s="178">
        <f t="shared" si="61"/>
        <v>0</v>
      </c>
      <c r="Y425" s="178">
        <f t="shared" si="61"/>
        <v>0</v>
      </c>
      <c r="Z425" s="178">
        <f t="shared" si="61"/>
        <v>0</v>
      </c>
      <c r="AA425" s="178">
        <f t="shared" si="61"/>
        <v>0</v>
      </c>
      <c r="AB425" s="178">
        <f t="shared" si="61"/>
        <v>0</v>
      </c>
      <c r="AC425" s="178">
        <f t="shared" si="61"/>
        <v>0</v>
      </c>
      <c r="AD425" s="178">
        <f t="shared" si="61"/>
        <v>0</v>
      </c>
      <c r="AE425" s="178">
        <f t="shared" si="61"/>
        <v>0</v>
      </c>
      <c r="AF425" s="178">
        <f t="shared" si="61"/>
        <v>355697000</v>
      </c>
      <c r="AG425" s="180"/>
      <c r="AH425" s="178">
        <f>SUMIF($B$2:$B$400,"SB.PY.1"&amp;"*",AH$2:AH$400)</f>
        <v>585000000</v>
      </c>
      <c r="AI425" s="180"/>
      <c r="AJ425" s="190">
        <f t="shared" si="22"/>
        <v>229303000</v>
      </c>
    </row>
    <row r="426" spans="1:39" ht="31.2" x14ac:dyDescent="0.3">
      <c r="A426" s="137"/>
      <c r="B426" s="191" t="s">
        <v>257</v>
      </c>
      <c r="C426" s="144"/>
      <c r="D426" s="145"/>
      <c r="E426" s="146"/>
      <c r="F426" s="192">
        <f t="shared" ref="F426:AF426" si="62">SUMIF($B$2:$B$400,"SB.PY.2"&amp;"*",F$2:F$400)</f>
        <v>0</v>
      </c>
      <c r="G426" s="178">
        <f t="shared" si="62"/>
        <v>0</v>
      </c>
      <c r="H426" s="178">
        <f t="shared" si="62"/>
        <v>513168000</v>
      </c>
      <c r="I426" s="178">
        <f t="shared" si="62"/>
        <v>0</v>
      </c>
      <c r="J426" s="178">
        <f t="shared" si="62"/>
        <v>0</v>
      </c>
      <c r="K426" s="178">
        <f t="shared" si="62"/>
        <v>0</v>
      </c>
      <c r="L426" s="178">
        <f t="shared" si="62"/>
        <v>0</v>
      </c>
      <c r="M426" s="178">
        <f t="shared" si="62"/>
        <v>0</v>
      </c>
      <c r="N426" s="178">
        <f t="shared" si="62"/>
        <v>0</v>
      </c>
      <c r="O426" s="178">
        <f t="shared" si="62"/>
        <v>0</v>
      </c>
      <c r="P426" s="178">
        <f t="shared" si="62"/>
        <v>0</v>
      </c>
      <c r="Q426" s="178">
        <f t="shared" si="62"/>
        <v>0</v>
      </c>
      <c r="R426" s="178">
        <f t="shared" si="62"/>
        <v>0</v>
      </c>
      <c r="S426" s="178">
        <f t="shared" si="62"/>
        <v>0</v>
      </c>
      <c r="T426" s="178">
        <f t="shared" si="62"/>
        <v>0</v>
      </c>
      <c r="U426" s="178">
        <f t="shared" si="62"/>
        <v>0</v>
      </c>
      <c r="V426" s="178">
        <f t="shared" si="62"/>
        <v>0</v>
      </c>
      <c r="W426" s="178">
        <f t="shared" si="62"/>
        <v>3000000</v>
      </c>
      <c r="X426" s="178">
        <f t="shared" si="62"/>
        <v>5000000</v>
      </c>
      <c r="Y426" s="178">
        <f t="shared" si="62"/>
        <v>0</v>
      </c>
      <c r="Z426" s="178">
        <f t="shared" si="62"/>
        <v>0</v>
      </c>
      <c r="AA426" s="178">
        <f t="shared" si="62"/>
        <v>0</v>
      </c>
      <c r="AB426" s="178">
        <f t="shared" si="62"/>
        <v>0</v>
      </c>
      <c r="AC426" s="178">
        <f t="shared" si="62"/>
        <v>0</v>
      </c>
      <c r="AD426" s="178">
        <f t="shared" si="62"/>
        <v>0</v>
      </c>
      <c r="AE426" s="178">
        <f t="shared" si="62"/>
        <v>0</v>
      </c>
      <c r="AF426" s="178">
        <f t="shared" si="62"/>
        <v>521168000</v>
      </c>
      <c r="AG426" s="180"/>
      <c r="AH426" s="178">
        <f>SUMIF($B$2:$B$400,"SB.PY.2"&amp;"*",AH$2:AH$400)</f>
        <v>1000000000</v>
      </c>
      <c r="AI426" s="180"/>
      <c r="AJ426" s="190">
        <f t="shared" si="22"/>
        <v>478832000</v>
      </c>
    </row>
    <row r="427" spans="1:39" ht="31.2" x14ac:dyDescent="0.3">
      <c r="A427" s="137"/>
      <c r="B427" s="191" t="s">
        <v>258</v>
      </c>
      <c r="C427" s="144"/>
      <c r="D427" s="145"/>
      <c r="E427" s="146"/>
      <c r="F427" s="192">
        <f t="shared" ref="F427:AF427" si="63">SUMIF($B$2:$B$400,"SB.PY.3"&amp;"*",F$2:F$400)</f>
        <v>0</v>
      </c>
      <c r="G427" s="178">
        <f t="shared" si="63"/>
        <v>0</v>
      </c>
      <c r="H427" s="178">
        <f t="shared" si="63"/>
        <v>393646000</v>
      </c>
      <c r="I427" s="178">
        <f t="shared" si="63"/>
        <v>0</v>
      </c>
      <c r="J427" s="178">
        <f t="shared" si="63"/>
        <v>0</v>
      </c>
      <c r="K427" s="178">
        <f t="shared" si="63"/>
        <v>0</v>
      </c>
      <c r="L427" s="178">
        <f t="shared" si="63"/>
        <v>0</v>
      </c>
      <c r="M427" s="178">
        <f t="shared" si="63"/>
        <v>0</v>
      </c>
      <c r="N427" s="178">
        <f t="shared" si="63"/>
        <v>0</v>
      </c>
      <c r="O427" s="178">
        <f t="shared" si="63"/>
        <v>0</v>
      </c>
      <c r="P427" s="178">
        <f t="shared" si="63"/>
        <v>0</v>
      </c>
      <c r="Q427" s="178">
        <f t="shared" si="63"/>
        <v>0</v>
      </c>
      <c r="R427" s="178">
        <f t="shared" si="63"/>
        <v>0</v>
      </c>
      <c r="S427" s="178">
        <f t="shared" si="63"/>
        <v>0</v>
      </c>
      <c r="T427" s="178">
        <f t="shared" si="63"/>
        <v>0</v>
      </c>
      <c r="U427" s="178">
        <f t="shared" si="63"/>
        <v>0</v>
      </c>
      <c r="V427" s="178">
        <f t="shared" si="63"/>
        <v>0</v>
      </c>
      <c r="W427" s="178">
        <f t="shared" si="63"/>
        <v>0</v>
      </c>
      <c r="X427" s="178">
        <f t="shared" si="63"/>
        <v>0</v>
      </c>
      <c r="Y427" s="178">
        <f t="shared" si="63"/>
        <v>0</v>
      </c>
      <c r="Z427" s="178">
        <f t="shared" si="63"/>
        <v>0</v>
      </c>
      <c r="AA427" s="178">
        <f t="shared" si="63"/>
        <v>0</v>
      </c>
      <c r="AB427" s="178">
        <f t="shared" si="63"/>
        <v>0</v>
      </c>
      <c r="AC427" s="178">
        <f t="shared" si="63"/>
        <v>0</v>
      </c>
      <c r="AD427" s="178">
        <f t="shared" si="63"/>
        <v>0</v>
      </c>
      <c r="AE427" s="178">
        <f t="shared" si="63"/>
        <v>0</v>
      </c>
      <c r="AF427" s="178">
        <f t="shared" si="63"/>
        <v>393646000</v>
      </c>
      <c r="AG427" s="180"/>
      <c r="AH427" s="178">
        <f>SUMIF($B$2:$B$400,"SB.PY.3"&amp;"*",AH$2:AH$400)</f>
        <v>646000000</v>
      </c>
      <c r="AI427" s="180"/>
      <c r="AJ427" s="190">
        <f t="shared" si="22"/>
        <v>252354000</v>
      </c>
    </row>
    <row r="428" spans="1:39" ht="15.6" x14ac:dyDescent="0.3">
      <c r="A428" s="137"/>
      <c r="B428" s="191" t="s">
        <v>259</v>
      </c>
      <c r="C428" s="144"/>
      <c r="D428" s="145"/>
      <c r="E428" s="146"/>
      <c r="F428" s="192">
        <f t="shared" ref="F428:AF428" si="64">SUMIF($B$2:$B$400,"SB.PY.4"&amp;"*",F$2:F$400)</f>
        <v>0</v>
      </c>
      <c r="G428" s="178">
        <f t="shared" si="64"/>
        <v>0</v>
      </c>
      <c r="H428" s="178">
        <f t="shared" si="64"/>
        <v>257144000</v>
      </c>
      <c r="I428" s="178">
        <f t="shared" si="64"/>
        <v>0</v>
      </c>
      <c r="J428" s="178">
        <f t="shared" si="64"/>
        <v>0</v>
      </c>
      <c r="K428" s="178">
        <f t="shared" si="64"/>
        <v>0</v>
      </c>
      <c r="L428" s="178">
        <f t="shared" si="64"/>
        <v>0</v>
      </c>
      <c r="M428" s="178">
        <f t="shared" si="64"/>
        <v>0</v>
      </c>
      <c r="N428" s="178">
        <f t="shared" si="64"/>
        <v>0</v>
      </c>
      <c r="O428" s="178">
        <f t="shared" si="64"/>
        <v>0</v>
      </c>
      <c r="P428" s="178">
        <f t="shared" si="64"/>
        <v>0</v>
      </c>
      <c r="Q428" s="178">
        <f t="shared" si="64"/>
        <v>0</v>
      </c>
      <c r="R428" s="178">
        <f t="shared" si="64"/>
        <v>0</v>
      </c>
      <c r="S428" s="178">
        <f t="shared" si="64"/>
        <v>0</v>
      </c>
      <c r="T428" s="178">
        <f t="shared" si="64"/>
        <v>0</v>
      </c>
      <c r="U428" s="178">
        <f t="shared" si="64"/>
        <v>0</v>
      </c>
      <c r="V428" s="178">
        <f t="shared" si="64"/>
        <v>5000000</v>
      </c>
      <c r="W428" s="178">
        <f t="shared" si="64"/>
        <v>10000000</v>
      </c>
      <c r="X428" s="178">
        <f t="shared" si="64"/>
        <v>15000000</v>
      </c>
      <c r="Y428" s="178">
        <f t="shared" si="64"/>
        <v>0</v>
      </c>
      <c r="Z428" s="178">
        <f t="shared" si="64"/>
        <v>13000000</v>
      </c>
      <c r="AA428" s="178">
        <f t="shared" si="64"/>
        <v>0</v>
      </c>
      <c r="AB428" s="178">
        <f t="shared" si="64"/>
        <v>0</v>
      </c>
      <c r="AC428" s="178">
        <f t="shared" si="64"/>
        <v>0</v>
      </c>
      <c r="AD428" s="178">
        <f t="shared" si="64"/>
        <v>0</v>
      </c>
      <c r="AE428" s="178">
        <f t="shared" si="64"/>
        <v>0</v>
      </c>
      <c r="AF428" s="178">
        <f t="shared" si="64"/>
        <v>300144000</v>
      </c>
      <c r="AG428" s="180"/>
      <c r="AH428" s="178">
        <f>SUMIF($B$2:$B$400,"SB.PY.4"&amp;"*",AH$2:AH$400)</f>
        <v>750187500</v>
      </c>
      <c r="AI428" s="180"/>
      <c r="AJ428" s="190">
        <f t="shared" si="22"/>
        <v>450043500</v>
      </c>
    </row>
    <row r="429" spans="1:39" ht="31.2" x14ac:dyDescent="0.3">
      <c r="A429" s="137"/>
      <c r="B429" s="191" t="s">
        <v>260</v>
      </c>
      <c r="C429" s="147"/>
      <c r="D429" s="148"/>
      <c r="E429" s="149"/>
      <c r="F429" s="192">
        <f t="shared" ref="F429:AF429" si="65">SUMIF($B$2:$B$400,"SB.PY.5"&amp;"*",F$2:F$400)</f>
        <v>0</v>
      </c>
      <c r="G429" s="178">
        <f t="shared" si="65"/>
        <v>0</v>
      </c>
      <c r="H429" s="178">
        <f t="shared" si="65"/>
        <v>1245577391</v>
      </c>
      <c r="I429" s="178">
        <f t="shared" si="65"/>
        <v>0</v>
      </c>
      <c r="J429" s="178">
        <f t="shared" si="65"/>
        <v>500000000</v>
      </c>
      <c r="K429" s="178">
        <f t="shared" si="65"/>
        <v>0</v>
      </c>
      <c r="L429" s="178">
        <f t="shared" si="65"/>
        <v>0</v>
      </c>
      <c r="M429" s="178">
        <f t="shared" si="65"/>
        <v>0</v>
      </c>
      <c r="N429" s="178">
        <f t="shared" si="65"/>
        <v>0</v>
      </c>
      <c r="O429" s="178">
        <f t="shared" si="65"/>
        <v>0</v>
      </c>
      <c r="P429" s="178">
        <f t="shared" si="65"/>
        <v>0</v>
      </c>
      <c r="Q429" s="178">
        <f t="shared" si="65"/>
        <v>0</v>
      </c>
      <c r="R429" s="178">
        <f t="shared" si="65"/>
        <v>0</v>
      </c>
      <c r="S429" s="178">
        <f t="shared" si="65"/>
        <v>0</v>
      </c>
      <c r="T429" s="178">
        <f t="shared" si="65"/>
        <v>0</v>
      </c>
      <c r="U429" s="178">
        <f t="shared" si="65"/>
        <v>0</v>
      </c>
      <c r="V429" s="178">
        <f t="shared" si="65"/>
        <v>0</v>
      </c>
      <c r="W429" s="178">
        <f t="shared" si="65"/>
        <v>0</v>
      </c>
      <c r="X429" s="178">
        <f t="shared" si="65"/>
        <v>0</v>
      </c>
      <c r="Y429" s="178">
        <f t="shared" si="65"/>
        <v>0</v>
      </c>
      <c r="Z429" s="178">
        <f t="shared" si="65"/>
        <v>0</v>
      </c>
      <c r="AA429" s="178">
        <f t="shared" si="65"/>
        <v>0</v>
      </c>
      <c r="AB429" s="178">
        <f t="shared" si="65"/>
        <v>0</v>
      </c>
      <c r="AC429" s="178">
        <f t="shared" si="65"/>
        <v>0</v>
      </c>
      <c r="AD429" s="178">
        <f t="shared" si="65"/>
        <v>0</v>
      </c>
      <c r="AE429" s="178">
        <f t="shared" si="65"/>
        <v>1000000000</v>
      </c>
      <c r="AF429" s="178">
        <f t="shared" si="65"/>
        <v>2745577391</v>
      </c>
      <c r="AG429" s="180"/>
      <c r="AH429" s="178">
        <f>SUMIF($B$2:$B$400,"SB.PY.5"&amp;"*",AH$2:AH$400)</f>
        <v>4522423200</v>
      </c>
      <c r="AI429" s="180"/>
      <c r="AJ429" s="190">
        <f t="shared" si="22"/>
        <v>1776845809</v>
      </c>
    </row>
    <row r="430" spans="1:39" ht="31.2" x14ac:dyDescent="0.3">
      <c r="A430" s="137"/>
      <c r="B430" s="193" t="s">
        <v>261</v>
      </c>
      <c r="C430" s="150"/>
      <c r="D430" s="150"/>
      <c r="E430" s="151"/>
      <c r="F430" s="194">
        <f>SUM(F425:F429)</f>
        <v>0</v>
      </c>
      <c r="G430" s="194">
        <f t="shared" ref="G430:AH430" si="66">SUM(G425:G429)</f>
        <v>0</v>
      </c>
      <c r="H430" s="194">
        <f t="shared" si="66"/>
        <v>2765232391</v>
      </c>
      <c r="I430" s="194">
        <f t="shared" si="66"/>
        <v>0</v>
      </c>
      <c r="J430" s="194">
        <f t="shared" si="66"/>
        <v>500000000</v>
      </c>
      <c r="K430" s="194">
        <f t="shared" si="66"/>
        <v>0</v>
      </c>
      <c r="L430" s="194">
        <f t="shared" si="66"/>
        <v>0</v>
      </c>
      <c r="M430" s="194">
        <f t="shared" si="66"/>
        <v>0</v>
      </c>
      <c r="N430" s="194">
        <f t="shared" si="66"/>
        <v>0</v>
      </c>
      <c r="O430" s="194">
        <f t="shared" si="66"/>
        <v>0</v>
      </c>
      <c r="P430" s="194">
        <f t="shared" si="66"/>
        <v>0</v>
      </c>
      <c r="Q430" s="194">
        <f t="shared" si="66"/>
        <v>0</v>
      </c>
      <c r="R430" s="194">
        <f t="shared" si="66"/>
        <v>0</v>
      </c>
      <c r="S430" s="194">
        <f t="shared" si="66"/>
        <v>0</v>
      </c>
      <c r="T430" s="194">
        <f t="shared" si="66"/>
        <v>0</v>
      </c>
      <c r="U430" s="194">
        <f t="shared" si="66"/>
        <v>0</v>
      </c>
      <c r="V430" s="194">
        <f t="shared" si="66"/>
        <v>5000000</v>
      </c>
      <c r="W430" s="194">
        <f t="shared" si="66"/>
        <v>13000000</v>
      </c>
      <c r="X430" s="194">
        <f t="shared" si="66"/>
        <v>20000000</v>
      </c>
      <c r="Y430" s="194">
        <f t="shared" si="66"/>
        <v>0</v>
      </c>
      <c r="Z430" s="194">
        <f t="shared" si="66"/>
        <v>13000000</v>
      </c>
      <c r="AA430" s="194">
        <f t="shared" si="66"/>
        <v>0</v>
      </c>
      <c r="AB430" s="194">
        <f t="shared" si="66"/>
        <v>0</v>
      </c>
      <c r="AC430" s="194">
        <f t="shared" si="66"/>
        <v>0</v>
      </c>
      <c r="AD430" s="194">
        <f t="shared" si="66"/>
        <v>0</v>
      </c>
      <c r="AE430" s="194">
        <f t="shared" si="66"/>
        <v>1000000000</v>
      </c>
      <c r="AF430" s="194">
        <f t="shared" si="66"/>
        <v>4316232391</v>
      </c>
      <c r="AG430" s="195">
        <f>+AF430/AH430</f>
        <v>0.57522072553684056</v>
      </c>
      <c r="AH430" s="194">
        <f t="shared" si="66"/>
        <v>7503610700</v>
      </c>
      <c r="AI430" s="195"/>
      <c r="AJ430" s="194">
        <f>SUM(AJ425:AJ429)</f>
        <v>3187378309</v>
      </c>
      <c r="AK430" s="10">
        <f>+AJ430+AF430</f>
        <v>7503610700</v>
      </c>
    </row>
    <row r="431" spans="1:39" ht="15.6" x14ac:dyDescent="0.3">
      <c r="A431" s="137"/>
      <c r="B431" s="191" t="s">
        <v>262</v>
      </c>
      <c r="C431" s="141"/>
      <c r="D431" s="142"/>
      <c r="E431" s="143"/>
      <c r="F431" s="192">
        <f t="shared" ref="F431:AF431" si="67">SUMIF($B$2:$B$400,"SA.PY.1"&amp;"*",F$2:F$400)</f>
        <v>0</v>
      </c>
      <c r="G431" s="178">
        <f t="shared" si="67"/>
        <v>0</v>
      </c>
      <c r="H431" s="178">
        <f t="shared" si="67"/>
        <v>0</v>
      </c>
      <c r="I431" s="178">
        <f t="shared" si="67"/>
        <v>0</v>
      </c>
      <c r="J431" s="178">
        <f t="shared" si="67"/>
        <v>200000000</v>
      </c>
      <c r="K431" s="178">
        <f t="shared" si="67"/>
        <v>1500000000</v>
      </c>
      <c r="L431" s="178">
        <f t="shared" si="67"/>
        <v>160000000</v>
      </c>
      <c r="M431" s="178">
        <f t="shared" si="67"/>
        <v>391563457.51999998</v>
      </c>
      <c r="N431" s="178">
        <f t="shared" si="67"/>
        <v>300000000</v>
      </c>
      <c r="O431" s="178">
        <f t="shared" si="67"/>
        <v>266215924</v>
      </c>
      <c r="P431" s="178">
        <f t="shared" si="67"/>
        <v>160643874</v>
      </c>
      <c r="Q431" s="178">
        <f t="shared" si="67"/>
        <v>76000000</v>
      </c>
      <c r="R431" s="178">
        <f t="shared" si="67"/>
        <v>0</v>
      </c>
      <c r="S431" s="178">
        <f t="shared" si="67"/>
        <v>0</v>
      </c>
      <c r="T431" s="178">
        <f t="shared" si="67"/>
        <v>0</v>
      </c>
      <c r="U431" s="178">
        <f t="shared" si="67"/>
        <v>0</v>
      </c>
      <c r="V431" s="178">
        <f t="shared" si="67"/>
        <v>69940400</v>
      </c>
      <c r="W431" s="178">
        <f t="shared" si="67"/>
        <v>0</v>
      </c>
      <c r="X431" s="178">
        <f t="shared" si="67"/>
        <v>0</v>
      </c>
      <c r="Y431" s="178">
        <f t="shared" si="67"/>
        <v>0</v>
      </c>
      <c r="Z431" s="178">
        <f t="shared" si="67"/>
        <v>8000000</v>
      </c>
      <c r="AA431" s="178">
        <f t="shared" si="67"/>
        <v>0</v>
      </c>
      <c r="AB431" s="178">
        <f t="shared" si="67"/>
        <v>0</v>
      </c>
      <c r="AC431" s="178">
        <f t="shared" si="67"/>
        <v>0</v>
      </c>
      <c r="AD431" s="178">
        <f t="shared" si="67"/>
        <v>0</v>
      </c>
      <c r="AE431" s="178">
        <f t="shared" si="67"/>
        <v>0</v>
      </c>
      <c r="AF431" s="178">
        <f t="shared" si="67"/>
        <v>3132363655.52</v>
      </c>
      <c r="AG431" s="180"/>
      <c r="AH431" s="178">
        <f>SUMIF($B$2:$B$400,"SA.PY.1"&amp;"*",AH$2:AH$400)</f>
        <v>20923654317.38623</v>
      </c>
      <c r="AI431" s="180"/>
      <c r="AJ431" s="190">
        <f t="shared" si="22"/>
        <v>17791290661.86623</v>
      </c>
    </row>
    <row r="432" spans="1:39" ht="15.6" x14ac:dyDescent="0.3">
      <c r="A432" s="137"/>
      <c r="B432" s="191" t="s">
        <v>263</v>
      </c>
      <c r="C432" s="144"/>
      <c r="D432" s="145"/>
      <c r="E432" s="146"/>
      <c r="F432" s="192">
        <f t="shared" ref="F432:AF432" si="68">SUMIF($B$2:$B$400,"SA.PY.2"&amp;"*",F$2:F$400)</f>
        <v>0</v>
      </c>
      <c r="G432" s="178">
        <f t="shared" si="68"/>
        <v>363824680</v>
      </c>
      <c r="H432" s="178">
        <f t="shared" si="68"/>
        <v>0</v>
      </c>
      <c r="I432" s="178">
        <f t="shared" si="68"/>
        <v>0</v>
      </c>
      <c r="J432" s="178">
        <f t="shared" si="68"/>
        <v>416215924</v>
      </c>
      <c r="K432" s="178">
        <f t="shared" si="68"/>
        <v>556100604</v>
      </c>
      <c r="L432" s="178">
        <f t="shared" si="68"/>
        <v>539563457</v>
      </c>
      <c r="M432" s="178">
        <f t="shared" si="68"/>
        <v>308000000</v>
      </c>
      <c r="N432" s="178">
        <f t="shared" si="68"/>
        <v>399563457</v>
      </c>
      <c r="O432" s="178">
        <f t="shared" si="68"/>
        <v>0</v>
      </c>
      <c r="P432" s="178">
        <f t="shared" si="68"/>
        <v>0</v>
      </c>
      <c r="Q432" s="178">
        <f t="shared" si="68"/>
        <v>0</v>
      </c>
      <c r="R432" s="178">
        <f t="shared" si="68"/>
        <v>192000000</v>
      </c>
      <c r="S432" s="178">
        <f t="shared" si="68"/>
        <v>0</v>
      </c>
      <c r="T432" s="178">
        <f t="shared" si="68"/>
        <v>0</v>
      </c>
      <c r="U432" s="178">
        <f t="shared" si="68"/>
        <v>0</v>
      </c>
      <c r="V432" s="178">
        <f t="shared" si="68"/>
        <v>46000000</v>
      </c>
      <c r="W432" s="178">
        <f t="shared" si="68"/>
        <v>26248010</v>
      </c>
      <c r="X432" s="178">
        <f t="shared" si="68"/>
        <v>194085415</v>
      </c>
      <c r="Y432" s="178">
        <f t="shared" si="68"/>
        <v>20756250</v>
      </c>
      <c r="Z432" s="178">
        <f t="shared" si="68"/>
        <v>59569979</v>
      </c>
      <c r="AA432" s="178">
        <f t="shared" si="68"/>
        <v>35922137</v>
      </c>
      <c r="AB432" s="178">
        <f t="shared" si="68"/>
        <v>0</v>
      </c>
      <c r="AC432" s="178">
        <f t="shared" si="68"/>
        <v>0</v>
      </c>
      <c r="AD432" s="178">
        <f t="shared" si="68"/>
        <v>0</v>
      </c>
      <c r="AE432" s="178">
        <f t="shared" si="68"/>
        <v>0</v>
      </c>
      <c r="AF432" s="178">
        <f t="shared" si="68"/>
        <v>3157849913</v>
      </c>
      <c r="AG432" s="180"/>
      <c r="AH432" s="178">
        <f>SUMIF($B$2:$B$400,"SA.PY.2"&amp;"*",AH$2:AH$400)</f>
        <v>4957999999</v>
      </c>
      <c r="AI432" s="180"/>
      <c r="AJ432" s="190">
        <f>+AH432-AF432</f>
        <v>1800150086</v>
      </c>
    </row>
    <row r="433" spans="1:37" ht="15.6" x14ac:dyDescent="0.3">
      <c r="A433" s="137"/>
      <c r="B433" s="191" t="s">
        <v>264</v>
      </c>
      <c r="C433" s="144"/>
      <c r="D433" s="145"/>
      <c r="E433" s="146"/>
      <c r="F433" s="192">
        <f t="shared" ref="F433:AF433" si="69">SUMIF($B$2:$B$400,"SA.PY.3"&amp;"*",F$2:F$400)</f>
        <v>0</v>
      </c>
      <c r="G433" s="178">
        <f t="shared" si="69"/>
        <v>0</v>
      </c>
      <c r="H433" s="178">
        <f t="shared" si="69"/>
        <v>0</v>
      </c>
      <c r="I433" s="178">
        <f t="shared" si="69"/>
        <v>0</v>
      </c>
      <c r="J433" s="178">
        <f t="shared" si="69"/>
        <v>600000000</v>
      </c>
      <c r="K433" s="178">
        <f t="shared" si="69"/>
        <v>0</v>
      </c>
      <c r="L433" s="178">
        <f t="shared" si="69"/>
        <v>0</v>
      </c>
      <c r="M433" s="178">
        <f t="shared" si="69"/>
        <v>0</v>
      </c>
      <c r="N433" s="178">
        <f t="shared" si="69"/>
        <v>0</v>
      </c>
      <c r="O433" s="178">
        <f t="shared" si="69"/>
        <v>0</v>
      </c>
      <c r="P433" s="178">
        <f t="shared" si="69"/>
        <v>0</v>
      </c>
      <c r="Q433" s="178">
        <f t="shared" si="69"/>
        <v>0</v>
      </c>
      <c r="R433" s="178">
        <f t="shared" si="69"/>
        <v>0</v>
      </c>
      <c r="S433" s="178">
        <f t="shared" si="69"/>
        <v>0</v>
      </c>
      <c r="T433" s="178">
        <f t="shared" si="69"/>
        <v>400000000</v>
      </c>
      <c r="U433" s="178">
        <f t="shared" si="69"/>
        <v>0</v>
      </c>
      <c r="V433" s="178">
        <f t="shared" si="69"/>
        <v>0</v>
      </c>
      <c r="W433" s="178">
        <f t="shared" si="69"/>
        <v>0</v>
      </c>
      <c r="X433" s="178">
        <f t="shared" si="69"/>
        <v>0</v>
      </c>
      <c r="Y433" s="178">
        <f t="shared" si="69"/>
        <v>0</v>
      </c>
      <c r="Z433" s="178">
        <f t="shared" si="69"/>
        <v>0</v>
      </c>
      <c r="AA433" s="178">
        <f t="shared" si="69"/>
        <v>0</v>
      </c>
      <c r="AB433" s="178">
        <f t="shared" si="69"/>
        <v>0</v>
      </c>
      <c r="AC433" s="178">
        <f t="shared" si="69"/>
        <v>0</v>
      </c>
      <c r="AD433" s="178">
        <f t="shared" si="69"/>
        <v>0</v>
      </c>
      <c r="AE433" s="178">
        <f t="shared" si="69"/>
        <v>685296412</v>
      </c>
      <c r="AF433" s="178">
        <f t="shared" si="69"/>
        <v>1685296412</v>
      </c>
      <c r="AG433" s="180"/>
      <c r="AH433" s="178">
        <f>SUMIF($B$2:$B$400,"SA.PY.3."&amp;"*",AH$2:AH$400)</f>
        <v>4804004000</v>
      </c>
      <c r="AI433" s="180"/>
      <c r="AJ433" s="190">
        <f t="shared" si="22"/>
        <v>3118707588</v>
      </c>
    </row>
    <row r="434" spans="1:37" ht="31.2" x14ac:dyDescent="0.3">
      <c r="A434" s="137"/>
      <c r="B434" s="191" t="s">
        <v>265</v>
      </c>
      <c r="C434" s="144"/>
      <c r="D434" s="145"/>
      <c r="E434" s="146"/>
      <c r="F434" s="192">
        <f t="shared" ref="F434:AF434" si="70">SUMIF($B$2:$B$400,"SA.PY.4"&amp;"*",F$2:F$400)</f>
        <v>0</v>
      </c>
      <c r="G434" s="178">
        <f t="shared" si="70"/>
        <v>0</v>
      </c>
      <c r="H434" s="178">
        <f t="shared" si="70"/>
        <v>0</v>
      </c>
      <c r="I434" s="178">
        <f t="shared" si="70"/>
        <v>400668001</v>
      </c>
      <c r="J434" s="178">
        <f t="shared" si="70"/>
        <v>0</v>
      </c>
      <c r="K434" s="178">
        <f t="shared" si="70"/>
        <v>0</v>
      </c>
      <c r="L434" s="178">
        <f t="shared" si="70"/>
        <v>0</v>
      </c>
      <c r="M434" s="178">
        <f t="shared" si="70"/>
        <v>0</v>
      </c>
      <c r="N434" s="178">
        <f t="shared" si="70"/>
        <v>0</v>
      </c>
      <c r="O434" s="178">
        <f t="shared" si="70"/>
        <v>0</v>
      </c>
      <c r="P434" s="178">
        <f t="shared" si="70"/>
        <v>0</v>
      </c>
      <c r="Q434" s="178">
        <f t="shared" si="70"/>
        <v>0</v>
      </c>
      <c r="R434" s="178">
        <f t="shared" si="70"/>
        <v>0</v>
      </c>
      <c r="S434" s="178">
        <f t="shared" si="70"/>
        <v>0</v>
      </c>
      <c r="T434" s="178">
        <f t="shared" si="70"/>
        <v>819213924</v>
      </c>
      <c r="U434" s="178">
        <f t="shared" si="70"/>
        <v>0</v>
      </c>
      <c r="V434" s="178">
        <f t="shared" si="70"/>
        <v>0</v>
      </c>
      <c r="W434" s="178">
        <f t="shared" si="70"/>
        <v>11000000</v>
      </c>
      <c r="X434" s="178">
        <f t="shared" si="70"/>
        <v>0</v>
      </c>
      <c r="Y434" s="178">
        <f t="shared" si="70"/>
        <v>15325027</v>
      </c>
      <c r="Z434" s="178">
        <f t="shared" si="70"/>
        <v>10000000</v>
      </c>
      <c r="AA434" s="178">
        <f t="shared" si="70"/>
        <v>0</v>
      </c>
      <c r="AB434" s="178">
        <f t="shared" si="70"/>
        <v>0</v>
      </c>
      <c r="AC434" s="178">
        <f t="shared" si="70"/>
        <v>0</v>
      </c>
      <c r="AD434" s="178">
        <f t="shared" si="70"/>
        <v>0</v>
      </c>
      <c r="AE434" s="178">
        <f t="shared" si="70"/>
        <v>0</v>
      </c>
      <c r="AF434" s="178">
        <f t="shared" si="70"/>
        <v>1256206952</v>
      </c>
      <c r="AG434" s="180"/>
      <c r="AH434" s="178">
        <f>SUMIF($B$2:$B$400,"SA.PY.4"&amp;"*",AH$2:AH$400)</f>
        <v>1771040058.3590341</v>
      </c>
      <c r="AI434" s="180"/>
      <c r="AJ434" s="190">
        <f t="shared" si="22"/>
        <v>514833106.35903406</v>
      </c>
    </row>
    <row r="435" spans="1:37" ht="31.2" x14ac:dyDescent="0.3">
      <c r="A435" s="137"/>
      <c r="B435" s="191" t="s">
        <v>266</v>
      </c>
      <c r="C435" s="147"/>
      <c r="D435" s="148"/>
      <c r="E435" s="149"/>
      <c r="F435" s="192">
        <f t="shared" ref="F435:AF435" si="71">SUMIF($B$2:$B$400,"SA.PY.5"&amp;"*",F$2:F$400)</f>
        <v>0</v>
      </c>
      <c r="G435" s="178">
        <f t="shared" si="71"/>
        <v>0</v>
      </c>
      <c r="H435" s="178">
        <f t="shared" si="71"/>
        <v>0</v>
      </c>
      <c r="I435" s="178">
        <f t="shared" si="71"/>
        <v>0</v>
      </c>
      <c r="J435" s="178">
        <f t="shared" si="71"/>
        <v>0</v>
      </c>
      <c r="K435" s="178">
        <f t="shared" si="71"/>
        <v>0</v>
      </c>
      <c r="L435" s="178">
        <f t="shared" si="71"/>
        <v>0</v>
      </c>
      <c r="M435" s="178">
        <f t="shared" si="71"/>
        <v>0</v>
      </c>
      <c r="N435" s="178">
        <f t="shared" si="71"/>
        <v>0</v>
      </c>
      <c r="O435" s="178">
        <f t="shared" si="71"/>
        <v>0</v>
      </c>
      <c r="P435" s="178">
        <f t="shared" si="71"/>
        <v>0</v>
      </c>
      <c r="Q435" s="178">
        <f t="shared" si="71"/>
        <v>0</v>
      </c>
      <c r="R435" s="178">
        <f t="shared" si="71"/>
        <v>0</v>
      </c>
      <c r="S435" s="178">
        <f t="shared" si="71"/>
        <v>0</v>
      </c>
      <c r="T435" s="178">
        <f t="shared" si="71"/>
        <v>150000000</v>
      </c>
      <c r="U435" s="178">
        <f t="shared" si="71"/>
        <v>0</v>
      </c>
      <c r="V435" s="178">
        <f t="shared" si="71"/>
        <v>0</v>
      </c>
      <c r="W435" s="178">
        <f t="shared" si="71"/>
        <v>0</v>
      </c>
      <c r="X435" s="178">
        <f t="shared" si="71"/>
        <v>0</v>
      </c>
      <c r="Y435" s="178">
        <f t="shared" si="71"/>
        <v>0</v>
      </c>
      <c r="Z435" s="178">
        <f t="shared" si="71"/>
        <v>0</v>
      </c>
      <c r="AA435" s="178">
        <f t="shared" si="71"/>
        <v>0</v>
      </c>
      <c r="AB435" s="178">
        <f t="shared" si="71"/>
        <v>0</v>
      </c>
      <c r="AC435" s="178">
        <f t="shared" si="71"/>
        <v>0</v>
      </c>
      <c r="AD435" s="178">
        <f t="shared" si="71"/>
        <v>0</v>
      </c>
      <c r="AE435" s="178">
        <f t="shared" si="71"/>
        <v>0</v>
      </c>
      <c r="AF435" s="178">
        <f t="shared" si="71"/>
        <v>150000000</v>
      </c>
      <c r="AG435" s="180"/>
      <c r="AH435" s="178">
        <f>SUMIF($B$2:$B$400,"SA.PY.5"&amp;"*",AH$2:AH$400)</f>
        <v>308199000</v>
      </c>
      <c r="AI435" s="180"/>
      <c r="AJ435" s="190">
        <f t="shared" si="22"/>
        <v>158199000</v>
      </c>
    </row>
    <row r="436" spans="1:37" ht="15.6" x14ac:dyDescent="0.3">
      <c r="A436" s="137"/>
      <c r="B436" s="193" t="s">
        <v>267</v>
      </c>
      <c r="C436" s="152"/>
      <c r="D436" s="152"/>
      <c r="E436" s="153"/>
      <c r="F436" s="194">
        <f t="shared" ref="F436:AH436" si="72">SUBTOTAL(9,F431:F435)</f>
        <v>0</v>
      </c>
      <c r="G436" s="194">
        <f t="shared" si="72"/>
        <v>363824680</v>
      </c>
      <c r="H436" s="194">
        <f t="shared" si="72"/>
        <v>0</v>
      </c>
      <c r="I436" s="194">
        <f t="shared" si="72"/>
        <v>400668001</v>
      </c>
      <c r="J436" s="194">
        <f t="shared" si="72"/>
        <v>1216215924</v>
      </c>
      <c r="K436" s="194">
        <f t="shared" si="72"/>
        <v>2056100604</v>
      </c>
      <c r="L436" s="194">
        <f t="shared" si="72"/>
        <v>699563457</v>
      </c>
      <c r="M436" s="194">
        <f t="shared" si="72"/>
        <v>699563457.51999998</v>
      </c>
      <c r="N436" s="194">
        <f t="shared" si="72"/>
        <v>699563457</v>
      </c>
      <c r="O436" s="194">
        <f t="shared" si="72"/>
        <v>266215924</v>
      </c>
      <c r="P436" s="194">
        <f t="shared" si="72"/>
        <v>160643874</v>
      </c>
      <c r="Q436" s="194">
        <f t="shared" si="72"/>
        <v>76000000</v>
      </c>
      <c r="R436" s="194">
        <f t="shared" si="72"/>
        <v>192000000</v>
      </c>
      <c r="S436" s="194">
        <f t="shared" si="72"/>
        <v>0</v>
      </c>
      <c r="T436" s="194">
        <f t="shared" si="72"/>
        <v>1369213924</v>
      </c>
      <c r="U436" s="194">
        <f t="shared" si="72"/>
        <v>0</v>
      </c>
      <c r="V436" s="194">
        <f t="shared" si="72"/>
        <v>115940400</v>
      </c>
      <c r="W436" s="194">
        <f t="shared" si="72"/>
        <v>37248010</v>
      </c>
      <c r="X436" s="194">
        <f t="shared" si="72"/>
        <v>194085415</v>
      </c>
      <c r="Y436" s="194">
        <f t="shared" si="72"/>
        <v>36081277</v>
      </c>
      <c r="Z436" s="194">
        <f t="shared" si="72"/>
        <v>77569979</v>
      </c>
      <c r="AA436" s="194">
        <f t="shared" si="72"/>
        <v>35922137</v>
      </c>
      <c r="AB436" s="194">
        <f t="shared" si="72"/>
        <v>0</v>
      </c>
      <c r="AC436" s="194">
        <f t="shared" si="72"/>
        <v>0</v>
      </c>
      <c r="AD436" s="194">
        <f t="shared" si="72"/>
        <v>0</v>
      </c>
      <c r="AE436" s="194">
        <f t="shared" si="72"/>
        <v>685296412</v>
      </c>
      <c r="AF436" s="194">
        <f t="shared" si="72"/>
        <v>9381716932.5200005</v>
      </c>
      <c r="AG436" s="195"/>
      <c r="AH436" s="194">
        <f t="shared" si="72"/>
        <v>32764897374.745266</v>
      </c>
      <c r="AI436" s="195"/>
      <c r="AJ436" s="194">
        <f>SUM(AJ431:AJ435)</f>
        <v>23383180442.225266</v>
      </c>
      <c r="AK436" s="10">
        <f>+AJ436+AF436</f>
        <v>32764897374.745266</v>
      </c>
    </row>
    <row r="437" spans="1:37" ht="15.6" x14ac:dyDescent="0.3">
      <c r="A437" s="137"/>
      <c r="B437" s="196" t="s">
        <v>236</v>
      </c>
      <c r="C437" s="154"/>
      <c r="D437" s="154"/>
      <c r="E437" s="155"/>
      <c r="F437" s="178">
        <f t="shared" ref="F437:AH437" si="73">+F436+F430+F424+F418+F411</f>
        <v>9100235628</v>
      </c>
      <c r="G437" s="178">
        <f t="shared" si="73"/>
        <v>363824680</v>
      </c>
      <c r="H437" s="178">
        <f t="shared" si="73"/>
        <v>2765232391</v>
      </c>
      <c r="I437" s="178">
        <f t="shared" si="73"/>
        <v>400668001</v>
      </c>
      <c r="J437" s="178">
        <f t="shared" si="73"/>
        <v>2216215924</v>
      </c>
      <c r="K437" s="178">
        <f t="shared" si="73"/>
        <v>4272316528</v>
      </c>
      <c r="L437" s="178">
        <f t="shared" si="73"/>
        <v>729563457</v>
      </c>
      <c r="M437" s="178">
        <f t="shared" si="73"/>
        <v>729563457.51999998</v>
      </c>
      <c r="N437" s="178">
        <f t="shared" si="73"/>
        <v>729563457</v>
      </c>
      <c r="O437" s="178">
        <f t="shared" si="73"/>
        <v>960000000</v>
      </c>
      <c r="P437" s="178">
        <f t="shared" si="73"/>
        <v>160643874</v>
      </c>
      <c r="Q437" s="178">
        <f t="shared" si="73"/>
        <v>76000000</v>
      </c>
      <c r="R437" s="178">
        <f t="shared" si="73"/>
        <v>192000000</v>
      </c>
      <c r="S437" s="178">
        <f t="shared" si="73"/>
        <v>1215482662</v>
      </c>
      <c r="T437" s="178">
        <f t="shared" si="73"/>
        <v>1369213924</v>
      </c>
      <c r="U437" s="178">
        <f t="shared" si="73"/>
        <v>799933467</v>
      </c>
      <c r="V437" s="178">
        <f t="shared" si="73"/>
        <v>335005742</v>
      </c>
      <c r="W437" s="178">
        <f t="shared" si="73"/>
        <v>91248010</v>
      </c>
      <c r="X437" s="178">
        <f t="shared" si="73"/>
        <v>569887807</v>
      </c>
      <c r="Y437" s="178">
        <f t="shared" si="73"/>
        <v>114739644.33333333</v>
      </c>
      <c r="Z437" s="178">
        <f t="shared" si="73"/>
        <v>117957113</v>
      </c>
      <c r="AA437" s="178">
        <f t="shared" si="73"/>
        <v>161059420</v>
      </c>
      <c r="AB437" s="178">
        <f t="shared" si="73"/>
        <v>95229551</v>
      </c>
      <c r="AC437" s="178">
        <f t="shared" si="73"/>
        <v>0</v>
      </c>
      <c r="AD437" s="178">
        <f t="shared" si="73"/>
        <v>0</v>
      </c>
      <c r="AE437" s="178">
        <f t="shared" si="73"/>
        <v>4285296412</v>
      </c>
      <c r="AF437" s="178">
        <f t="shared" si="73"/>
        <v>31850881149.853333</v>
      </c>
      <c r="AG437" s="178"/>
      <c r="AH437" s="178">
        <f t="shared" si="73"/>
        <v>67318153971.145271</v>
      </c>
      <c r="AI437" s="178"/>
      <c r="AJ437" s="197">
        <f>+AJ436+AJ430+AJ424+AJ418+AJ411</f>
        <v>35467272821.291931</v>
      </c>
      <c r="AK437" s="10">
        <f>SUM(AK405:AK436)</f>
        <v>67318153971.145264</v>
      </c>
    </row>
    <row r="438" spans="1:37" ht="16.8" customHeight="1" x14ac:dyDescent="0.3">
      <c r="A438" s="137"/>
      <c r="B438" s="208"/>
      <c r="C438" s="138"/>
      <c r="D438" s="137"/>
      <c r="E438" s="138"/>
      <c r="F438" s="140">
        <f>+F401-F437</f>
        <v>0</v>
      </c>
      <c r="G438" s="140">
        <f t="shared" ref="G438:I438" si="74">+G401-G437</f>
        <v>0</v>
      </c>
      <c r="H438" s="140">
        <f t="shared" si="74"/>
        <v>0</v>
      </c>
      <c r="I438" s="140">
        <f t="shared" si="74"/>
        <v>0</v>
      </c>
      <c r="J438" s="140">
        <f>+J401-J437</f>
        <v>0</v>
      </c>
      <c r="K438" s="140">
        <f t="shared" ref="K438:L438" si="75">+K401-K437</f>
        <v>0</v>
      </c>
      <c r="L438" s="140">
        <f t="shared" si="75"/>
        <v>0</v>
      </c>
      <c r="M438" s="140">
        <f>+M401-M437</f>
        <v>0</v>
      </c>
      <c r="N438" s="140">
        <f t="shared" ref="N438:O438" si="76">+N401-N437</f>
        <v>0</v>
      </c>
      <c r="O438" s="140">
        <f t="shared" si="76"/>
        <v>0</v>
      </c>
      <c r="P438" s="140">
        <f>+P401-P437</f>
        <v>0</v>
      </c>
      <c r="Q438" s="140">
        <f t="shared" ref="Q438:R438" si="77">+Q401-Q437</f>
        <v>0</v>
      </c>
      <c r="R438" s="140">
        <f t="shared" si="77"/>
        <v>0</v>
      </c>
      <c r="S438" s="140">
        <f>+S401-S437</f>
        <v>0</v>
      </c>
      <c r="T438" s="140">
        <f t="shared" ref="T438:U438" si="78">+T401-T437</f>
        <v>0</v>
      </c>
      <c r="U438" s="140">
        <f t="shared" si="78"/>
        <v>0</v>
      </c>
      <c r="V438" s="140">
        <f>+V401-V437</f>
        <v>0</v>
      </c>
      <c r="W438" s="140">
        <f>+W437-FUENTES!B29</f>
        <v>0</v>
      </c>
      <c r="X438" s="140">
        <f t="shared" ref="X438" si="79">+X401-X437</f>
        <v>0</v>
      </c>
      <c r="Y438" s="140">
        <f>+Y437-FUENTES!B31</f>
        <v>0.3333333283662796</v>
      </c>
      <c r="Z438" s="140">
        <f t="shared" ref="Z438:AA438" si="80">+Z401-Z437</f>
        <v>0</v>
      </c>
      <c r="AA438" s="140">
        <f t="shared" si="80"/>
        <v>0</v>
      </c>
      <c r="AB438" s="140">
        <f>+AB401-AB437</f>
        <v>0</v>
      </c>
      <c r="AC438" s="140">
        <f t="shared" ref="AC438:AE438" si="81">+AC401-AC437</f>
        <v>0</v>
      </c>
      <c r="AD438" s="140">
        <f t="shared" si="81"/>
        <v>0</v>
      </c>
      <c r="AE438" s="140">
        <f t="shared" si="81"/>
        <v>0</v>
      </c>
      <c r="AF438" s="156">
        <f>+AF437/AH437</f>
        <v>0.47313955108611039</v>
      </c>
      <c r="AG438" s="156"/>
      <c r="AH438" s="156">
        <v>1</v>
      </c>
      <c r="AI438" s="156"/>
      <c r="AJ438" s="156">
        <f>-AJ439/AH437</f>
        <v>9.874790743039856E-2</v>
      </c>
    </row>
    <row r="439" spans="1:37" ht="15.6" x14ac:dyDescent="0.3">
      <c r="A439" s="137"/>
      <c r="B439" s="209"/>
      <c r="C439" s="138"/>
      <c r="D439" s="137"/>
      <c r="E439" s="138"/>
      <c r="F439" s="137"/>
      <c r="G439" s="137"/>
      <c r="H439" s="137"/>
      <c r="I439" s="137"/>
      <c r="J439" s="140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40"/>
      <c r="AF439" s="156"/>
      <c r="AG439" s="157"/>
      <c r="AH439" s="197">
        <f>SUMIF(AJ2:AJ400,"&gt; 0",AJ2:AJ400)</f>
        <v>42114799658.019897</v>
      </c>
      <c r="AI439" s="158"/>
      <c r="AJ439" s="197">
        <f>SUMIF(AJ2:AJ400,"&lt;0",AJ2:AJ400)</f>
        <v>-6647526836.7279701</v>
      </c>
    </row>
    <row r="440" spans="1:37" ht="15.6" x14ac:dyDescent="0.3">
      <c r="A440" s="137"/>
      <c r="B440" s="209"/>
      <c r="C440" s="138"/>
      <c r="D440" s="137"/>
      <c r="E440" s="138"/>
      <c r="F440" s="137"/>
      <c r="G440" s="137"/>
      <c r="H440" s="137"/>
      <c r="I440" s="137"/>
      <c r="J440" s="140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  <c r="AF440" s="139"/>
      <c r="AG440" s="139"/>
      <c r="AH440" s="159"/>
      <c r="AI440" s="159"/>
      <c r="AJ440" s="140"/>
    </row>
    <row r="441" spans="1:37" ht="15.6" x14ac:dyDescent="0.3">
      <c r="A441" s="137"/>
      <c r="B441" s="209"/>
      <c r="C441" s="138"/>
      <c r="D441" s="137"/>
      <c r="E441" s="138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9"/>
      <c r="AG441" s="139"/>
      <c r="AH441" s="139"/>
      <c r="AI441" s="139"/>
      <c r="AJ441" s="140"/>
    </row>
    <row r="442" spans="1:37" x14ac:dyDescent="0.3">
      <c r="A442" s="166"/>
      <c r="B442" s="162"/>
      <c r="C442" s="167"/>
      <c r="D442" s="166"/>
      <c r="E442" s="167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166"/>
      <c r="AE442" s="166"/>
      <c r="AF442" s="166"/>
      <c r="AG442" s="166"/>
      <c r="AH442" s="168"/>
      <c r="AI442" s="168"/>
      <c r="AJ442" s="169"/>
    </row>
    <row r="443" spans="1:37" x14ac:dyDescent="0.3">
      <c r="A443" s="166"/>
      <c r="B443" s="162"/>
      <c r="C443" s="167"/>
      <c r="D443" s="166"/>
      <c r="E443" s="167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  <c r="AA443" s="166"/>
      <c r="AB443" s="166"/>
      <c r="AC443" s="166"/>
      <c r="AD443" s="166"/>
      <c r="AE443" s="166"/>
      <c r="AF443" s="166"/>
      <c r="AG443" s="166"/>
      <c r="AH443" s="168"/>
      <c r="AI443" s="168"/>
      <c r="AJ443" s="169"/>
    </row>
    <row r="444" spans="1:37" x14ac:dyDescent="0.3">
      <c r="A444" s="166"/>
      <c r="B444" s="162"/>
      <c r="C444" s="167"/>
      <c r="D444" s="166"/>
      <c r="E444" s="167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  <c r="AA444" s="166"/>
      <c r="AB444" s="166"/>
      <c r="AC444" s="166"/>
      <c r="AD444" s="166"/>
      <c r="AE444" s="166"/>
      <c r="AF444" s="166"/>
      <c r="AG444" s="166"/>
      <c r="AH444" s="168"/>
      <c r="AI444" s="168"/>
      <c r="AJ444" s="169"/>
    </row>
    <row r="445" spans="1:37" x14ac:dyDescent="0.3">
      <c r="A445" s="166"/>
      <c r="B445" s="162"/>
      <c r="C445" s="167"/>
      <c r="D445" s="166"/>
      <c r="E445" s="167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166"/>
      <c r="AE445" s="166"/>
      <c r="AF445" s="166"/>
      <c r="AG445" s="166"/>
      <c r="AH445" s="168"/>
      <c r="AI445" s="168"/>
      <c r="AJ445" s="169"/>
    </row>
    <row r="446" spans="1:37" x14ac:dyDescent="0.3">
      <c r="A446" s="166"/>
      <c r="B446" s="162"/>
      <c r="C446" s="167"/>
      <c r="D446" s="166"/>
      <c r="E446" s="167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  <c r="AA446" s="166"/>
      <c r="AB446" s="166"/>
      <c r="AC446" s="166"/>
      <c r="AD446" s="166"/>
      <c r="AE446" s="166"/>
      <c r="AF446" s="166"/>
      <c r="AG446" s="166"/>
      <c r="AH446" s="166"/>
      <c r="AI446" s="166"/>
      <c r="AJ446" s="169"/>
    </row>
    <row r="447" spans="1:37" x14ac:dyDescent="0.3">
      <c r="A447" s="166"/>
      <c r="B447" s="162"/>
      <c r="C447" s="167"/>
      <c r="D447" s="166"/>
      <c r="E447" s="167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  <c r="AA447" s="166"/>
      <c r="AB447" s="166"/>
      <c r="AC447" s="166"/>
      <c r="AD447" s="166"/>
      <c r="AE447" s="166"/>
      <c r="AF447" s="166"/>
      <c r="AG447" s="166"/>
      <c r="AH447" s="166"/>
      <c r="AI447" s="166"/>
      <c r="AJ447" s="169"/>
    </row>
    <row r="448" spans="1:37" x14ac:dyDescent="0.3">
      <c r="A448" s="166"/>
      <c r="B448" s="162"/>
      <c r="C448" s="167"/>
      <c r="D448" s="166"/>
      <c r="E448" s="167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  <c r="AA448" s="166"/>
      <c r="AB448" s="166"/>
      <c r="AC448" s="166"/>
      <c r="AD448" s="166"/>
      <c r="AE448" s="166"/>
      <c r="AF448" s="166"/>
      <c r="AG448" s="166"/>
      <c r="AH448" s="166"/>
      <c r="AI448" s="166"/>
      <c r="AJ448" s="169"/>
    </row>
    <row r="449" spans="1:36" x14ac:dyDescent="0.3">
      <c r="A449" s="166"/>
      <c r="B449" s="162"/>
      <c r="C449" s="167"/>
      <c r="D449" s="166"/>
      <c r="E449" s="167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  <c r="AA449" s="166"/>
      <c r="AB449" s="166"/>
      <c r="AC449" s="166"/>
      <c r="AD449" s="166"/>
      <c r="AE449" s="166"/>
      <c r="AF449" s="166"/>
      <c r="AG449" s="166"/>
      <c r="AH449" s="166"/>
      <c r="AI449" s="166"/>
      <c r="AJ449" s="169"/>
    </row>
    <row r="450" spans="1:36" x14ac:dyDescent="0.3">
      <c r="A450" s="166"/>
      <c r="B450" s="162"/>
      <c r="C450" s="167"/>
      <c r="D450" s="166"/>
      <c r="E450" s="167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  <c r="AA450" s="166"/>
      <c r="AB450" s="166"/>
      <c r="AC450" s="166"/>
      <c r="AD450" s="166"/>
      <c r="AE450" s="166"/>
      <c r="AF450" s="166"/>
      <c r="AG450" s="166"/>
      <c r="AH450" s="166"/>
      <c r="AI450" s="166"/>
      <c r="AJ450" s="169"/>
    </row>
    <row r="451" spans="1:36" x14ac:dyDescent="0.3">
      <c r="A451" s="166"/>
      <c r="B451" s="162"/>
      <c r="C451" s="167"/>
      <c r="D451" s="166"/>
      <c r="E451" s="167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  <c r="AA451" s="166"/>
      <c r="AB451" s="166"/>
      <c r="AC451" s="166"/>
      <c r="AD451" s="166"/>
      <c r="AE451" s="166"/>
      <c r="AF451" s="166"/>
      <c r="AG451" s="166"/>
      <c r="AH451" s="166"/>
      <c r="AI451" s="166"/>
      <c r="AJ451" s="169"/>
    </row>
    <row r="452" spans="1:36" x14ac:dyDescent="0.3">
      <c r="A452" s="166"/>
      <c r="B452" s="162"/>
      <c r="C452" s="167"/>
      <c r="D452" s="166"/>
      <c r="E452" s="167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166"/>
      <c r="AG452" s="166"/>
      <c r="AH452" s="166"/>
      <c r="AI452" s="166"/>
      <c r="AJ452" s="169"/>
    </row>
    <row r="453" spans="1:36" x14ac:dyDescent="0.3">
      <c r="A453" s="166"/>
      <c r="B453" s="162"/>
      <c r="C453" s="167"/>
      <c r="D453" s="166"/>
      <c r="E453" s="167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  <c r="AA453" s="166"/>
      <c r="AB453" s="166"/>
      <c r="AC453" s="166"/>
      <c r="AD453" s="166"/>
      <c r="AE453" s="166"/>
      <c r="AF453" s="166"/>
      <c r="AG453" s="166"/>
      <c r="AH453" s="166"/>
      <c r="AI453" s="166"/>
      <c r="AJ453" s="169"/>
    </row>
    <row r="454" spans="1:36" x14ac:dyDescent="0.3">
      <c r="A454" s="166"/>
      <c r="B454" s="162"/>
      <c r="C454" s="167"/>
      <c r="D454" s="166"/>
      <c r="E454" s="167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  <c r="AA454" s="166"/>
      <c r="AB454" s="166"/>
      <c r="AC454" s="166"/>
      <c r="AD454" s="166"/>
      <c r="AE454" s="166"/>
      <c r="AF454" s="166"/>
      <c r="AG454" s="166"/>
      <c r="AH454" s="166"/>
      <c r="AI454" s="166"/>
      <c r="AJ454" s="169"/>
    </row>
    <row r="455" spans="1:36" x14ac:dyDescent="0.3">
      <c r="A455" s="166"/>
      <c r="B455" s="162"/>
      <c r="C455" s="167"/>
      <c r="D455" s="166"/>
      <c r="E455" s="167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  <c r="AA455" s="166"/>
      <c r="AB455" s="166"/>
      <c r="AC455" s="166"/>
      <c r="AD455" s="166"/>
      <c r="AE455" s="166"/>
      <c r="AF455" s="166"/>
      <c r="AG455" s="166"/>
      <c r="AH455" s="166"/>
      <c r="AI455" s="166"/>
      <c r="AJ455" s="169"/>
    </row>
    <row r="456" spans="1:36" x14ac:dyDescent="0.3">
      <c r="A456" s="166"/>
      <c r="B456" s="162"/>
      <c r="C456" s="167"/>
      <c r="D456" s="166"/>
      <c r="E456" s="167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166"/>
      <c r="AG456" s="166"/>
      <c r="AH456" s="166"/>
      <c r="AI456" s="166"/>
      <c r="AJ456" s="169"/>
    </row>
    <row r="457" spans="1:36" x14ac:dyDescent="0.3">
      <c r="A457" s="166"/>
      <c r="B457" s="162"/>
      <c r="C457" s="167"/>
      <c r="D457" s="166"/>
      <c r="E457" s="167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9"/>
    </row>
    <row r="458" spans="1:36" x14ac:dyDescent="0.3">
      <c r="A458" s="166"/>
      <c r="B458" s="162"/>
      <c r="C458" s="167"/>
      <c r="D458" s="166"/>
      <c r="E458" s="167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9"/>
    </row>
    <row r="459" spans="1:36" x14ac:dyDescent="0.3">
      <c r="A459" s="166"/>
      <c r="B459" s="162"/>
      <c r="C459" s="167"/>
      <c r="D459" s="166"/>
      <c r="E459" s="167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9"/>
    </row>
    <row r="460" spans="1:36" x14ac:dyDescent="0.3">
      <c r="A460" s="166"/>
      <c r="B460" s="162"/>
      <c r="C460" s="167"/>
      <c r="D460" s="166"/>
      <c r="E460" s="167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9"/>
    </row>
    <row r="461" spans="1:36" x14ac:dyDescent="0.3">
      <c r="A461" s="166"/>
      <c r="B461" s="162"/>
      <c r="C461" s="167"/>
      <c r="D461" s="166"/>
      <c r="E461" s="167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9"/>
    </row>
    <row r="462" spans="1:36" x14ac:dyDescent="0.3">
      <c r="A462" s="166"/>
      <c r="B462" s="162"/>
      <c r="C462" s="167"/>
      <c r="D462" s="166"/>
      <c r="E462" s="167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9"/>
    </row>
    <row r="463" spans="1:36" x14ac:dyDescent="0.3">
      <c r="A463" s="166"/>
      <c r="B463" s="162"/>
      <c r="C463" s="167"/>
      <c r="D463" s="166"/>
      <c r="E463" s="167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9"/>
    </row>
    <row r="464" spans="1:36" x14ac:dyDescent="0.3">
      <c r="A464" s="166"/>
      <c r="B464" s="162"/>
      <c r="C464" s="167"/>
      <c r="D464" s="166"/>
      <c r="E464" s="167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6"/>
      <c r="AG464" s="166"/>
      <c r="AH464" s="166"/>
      <c r="AI464" s="166"/>
      <c r="AJ464" s="169"/>
    </row>
    <row r="465" spans="1:36" x14ac:dyDescent="0.3">
      <c r="A465" s="166"/>
      <c r="B465" s="162"/>
      <c r="C465" s="167"/>
      <c r="D465" s="166"/>
      <c r="E465" s="167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  <c r="AB465" s="166"/>
      <c r="AC465" s="166"/>
      <c r="AD465" s="166"/>
      <c r="AE465" s="166"/>
      <c r="AF465" s="166"/>
      <c r="AG465" s="166"/>
      <c r="AH465" s="166"/>
      <c r="AI465" s="166"/>
      <c r="AJ465" s="169"/>
    </row>
    <row r="466" spans="1:36" x14ac:dyDescent="0.3">
      <c r="A466" s="166"/>
      <c r="B466" s="162"/>
      <c r="C466" s="167"/>
      <c r="D466" s="166"/>
      <c r="E466" s="167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  <c r="AB466" s="166"/>
      <c r="AC466" s="166"/>
      <c r="AD466" s="166"/>
      <c r="AE466" s="166"/>
      <c r="AF466" s="166"/>
      <c r="AG466" s="166"/>
      <c r="AH466" s="166"/>
      <c r="AI466" s="166"/>
      <c r="AJ466" s="169"/>
    </row>
    <row r="467" spans="1:36" x14ac:dyDescent="0.3">
      <c r="A467" s="166"/>
      <c r="B467" s="162"/>
      <c r="C467" s="167"/>
      <c r="D467" s="166"/>
      <c r="E467" s="167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  <c r="AA467" s="166"/>
      <c r="AB467" s="166"/>
      <c r="AC467" s="166"/>
      <c r="AD467" s="166"/>
      <c r="AE467" s="166"/>
      <c r="AF467" s="166"/>
      <c r="AG467" s="166"/>
      <c r="AH467" s="166"/>
      <c r="AI467" s="166"/>
      <c r="AJ467" s="169"/>
    </row>
    <row r="468" spans="1:36" x14ac:dyDescent="0.3">
      <c r="A468" s="166"/>
      <c r="B468" s="162"/>
      <c r="C468" s="167"/>
      <c r="D468" s="166"/>
      <c r="E468" s="167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166"/>
      <c r="AE468" s="166"/>
      <c r="AF468" s="166"/>
      <c r="AG468" s="166"/>
      <c r="AH468" s="166"/>
      <c r="AI468" s="166"/>
      <c r="AJ468" s="169"/>
    </row>
    <row r="469" spans="1:36" x14ac:dyDescent="0.3">
      <c r="A469" s="166"/>
      <c r="B469" s="162"/>
      <c r="C469" s="167"/>
      <c r="D469" s="166"/>
      <c r="E469" s="167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  <c r="AA469" s="166"/>
      <c r="AB469" s="166"/>
      <c r="AC469" s="166"/>
      <c r="AD469" s="166"/>
      <c r="AE469" s="166"/>
      <c r="AF469" s="166"/>
      <c r="AG469" s="166"/>
      <c r="AH469" s="166"/>
      <c r="AI469" s="166"/>
      <c r="AJ469" s="169"/>
    </row>
    <row r="470" spans="1:36" x14ac:dyDescent="0.3">
      <c r="A470" s="166"/>
      <c r="B470" s="162"/>
      <c r="C470" s="167"/>
      <c r="D470" s="166"/>
      <c r="E470" s="167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  <c r="AA470" s="166"/>
      <c r="AB470" s="166"/>
      <c r="AC470" s="166"/>
      <c r="AD470" s="166"/>
      <c r="AE470" s="166"/>
      <c r="AF470" s="166"/>
      <c r="AG470" s="166"/>
      <c r="AH470" s="166"/>
      <c r="AI470" s="166"/>
      <c r="AJ470" s="169"/>
    </row>
    <row r="471" spans="1:36" x14ac:dyDescent="0.3">
      <c r="A471" s="166"/>
      <c r="B471" s="162"/>
      <c r="C471" s="167"/>
      <c r="D471" s="166"/>
      <c r="E471" s="167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  <c r="AA471" s="166"/>
      <c r="AB471" s="166"/>
      <c r="AC471" s="166"/>
      <c r="AD471" s="166"/>
      <c r="AE471" s="166"/>
      <c r="AF471" s="166"/>
      <c r="AG471" s="166"/>
      <c r="AH471" s="166"/>
      <c r="AI471" s="166"/>
      <c r="AJ471" s="169"/>
    </row>
    <row r="472" spans="1:36" x14ac:dyDescent="0.3">
      <c r="A472" s="166"/>
      <c r="B472" s="162"/>
      <c r="C472" s="167"/>
      <c r="D472" s="166"/>
      <c r="E472" s="167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  <c r="AA472" s="166"/>
      <c r="AB472" s="166"/>
      <c r="AC472" s="166"/>
      <c r="AD472" s="166"/>
      <c r="AE472" s="166"/>
      <c r="AF472" s="166"/>
      <c r="AG472" s="166"/>
      <c r="AH472" s="166"/>
      <c r="AI472" s="166"/>
      <c r="AJ472" s="169"/>
    </row>
    <row r="473" spans="1:36" x14ac:dyDescent="0.3">
      <c r="A473" s="166"/>
      <c r="B473" s="162"/>
      <c r="C473" s="167"/>
      <c r="D473" s="166"/>
      <c r="E473" s="167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  <c r="AB473" s="166"/>
      <c r="AC473" s="166"/>
      <c r="AD473" s="166"/>
      <c r="AE473" s="166"/>
      <c r="AF473" s="166"/>
      <c r="AG473" s="166"/>
      <c r="AH473" s="166"/>
      <c r="AI473" s="166"/>
      <c r="AJ473" s="169"/>
    </row>
    <row r="474" spans="1:36" x14ac:dyDescent="0.3">
      <c r="A474" s="166"/>
      <c r="B474" s="162"/>
      <c r="C474" s="167"/>
      <c r="D474" s="166"/>
      <c r="E474" s="167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6"/>
      <c r="AG474" s="166"/>
      <c r="AH474" s="166"/>
      <c r="AI474" s="166"/>
      <c r="AJ474" s="169"/>
    </row>
    <row r="475" spans="1:36" x14ac:dyDescent="0.3">
      <c r="A475" s="166"/>
      <c r="B475" s="162"/>
      <c r="C475" s="167"/>
      <c r="D475" s="166"/>
      <c r="E475" s="167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  <c r="AH475" s="166"/>
      <c r="AI475" s="166"/>
      <c r="AJ475" s="169"/>
    </row>
    <row r="476" spans="1:36" x14ac:dyDescent="0.3">
      <c r="A476" s="166"/>
      <c r="B476" s="162"/>
      <c r="C476" s="167"/>
      <c r="D476" s="166"/>
      <c r="E476" s="167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  <c r="AH476" s="166"/>
      <c r="AI476" s="166"/>
      <c r="AJ476" s="169"/>
    </row>
    <row r="477" spans="1:36" x14ac:dyDescent="0.3">
      <c r="A477" s="166"/>
      <c r="B477" s="162"/>
      <c r="C477" s="167"/>
      <c r="D477" s="166"/>
      <c r="E477" s="167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6"/>
      <c r="AG477" s="166"/>
      <c r="AH477" s="166"/>
      <c r="AI477" s="166"/>
      <c r="AJ477" s="169"/>
    </row>
    <row r="478" spans="1:36" x14ac:dyDescent="0.3">
      <c r="A478" s="166"/>
      <c r="B478" s="162"/>
      <c r="C478" s="167"/>
      <c r="D478" s="166"/>
      <c r="E478" s="167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6"/>
      <c r="AG478" s="166"/>
      <c r="AH478" s="166"/>
      <c r="AI478" s="166"/>
      <c r="AJ478" s="169"/>
    </row>
    <row r="479" spans="1:36" x14ac:dyDescent="0.3">
      <c r="A479" s="166"/>
      <c r="B479" s="162"/>
      <c r="C479" s="167"/>
      <c r="D479" s="166"/>
      <c r="E479" s="167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6"/>
      <c r="AG479" s="166"/>
      <c r="AH479" s="166"/>
      <c r="AI479" s="166"/>
      <c r="AJ479" s="169"/>
    </row>
    <row r="480" spans="1:36" x14ac:dyDescent="0.3">
      <c r="A480" s="166"/>
      <c r="B480" s="162"/>
      <c r="C480" s="167"/>
      <c r="D480" s="166"/>
      <c r="E480" s="167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6"/>
      <c r="AG480" s="166"/>
      <c r="AH480" s="166"/>
      <c r="AI480" s="166"/>
      <c r="AJ480" s="169"/>
    </row>
    <row r="481" spans="1:36" x14ac:dyDescent="0.3">
      <c r="A481" s="166"/>
      <c r="B481" s="162"/>
      <c r="C481" s="167"/>
      <c r="D481" s="166"/>
      <c r="E481" s="167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  <c r="AH481" s="166"/>
      <c r="AI481" s="166"/>
      <c r="AJ481" s="169"/>
    </row>
    <row r="482" spans="1:36" x14ac:dyDescent="0.3">
      <c r="A482" s="166"/>
      <c r="B482" s="162"/>
      <c r="C482" s="167"/>
      <c r="D482" s="166"/>
      <c r="E482" s="167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6"/>
      <c r="AG482" s="166"/>
      <c r="AH482" s="166"/>
      <c r="AI482" s="166"/>
      <c r="AJ482" s="169"/>
    </row>
    <row r="483" spans="1:36" x14ac:dyDescent="0.3">
      <c r="A483" s="166"/>
      <c r="B483" s="162"/>
      <c r="C483" s="167"/>
      <c r="D483" s="166"/>
      <c r="E483" s="167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  <c r="AB483" s="166"/>
      <c r="AC483" s="166"/>
      <c r="AD483" s="166"/>
      <c r="AE483" s="166"/>
      <c r="AF483" s="166"/>
      <c r="AG483" s="166"/>
      <c r="AH483" s="166"/>
      <c r="AI483" s="166"/>
      <c r="AJ483" s="169"/>
    </row>
    <row r="484" spans="1:36" x14ac:dyDescent="0.3">
      <c r="A484" s="166"/>
      <c r="B484" s="162"/>
      <c r="C484" s="167"/>
      <c r="D484" s="166"/>
      <c r="E484" s="167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  <c r="AA484" s="166"/>
      <c r="AB484" s="166"/>
      <c r="AC484" s="166"/>
      <c r="AD484" s="166"/>
      <c r="AE484" s="166"/>
      <c r="AF484" s="166"/>
      <c r="AG484" s="166"/>
      <c r="AH484" s="166"/>
      <c r="AI484" s="166"/>
      <c r="AJ484" s="169"/>
    </row>
    <row r="485" spans="1:36" x14ac:dyDescent="0.3">
      <c r="A485" s="166"/>
      <c r="B485" s="162"/>
      <c r="C485" s="167"/>
      <c r="D485" s="166"/>
      <c r="E485" s="167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  <c r="AB485" s="166"/>
      <c r="AC485" s="166"/>
      <c r="AD485" s="166"/>
      <c r="AE485" s="166"/>
      <c r="AF485" s="166"/>
      <c r="AG485" s="166"/>
      <c r="AH485" s="166"/>
      <c r="AI485" s="166"/>
      <c r="AJ485" s="169"/>
    </row>
    <row r="486" spans="1:36" x14ac:dyDescent="0.3">
      <c r="A486" s="166"/>
      <c r="B486" s="162"/>
      <c r="C486" s="167"/>
      <c r="D486" s="166"/>
      <c r="E486" s="167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66"/>
      <c r="AC486" s="166"/>
      <c r="AD486" s="166"/>
      <c r="AE486" s="166"/>
      <c r="AF486" s="166"/>
      <c r="AG486" s="166"/>
      <c r="AH486" s="166"/>
      <c r="AI486" s="166"/>
      <c r="AJ486" s="169"/>
    </row>
    <row r="487" spans="1:36" x14ac:dyDescent="0.3">
      <c r="A487" s="166"/>
      <c r="B487" s="162"/>
      <c r="C487" s="167"/>
      <c r="D487" s="166"/>
      <c r="E487" s="167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  <c r="AA487" s="166"/>
      <c r="AB487" s="166"/>
      <c r="AC487" s="166"/>
      <c r="AD487" s="166"/>
      <c r="AE487" s="166"/>
      <c r="AF487" s="166"/>
      <c r="AG487" s="166"/>
      <c r="AH487" s="166"/>
      <c r="AI487" s="166"/>
      <c r="AJ487" s="169"/>
    </row>
    <row r="488" spans="1:36" x14ac:dyDescent="0.3">
      <c r="A488" s="166"/>
      <c r="B488" s="162"/>
      <c r="C488" s="167"/>
      <c r="D488" s="166"/>
      <c r="E488" s="167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  <c r="AA488" s="166"/>
      <c r="AB488" s="166"/>
      <c r="AC488" s="166"/>
      <c r="AD488" s="166"/>
      <c r="AE488" s="166"/>
      <c r="AF488" s="166"/>
      <c r="AG488" s="166"/>
      <c r="AH488" s="166"/>
      <c r="AI488" s="166"/>
      <c r="AJ488" s="169"/>
    </row>
    <row r="489" spans="1:36" x14ac:dyDescent="0.3">
      <c r="A489" s="166"/>
      <c r="B489" s="162"/>
      <c r="C489" s="167"/>
      <c r="D489" s="166"/>
      <c r="E489" s="167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66"/>
      <c r="AC489" s="166"/>
      <c r="AD489" s="166"/>
      <c r="AE489" s="166"/>
      <c r="AF489" s="166"/>
      <c r="AG489" s="166"/>
      <c r="AH489" s="166"/>
      <c r="AI489" s="166"/>
      <c r="AJ489" s="169"/>
    </row>
    <row r="490" spans="1:36" x14ac:dyDescent="0.3">
      <c r="A490" s="166"/>
      <c r="B490" s="162"/>
      <c r="C490" s="167"/>
      <c r="D490" s="166"/>
      <c r="E490" s="167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  <c r="AA490" s="166"/>
      <c r="AB490" s="166"/>
      <c r="AC490" s="166"/>
      <c r="AD490" s="166"/>
      <c r="AE490" s="166"/>
      <c r="AF490" s="166"/>
      <c r="AG490" s="166"/>
      <c r="AH490" s="166"/>
      <c r="AI490" s="166"/>
      <c r="AJ490" s="169"/>
    </row>
    <row r="491" spans="1:36" x14ac:dyDescent="0.3">
      <c r="A491" s="166"/>
      <c r="B491" s="162"/>
      <c r="C491" s="167"/>
      <c r="D491" s="166"/>
      <c r="E491" s="167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  <c r="AA491" s="166"/>
      <c r="AB491" s="166"/>
      <c r="AC491" s="166"/>
      <c r="AD491" s="166"/>
      <c r="AE491" s="166"/>
      <c r="AF491" s="166"/>
      <c r="AG491" s="166"/>
      <c r="AH491" s="166"/>
      <c r="AI491" s="166"/>
      <c r="AJ491" s="169"/>
    </row>
    <row r="492" spans="1:36" x14ac:dyDescent="0.3">
      <c r="A492" s="166"/>
      <c r="B492" s="162"/>
      <c r="C492" s="167"/>
      <c r="D492" s="166"/>
      <c r="E492" s="167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  <c r="AG492" s="166"/>
      <c r="AH492" s="166"/>
      <c r="AI492" s="166"/>
      <c r="AJ492" s="169"/>
    </row>
    <row r="493" spans="1:36" x14ac:dyDescent="0.3">
      <c r="A493" s="166"/>
      <c r="B493" s="162"/>
      <c r="C493" s="167"/>
      <c r="D493" s="166"/>
      <c r="E493" s="167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9"/>
    </row>
    <row r="494" spans="1:36" x14ac:dyDescent="0.3">
      <c r="A494" s="166"/>
      <c r="B494" s="162"/>
      <c r="C494" s="167"/>
      <c r="D494" s="166"/>
      <c r="E494" s="167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9"/>
    </row>
    <row r="495" spans="1:36" x14ac:dyDescent="0.3">
      <c r="A495" s="166"/>
      <c r="B495" s="162"/>
      <c r="C495" s="167"/>
      <c r="D495" s="166"/>
      <c r="E495" s="167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9"/>
    </row>
    <row r="496" spans="1:36" x14ac:dyDescent="0.3">
      <c r="A496" s="166"/>
      <c r="B496" s="162"/>
      <c r="C496" s="167"/>
      <c r="D496" s="166"/>
      <c r="E496" s="167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9"/>
    </row>
    <row r="497" spans="1:36" x14ac:dyDescent="0.3">
      <c r="A497" s="166"/>
      <c r="B497" s="162"/>
      <c r="C497" s="167"/>
      <c r="D497" s="166"/>
      <c r="E497" s="167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9"/>
    </row>
    <row r="498" spans="1:36" x14ac:dyDescent="0.3">
      <c r="A498" s="166"/>
      <c r="B498" s="162"/>
      <c r="C498" s="167"/>
      <c r="D498" s="166"/>
      <c r="E498" s="167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9"/>
    </row>
    <row r="499" spans="1:36" x14ac:dyDescent="0.3">
      <c r="A499" s="166"/>
      <c r="B499" s="162"/>
      <c r="C499" s="167"/>
      <c r="D499" s="166"/>
      <c r="E499" s="167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9"/>
    </row>
    <row r="500" spans="1:36" x14ac:dyDescent="0.3">
      <c r="A500" s="166"/>
      <c r="B500" s="162"/>
      <c r="C500" s="167"/>
      <c r="D500" s="166"/>
      <c r="E500" s="167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9"/>
    </row>
    <row r="501" spans="1:36" x14ac:dyDescent="0.3">
      <c r="A501" s="166"/>
      <c r="B501" s="162"/>
      <c r="C501" s="167"/>
      <c r="D501" s="166"/>
      <c r="E501" s="167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  <c r="AA501" s="166"/>
      <c r="AB501" s="166"/>
      <c r="AC501" s="166"/>
      <c r="AD501" s="166"/>
      <c r="AE501" s="166"/>
      <c r="AF501" s="166"/>
      <c r="AG501" s="166"/>
      <c r="AH501" s="166"/>
      <c r="AI501" s="166"/>
      <c r="AJ501" s="169"/>
    </row>
    <row r="502" spans="1:36" x14ac:dyDescent="0.3">
      <c r="A502" s="166"/>
      <c r="B502" s="162"/>
      <c r="C502" s="167"/>
      <c r="D502" s="166"/>
      <c r="E502" s="167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9"/>
    </row>
    <row r="503" spans="1:36" x14ac:dyDescent="0.3">
      <c r="A503" s="166"/>
      <c r="B503" s="162"/>
      <c r="C503" s="167"/>
      <c r="D503" s="166"/>
      <c r="E503" s="167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  <c r="AA503" s="166"/>
      <c r="AB503" s="166"/>
      <c r="AC503" s="166"/>
      <c r="AD503" s="166"/>
      <c r="AE503" s="166"/>
      <c r="AF503" s="166"/>
      <c r="AG503" s="166"/>
      <c r="AH503" s="166"/>
      <c r="AI503" s="166"/>
      <c r="AJ503" s="169"/>
    </row>
    <row r="504" spans="1:36" x14ac:dyDescent="0.3">
      <c r="A504" s="166"/>
      <c r="B504" s="162"/>
      <c r="C504" s="167"/>
      <c r="D504" s="166"/>
      <c r="E504" s="167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  <c r="AA504" s="166"/>
      <c r="AB504" s="166"/>
      <c r="AC504" s="166"/>
      <c r="AD504" s="166"/>
      <c r="AE504" s="166"/>
      <c r="AF504" s="166"/>
      <c r="AG504" s="166"/>
      <c r="AH504" s="166"/>
      <c r="AI504" s="166"/>
      <c r="AJ504" s="169"/>
    </row>
    <row r="505" spans="1:36" x14ac:dyDescent="0.3">
      <c r="A505" s="166"/>
      <c r="B505" s="162"/>
      <c r="C505" s="167"/>
      <c r="D505" s="166"/>
      <c r="E505" s="167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  <c r="AA505" s="166"/>
      <c r="AB505" s="166"/>
      <c r="AC505" s="166"/>
      <c r="AD505" s="166"/>
      <c r="AE505" s="166"/>
      <c r="AF505" s="166"/>
      <c r="AG505" s="166"/>
      <c r="AH505" s="166"/>
      <c r="AI505" s="166"/>
      <c r="AJ505" s="169"/>
    </row>
    <row r="506" spans="1:36" x14ac:dyDescent="0.3">
      <c r="A506" s="166"/>
      <c r="B506" s="162"/>
      <c r="C506" s="167"/>
      <c r="D506" s="166"/>
      <c r="E506" s="167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  <c r="AA506" s="166"/>
      <c r="AB506" s="166"/>
      <c r="AC506" s="166"/>
      <c r="AD506" s="166"/>
      <c r="AE506" s="166"/>
      <c r="AF506" s="166"/>
      <c r="AG506" s="166"/>
      <c r="AH506" s="166"/>
      <c r="AI506" s="166"/>
      <c r="AJ506" s="169"/>
    </row>
    <row r="507" spans="1:36" x14ac:dyDescent="0.3">
      <c r="A507" s="166"/>
      <c r="B507" s="162"/>
      <c r="C507" s="167"/>
      <c r="D507" s="166"/>
      <c r="E507" s="167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  <c r="AA507" s="166"/>
      <c r="AB507" s="166"/>
      <c r="AC507" s="166"/>
      <c r="AD507" s="166"/>
      <c r="AE507" s="166"/>
      <c r="AF507" s="166"/>
      <c r="AG507" s="166"/>
      <c r="AH507" s="166"/>
      <c r="AI507" s="166"/>
      <c r="AJ507" s="169"/>
    </row>
    <row r="508" spans="1:36" ht="14.4" customHeight="1" x14ac:dyDescent="0.3">
      <c r="A508" s="166"/>
      <c r="B508" s="162"/>
      <c r="C508" s="167"/>
      <c r="D508" s="166"/>
      <c r="E508" s="167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9"/>
    </row>
    <row r="509" spans="1:36" ht="14.4" customHeight="1" x14ac:dyDescent="0.3">
      <c r="A509" s="166"/>
      <c r="B509" s="162"/>
      <c r="C509" s="167"/>
      <c r="D509" s="166"/>
      <c r="E509" s="167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  <c r="AA509" s="166"/>
      <c r="AB509" s="166"/>
      <c r="AC509" s="166"/>
      <c r="AD509" s="166"/>
      <c r="AE509" s="166"/>
      <c r="AF509" s="166"/>
      <c r="AG509" s="166"/>
      <c r="AH509" s="166"/>
      <c r="AI509" s="166"/>
      <c r="AJ509" s="169"/>
    </row>
    <row r="510" spans="1:36" ht="14.4" customHeight="1" x14ac:dyDescent="0.3">
      <c r="A510" s="166"/>
      <c r="B510" s="162"/>
      <c r="C510" s="167"/>
      <c r="D510" s="166"/>
      <c r="E510" s="167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  <c r="AA510" s="166"/>
      <c r="AB510" s="166"/>
      <c r="AC510" s="166"/>
      <c r="AD510" s="166"/>
      <c r="AE510" s="166"/>
      <c r="AF510" s="166"/>
      <c r="AG510" s="166"/>
      <c r="AH510" s="166"/>
      <c r="AI510" s="166"/>
      <c r="AJ510" s="169"/>
    </row>
    <row r="511" spans="1:36" ht="14.4" customHeight="1" x14ac:dyDescent="0.3">
      <c r="A511" s="166"/>
      <c r="B511" s="162"/>
      <c r="C511" s="167"/>
      <c r="D511" s="166"/>
      <c r="E511" s="167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  <c r="AA511" s="166"/>
      <c r="AB511" s="166"/>
      <c r="AC511" s="166"/>
      <c r="AD511" s="166"/>
      <c r="AE511" s="166"/>
      <c r="AF511" s="166"/>
      <c r="AG511" s="166"/>
      <c r="AH511" s="166"/>
      <c r="AI511" s="166"/>
      <c r="AJ511" s="169"/>
    </row>
    <row r="512" spans="1:36" ht="14.4" customHeight="1" x14ac:dyDescent="0.3">
      <c r="A512" s="166"/>
      <c r="B512" s="162"/>
      <c r="C512" s="167"/>
      <c r="D512" s="166"/>
      <c r="E512" s="167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  <c r="AA512" s="166"/>
      <c r="AB512" s="166"/>
      <c r="AC512" s="166"/>
      <c r="AD512" s="166"/>
      <c r="AE512" s="166"/>
      <c r="AF512" s="166"/>
      <c r="AG512" s="166"/>
      <c r="AH512" s="166"/>
      <c r="AI512" s="166"/>
      <c r="AJ512" s="169"/>
    </row>
    <row r="513" spans="1:36" ht="14.4" customHeight="1" x14ac:dyDescent="0.3">
      <c r="A513" s="166"/>
      <c r="B513" s="162"/>
      <c r="C513" s="167"/>
      <c r="D513" s="166"/>
      <c r="E513" s="167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  <c r="AA513" s="166"/>
      <c r="AB513" s="166"/>
      <c r="AC513" s="166"/>
      <c r="AD513" s="166"/>
      <c r="AE513" s="166"/>
      <c r="AF513" s="166"/>
      <c r="AG513" s="166"/>
      <c r="AH513" s="166"/>
      <c r="AI513" s="166"/>
      <c r="AJ513" s="169"/>
    </row>
    <row r="514" spans="1:36" ht="14.4" customHeight="1" x14ac:dyDescent="0.3">
      <c r="A514" s="166"/>
      <c r="B514" s="162"/>
      <c r="C514" s="167"/>
      <c r="D514" s="166"/>
      <c r="E514" s="167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  <c r="AA514" s="166"/>
      <c r="AB514" s="166"/>
      <c r="AC514" s="166"/>
      <c r="AD514" s="166"/>
      <c r="AE514" s="166"/>
      <c r="AF514" s="166"/>
      <c r="AG514" s="166"/>
      <c r="AH514" s="166"/>
      <c r="AI514" s="166"/>
      <c r="AJ514" s="169"/>
    </row>
    <row r="515" spans="1:36" ht="14.4" customHeight="1" x14ac:dyDescent="0.3">
      <c r="A515" s="166"/>
      <c r="B515" s="162"/>
      <c r="C515" s="167"/>
      <c r="D515" s="166"/>
      <c r="E515" s="167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  <c r="AA515" s="166"/>
      <c r="AB515" s="166"/>
      <c r="AC515" s="166"/>
      <c r="AD515" s="166"/>
      <c r="AE515" s="166"/>
      <c r="AF515" s="166"/>
      <c r="AG515" s="166"/>
      <c r="AH515" s="166"/>
      <c r="AI515" s="166"/>
      <c r="AJ515" s="169"/>
    </row>
    <row r="516" spans="1:36" ht="14.4" customHeight="1" x14ac:dyDescent="0.3">
      <c r="A516" s="166"/>
      <c r="B516" s="162"/>
      <c r="C516" s="167"/>
      <c r="D516" s="166"/>
      <c r="E516" s="167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  <c r="AA516" s="166"/>
      <c r="AB516" s="166"/>
      <c r="AC516" s="166"/>
      <c r="AD516" s="166"/>
      <c r="AE516" s="166"/>
      <c r="AF516" s="166"/>
      <c r="AG516" s="166"/>
      <c r="AH516" s="166"/>
      <c r="AI516" s="166"/>
      <c r="AJ516" s="169"/>
    </row>
    <row r="517" spans="1:36" ht="14.4" customHeight="1" x14ac:dyDescent="0.3">
      <c r="A517" s="166"/>
      <c r="B517" s="162"/>
      <c r="C517" s="167"/>
      <c r="D517" s="166"/>
      <c r="E517" s="167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  <c r="AA517" s="166"/>
      <c r="AB517" s="166"/>
      <c r="AC517" s="166"/>
      <c r="AD517" s="166"/>
      <c r="AE517" s="166"/>
      <c r="AF517" s="166"/>
      <c r="AG517" s="166"/>
      <c r="AH517" s="166"/>
      <c r="AI517" s="166"/>
      <c r="AJ517" s="169"/>
    </row>
    <row r="518" spans="1:36" ht="14.4" customHeight="1" x14ac:dyDescent="0.3">
      <c r="A518" s="166"/>
      <c r="B518" s="162"/>
      <c r="C518" s="167"/>
      <c r="D518" s="166"/>
      <c r="E518" s="167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  <c r="AB518" s="166"/>
      <c r="AC518" s="166"/>
      <c r="AD518" s="166"/>
      <c r="AE518" s="166"/>
      <c r="AF518" s="166"/>
      <c r="AG518" s="166"/>
      <c r="AH518" s="166"/>
      <c r="AI518" s="166"/>
      <c r="AJ518" s="169"/>
    </row>
    <row r="519" spans="1:36" ht="14.4" customHeight="1" x14ac:dyDescent="0.3">
      <c r="A519" s="166"/>
      <c r="B519" s="162"/>
      <c r="C519" s="167"/>
      <c r="D519" s="166"/>
      <c r="E519" s="167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  <c r="AA519" s="166"/>
      <c r="AB519" s="166"/>
      <c r="AC519" s="166"/>
      <c r="AD519" s="166"/>
      <c r="AE519" s="166"/>
      <c r="AF519" s="166"/>
      <c r="AG519" s="166"/>
      <c r="AH519" s="166"/>
      <c r="AI519" s="166"/>
      <c r="AJ519" s="169"/>
    </row>
    <row r="520" spans="1:36" ht="14.4" customHeight="1" x14ac:dyDescent="0.3">
      <c r="A520" s="166"/>
      <c r="B520" s="162"/>
      <c r="C520" s="167"/>
      <c r="D520" s="166"/>
      <c r="E520" s="167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  <c r="AA520" s="166"/>
      <c r="AB520" s="166"/>
      <c r="AC520" s="166"/>
      <c r="AD520" s="166"/>
      <c r="AE520" s="166"/>
      <c r="AF520" s="166"/>
      <c r="AG520" s="166"/>
      <c r="AH520" s="166"/>
      <c r="AI520" s="166"/>
      <c r="AJ520" s="169"/>
    </row>
    <row r="521" spans="1:36" ht="14.4" customHeight="1" x14ac:dyDescent="0.3">
      <c r="A521" s="166"/>
      <c r="B521" s="162"/>
      <c r="C521" s="167"/>
      <c r="D521" s="166"/>
      <c r="E521" s="167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  <c r="AA521" s="166"/>
      <c r="AB521" s="166"/>
      <c r="AC521" s="166"/>
      <c r="AD521" s="166"/>
      <c r="AE521" s="166"/>
      <c r="AF521" s="166"/>
      <c r="AG521" s="166"/>
      <c r="AH521" s="166"/>
      <c r="AI521" s="166"/>
      <c r="AJ521" s="169"/>
    </row>
    <row r="522" spans="1:36" ht="14.4" customHeight="1" x14ac:dyDescent="0.3">
      <c r="A522" s="166"/>
      <c r="B522" s="162"/>
      <c r="C522" s="167"/>
      <c r="D522" s="166"/>
      <c r="E522" s="167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  <c r="AA522" s="166"/>
      <c r="AB522" s="166"/>
      <c r="AC522" s="166"/>
      <c r="AD522" s="166"/>
      <c r="AE522" s="166"/>
      <c r="AF522" s="166"/>
      <c r="AG522" s="166"/>
      <c r="AH522" s="166"/>
      <c r="AI522" s="166"/>
      <c r="AJ522" s="169"/>
    </row>
    <row r="523" spans="1:36" ht="14.4" customHeight="1" x14ac:dyDescent="0.3">
      <c r="A523" s="166"/>
      <c r="B523" s="162"/>
      <c r="C523" s="167"/>
      <c r="D523" s="166"/>
      <c r="E523" s="167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  <c r="AA523" s="166"/>
      <c r="AB523" s="166"/>
      <c r="AC523" s="166"/>
      <c r="AD523" s="166"/>
      <c r="AE523" s="166"/>
      <c r="AF523" s="166"/>
      <c r="AG523" s="166"/>
      <c r="AH523" s="166"/>
      <c r="AI523" s="166"/>
      <c r="AJ523" s="169"/>
    </row>
    <row r="524" spans="1:36" ht="14.4" customHeight="1" x14ac:dyDescent="0.3">
      <c r="A524" s="166"/>
      <c r="B524" s="162"/>
      <c r="C524" s="167"/>
      <c r="D524" s="166"/>
      <c r="E524" s="167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  <c r="AA524" s="166"/>
      <c r="AB524" s="166"/>
      <c r="AC524" s="166"/>
      <c r="AD524" s="166"/>
      <c r="AE524" s="166"/>
      <c r="AF524" s="166"/>
      <c r="AG524" s="166"/>
      <c r="AH524" s="166"/>
      <c r="AI524" s="166"/>
      <c r="AJ524" s="169"/>
    </row>
    <row r="525" spans="1:36" ht="14.4" customHeight="1" x14ac:dyDescent="0.3">
      <c r="A525" s="166"/>
      <c r="B525" s="162"/>
      <c r="C525" s="167"/>
      <c r="D525" s="166"/>
      <c r="E525" s="167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  <c r="AA525" s="166"/>
      <c r="AB525" s="166"/>
      <c r="AC525" s="166"/>
      <c r="AD525" s="166"/>
      <c r="AE525" s="166"/>
      <c r="AF525" s="166"/>
      <c r="AG525" s="166"/>
      <c r="AH525" s="166"/>
      <c r="AI525" s="166"/>
      <c r="AJ525" s="169"/>
    </row>
    <row r="526" spans="1:36" ht="14.4" customHeight="1" x14ac:dyDescent="0.3">
      <c r="A526" s="166"/>
      <c r="B526" s="162"/>
      <c r="C526" s="167"/>
      <c r="D526" s="166"/>
      <c r="E526" s="167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  <c r="AA526" s="166"/>
      <c r="AB526" s="166"/>
      <c r="AC526" s="166"/>
      <c r="AD526" s="166"/>
      <c r="AE526" s="166"/>
      <c r="AF526" s="166"/>
      <c r="AG526" s="166"/>
      <c r="AH526" s="166"/>
      <c r="AI526" s="166"/>
      <c r="AJ526" s="169"/>
    </row>
    <row r="527" spans="1:36" ht="14.4" customHeight="1" x14ac:dyDescent="0.3">
      <c r="A527" s="166"/>
      <c r="B527" s="162"/>
      <c r="C527" s="167"/>
      <c r="D527" s="166"/>
      <c r="E527" s="167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  <c r="AA527" s="166"/>
      <c r="AB527" s="166"/>
      <c r="AC527" s="166"/>
      <c r="AD527" s="166"/>
      <c r="AE527" s="166"/>
      <c r="AF527" s="166"/>
      <c r="AG527" s="166"/>
      <c r="AH527" s="166"/>
      <c r="AI527" s="166"/>
      <c r="AJ527" s="169"/>
    </row>
    <row r="528" spans="1:36" ht="14.4" customHeight="1" x14ac:dyDescent="0.3">
      <c r="A528" s="166"/>
      <c r="B528" s="162"/>
      <c r="C528" s="167"/>
      <c r="D528" s="166"/>
      <c r="E528" s="167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  <c r="AB528" s="166"/>
      <c r="AC528" s="166"/>
      <c r="AD528" s="166"/>
      <c r="AE528" s="166"/>
      <c r="AF528" s="166"/>
      <c r="AG528" s="166"/>
      <c r="AH528" s="166"/>
      <c r="AI528" s="166"/>
      <c r="AJ528" s="169"/>
    </row>
    <row r="529" spans="1:36" ht="14.4" customHeight="1" x14ac:dyDescent="0.3">
      <c r="A529" s="166"/>
      <c r="B529" s="162"/>
      <c r="C529" s="167"/>
      <c r="D529" s="166"/>
      <c r="E529" s="167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9"/>
    </row>
    <row r="530" spans="1:36" ht="14.4" customHeight="1" x14ac:dyDescent="0.3">
      <c r="A530" s="166"/>
      <c r="B530" s="162"/>
      <c r="C530" s="167"/>
      <c r="D530" s="166"/>
      <c r="E530" s="167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  <c r="AA530" s="166"/>
      <c r="AB530" s="166"/>
      <c r="AC530" s="166"/>
      <c r="AD530" s="166"/>
      <c r="AE530" s="166"/>
      <c r="AF530" s="166"/>
      <c r="AG530" s="166"/>
      <c r="AH530" s="166"/>
      <c r="AI530" s="166"/>
      <c r="AJ530" s="169"/>
    </row>
    <row r="531" spans="1:36" ht="14.4" customHeight="1" x14ac:dyDescent="0.3">
      <c r="A531" s="166"/>
      <c r="B531" s="162"/>
      <c r="C531" s="167"/>
      <c r="D531" s="166"/>
      <c r="E531" s="167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  <c r="AA531" s="166"/>
      <c r="AB531" s="166"/>
      <c r="AC531" s="166"/>
      <c r="AD531" s="166"/>
      <c r="AE531" s="166"/>
      <c r="AF531" s="166"/>
      <c r="AG531" s="166"/>
      <c r="AH531" s="166"/>
      <c r="AI531" s="166"/>
      <c r="AJ531" s="169"/>
    </row>
    <row r="532" spans="1:36" ht="14.4" customHeight="1" x14ac:dyDescent="0.3">
      <c r="A532" s="166"/>
      <c r="B532" s="162"/>
      <c r="C532" s="167"/>
      <c r="D532" s="166"/>
      <c r="E532" s="167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  <c r="AA532" s="166"/>
      <c r="AB532" s="166"/>
      <c r="AC532" s="166"/>
      <c r="AD532" s="166"/>
      <c r="AE532" s="166"/>
      <c r="AF532" s="166"/>
      <c r="AG532" s="166"/>
      <c r="AH532" s="166"/>
      <c r="AI532" s="166"/>
      <c r="AJ532" s="169"/>
    </row>
    <row r="533" spans="1:36" ht="14.4" customHeight="1" x14ac:dyDescent="0.3">
      <c r="A533" s="166"/>
      <c r="B533" s="162"/>
      <c r="C533" s="167"/>
      <c r="D533" s="166"/>
      <c r="E533" s="167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  <c r="AB533" s="166"/>
      <c r="AC533" s="166"/>
      <c r="AD533" s="166"/>
      <c r="AE533" s="166"/>
      <c r="AF533" s="166"/>
      <c r="AG533" s="166"/>
      <c r="AH533" s="166"/>
      <c r="AI533" s="166"/>
      <c r="AJ533" s="169"/>
    </row>
    <row r="534" spans="1:36" ht="14.4" customHeight="1" x14ac:dyDescent="0.3">
      <c r="A534" s="166"/>
      <c r="B534" s="162"/>
      <c r="C534" s="167"/>
      <c r="D534" s="166"/>
      <c r="E534" s="167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  <c r="AB534" s="166"/>
      <c r="AC534" s="166"/>
      <c r="AD534" s="166"/>
      <c r="AE534" s="166"/>
      <c r="AF534" s="166"/>
      <c r="AG534" s="166"/>
      <c r="AH534" s="166"/>
      <c r="AI534" s="166"/>
      <c r="AJ534" s="169"/>
    </row>
    <row r="535" spans="1:36" ht="14.4" customHeight="1" x14ac:dyDescent="0.3">
      <c r="A535" s="166"/>
      <c r="B535" s="162"/>
      <c r="C535" s="167"/>
      <c r="D535" s="166"/>
      <c r="E535" s="167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  <c r="AB535" s="166"/>
      <c r="AC535" s="166"/>
      <c r="AD535" s="166"/>
      <c r="AE535" s="166"/>
      <c r="AF535" s="166"/>
      <c r="AG535" s="166"/>
      <c r="AH535" s="166"/>
      <c r="AI535" s="166"/>
      <c r="AJ535" s="169"/>
    </row>
    <row r="536" spans="1:36" ht="14.4" customHeight="1" x14ac:dyDescent="0.3">
      <c r="A536" s="166"/>
      <c r="B536" s="162"/>
      <c r="C536" s="167"/>
      <c r="D536" s="166"/>
      <c r="E536" s="167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  <c r="AB536" s="166"/>
      <c r="AC536" s="166"/>
      <c r="AD536" s="166"/>
      <c r="AE536" s="166"/>
      <c r="AF536" s="166"/>
      <c r="AG536" s="166"/>
      <c r="AH536" s="166"/>
      <c r="AI536" s="166"/>
      <c r="AJ536" s="169"/>
    </row>
    <row r="537" spans="1:36" ht="14.4" customHeight="1" x14ac:dyDescent="0.3">
      <c r="A537" s="166"/>
      <c r="B537" s="162"/>
      <c r="C537" s="167"/>
      <c r="D537" s="166"/>
      <c r="E537" s="167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  <c r="AB537" s="166"/>
      <c r="AC537" s="166"/>
      <c r="AD537" s="166"/>
      <c r="AE537" s="166"/>
      <c r="AF537" s="166"/>
      <c r="AG537" s="166"/>
      <c r="AH537" s="166"/>
      <c r="AI537" s="166"/>
      <c r="AJ537" s="169"/>
    </row>
    <row r="538" spans="1:36" ht="14.4" customHeight="1" x14ac:dyDescent="0.3">
      <c r="A538" s="166"/>
      <c r="B538" s="162"/>
      <c r="C538" s="167"/>
      <c r="D538" s="166"/>
      <c r="E538" s="167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  <c r="AB538" s="166"/>
      <c r="AC538" s="166"/>
      <c r="AD538" s="166"/>
      <c r="AE538" s="166"/>
      <c r="AF538" s="166"/>
      <c r="AG538" s="166"/>
      <c r="AH538" s="166"/>
      <c r="AI538" s="166"/>
      <c r="AJ538" s="169"/>
    </row>
    <row r="539" spans="1:36" ht="14.4" customHeight="1" x14ac:dyDescent="0.3">
      <c r="A539" s="166"/>
      <c r="B539" s="162"/>
      <c r="C539" s="167"/>
      <c r="D539" s="166"/>
      <c r="E539" s="167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  <c r="AA539" s="166"/>
      <c r="AB539" s="166"/>
      <c r="AC539" s="166"/>
      <c r="AD539" s="166"/>
      <c r="AE539" s="166"/>
      <c r="AF539" s="166"/>
      <c r="AG539" s="166"/>
      <c r="AH539" s="166"/>
      <c r="AI539" s="166"/>
      <c r="AJ539" s="169"/>
    </row>
    <row r="540" spans="1:36" ht="14.4" customHeight="1" x14ac:dyDescent="0.3">
      <c r="A540" s="166"/>
      <c r="B540" s="162"/>
      <c r="C540" s="167"/>
      <c r="D540" s="166"/>
      <c r="E540" s="167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  <c r="AB540" s="166"/>
      <c r="AC540" s="166"/>
      <c r="AD540" s="166"/>
      <c r="AE540" s="166"/>
      <c r="AF540" s="166"/>
      <c r="AG540" s="166"/>
      <c r="AH540" s="166"/>
      <c r="AI540" s="166"/>
      <c r="AJ540" s="169"/>
    </row>
    <row r="541" spans="1:36" ht="14.4" customHeight="1" x14ac:dyDescent="0.3">
      <c r="A541" s="166"/>
      <c r="B541" s="162"/>
      <c r="C541" s="167"/>
      <c r="D541" s="166"/>
      <c r="E541" s="167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  <c r="AB541" s="166"/>
      <c r="AC541" s="166"/>
      <c r="AD541" s="166"/>
      <c r="AE541" s="166"/>
      <c r="AF541" s="166"/>
      <c r="AG541" s="166"/>
      <c r="AH541" s="166"/>
      <c r="AI541" s="166"/>
      <c r="AJ541" s="169"/>
    </row>
    <row r="542" spans="1:36" ht="14.4" customHeight="1" x14ac:dyDescent="0.3">
      <c r="A542" s="166"/>
      <c r="B542" s="162"/>
      <c r="C542" s="167"/>
      <c r="D542" s="166"/>
      <c r="E542" s="167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  <c r="AB542" s="166"/>
      <c r="AC542" s="166"/>
      <c r="AD542" s="166"/>
      <c r="AE542" s="166"/>
      <c r="AF542" s="166"/>
      <c r="AG542" s="166"/>
      <c r="AH542" s="166"/>
      <c r="AI542" s="166"/>
      <c r="AJ542" s="169"/>
    </row>
    <row r="543" spans="1:36" ht="14.4" customHeight="1" x14ac:dyDescent="0.3">
      <c r="A543" s="166"/>
      <c r="B543" s="162"/>
      <c r="C543" s="167"/>
      <c r="D543" s="166"/>
      <c r="E543" s="167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  <c r="AB543" s="166"/>
      <c r="AC543" s="166"/>
      <c r="AD543" s="166"/>
      <c r="AE543" s="166"/>
      <c r="AF543" s="166"/>
      <c r="AG543" s="166"/>
      <c r="AH543" s="166"/>
      <c r="AI543" s="166"/>
      <c r="AJ543" s="169"/>
    </row>
    <row r="544" spans="1:36" ht="14.4" customHeight="1" x14ac:dyDescent="0.3">
      <c r="A544" s="166"/>
      <c r="B544" s="162"/>
      <c r="C544" s="167"/>
      <c r="D544" s="166"/>
      <c r="E544" s="167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  <c r="AB544" s="166"/>
      <c r="AC544" s="166"/>
      <c r="AD544" s="166"/>
      <c r="AE544" s="166"/>
      <c r="AF544" s="166"/>
      <c r="AG544" s="166"/>
      <c r="AH544" s="166"/>
      <c r="AI544" s="166"/>
      <c r="AJ544" s="169"/>
    </row>
    <row r="545" spans="1:36" ht="14.4" customHeight="1" x14ac:dyDescent="0.3">
      <c r="A545" s="166"/>
      <c r="B545" s="162"/>
      <c r="C545" s="167"/>
      <c r="D545" s="166"/>
      <c r="E545" s="167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  <c r="AB545" s="166"/>
      <c r="AC545" s="166"/>
      <c r="AD545" s="166"/>
      <c r="AE545" s="166"/>
      <c r="AF545" s="166"/>
      <c r="AG545" s="166"/>
      <c r="AH545" s="166"/>
      <c r="AI545" s="166"/>
      <c r="AJ545" s="169"/>
    </row>
    <row r="546" spans="1:36" ht="14.4" customHeight="1" x14ac:dyDescent="0.3">
      <c r="A546" s="166"/>
      <c r="B546" s="162"/>
      <c r="C546" s="167"/>
      <c r="D546" s="166"/>
      <c r="E546" s="167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  <c r="AB546" s="166"/>
      <c r="AC546" s="166"/>
      <c r="AD546" s="166"/>
      <c r="AE546" s="166"/>
      <c r="AF546" s="166"/>
      <c r="AG546" s="166"/>
      <c r="AH546" s="166"/>
      <c r="AI546" s="166"/>
      <c r="AJ546" s="169"/>
    </row>
    <row r="547" spans="1:36" ht="14.4" customHeight="1" x14ac:dyDescent="0.3">
      <c r="A547" s="166"/>
      <c r="B547" s="162"/>
      <c r="C547" s="167"/>
      <c r="D547" s="166"/>
      <c r="E547" s="167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  <c r="AB547" s="166"/>
      <c r="AC547" s="166"/>
      <c r="AD547" s="166"/>
      <c r="AE547" s="166"/>
      <c r="AF547" s="166"/>
      <c r="AG547" s="166"/>
      <c r="AH547" s="166"/>
      <c r="AI547" s="166"/>
      <c r="AJ547" s="169"/>
    </row>
    <row r="548" spans="1:36" ht="14.4" customHeight="1" x14ac:dyDescent="0.3">
      <c r="A548" s="166"/>
      <c r="B548" s="162"/>
      <c r="C548" s="167"/>
      <c r="D548" s="166"/>
      <c r="E548" s="167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9"/>
    </row>
    <row r="549" spans="1:36" ht="14.4" customHeight="1" x14ac:dyDescent="0.3">
      <c r="A549" s="166"/>
      <c r="B549" s="162"/>
      <c r="C549" s="167"/>
      <c r="D549" s="166"/>
      <c r="E549" s="167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9"/>
    </row>
    <row r="550" spans="1:36" ht="14.4" customHeight="1" x14ac:dyDescent="0.3">
      <c r="A550" s="166"/>
      <c r="B550" s="162"/>
      <c r="C550" s="167"/>
      <c r="D550" s="166"/>
      <c r="E550" s="167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9"/>
    </row>
    <row r="551" spans="1:36" ht="14.4" customHeight="1" x14ac:dyDescent="0.3">
      <c r="A551" s="166"/>
      <c r="B551" s="162"/>
      <c r="C551" s="167"/>
      <c r="D551" s="166"/>
      <c r="E551" s="167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9"/>
    </row>
    <row r="552" spans="1:36" ht="14.4" customHeight="1" x14ac:dyDescent="0.3">
      <c r="A552" s="166"/>
      <c r="B552" s="162"/>
      <c r="C552" s="167"/>
      <c r="D552" s="166"/>
      <c r="E552" s="167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9"/>
    </row>
    <row r="553" spans="1:36" ht="14.4" customHeight="1" x14ac:dyDescent="0.3">
      <c r="A553" s="166"/>
      <c r="B553" s="162"/>
      <c r="C553" s="167"/>
      <c r="D553" s="166"/>
      <c r="E553" s="167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9"/>
    </row>
    <row r="554" spans="1:36" ht="14.4" customHeight="1" x14ac:dyDescent="0.3">
      <c r="A554" s="166"/>
      <c r="B554" s="162"/>
      <c r="C554" s="167"/>
      <c r="D554" s="166"/>
      <c r="E554" s="167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9"/>
    </row>
    <row r="555" spans="1:36" ht="14.4" customHeight="1" x14ac:dyDescent="0.3">
      <c r="A555" s="166"/>
      <c r="B555" s="162"/>
      <c r="C555" s="167"/>
      <c r="D555" s="166"/>
      <c r="E555" s="167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6"/>
      <c r="AH555" s="166"/>
      <c r="AI555" s="166"/>
      <c r="AJ555" s="169"/>
    </row>
    <row r="556" spans="1:36" ht="14.4" customHeight="1" x14ac:dyDescent="0.3">
      <c r="A556" s="166"/>
      <c r="B556" s="162"/>
      <c r="C556" s="167"/>
      <c r="D556" s="166"/>
      <c r="E556" s="167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  <c r="AB556" s="166"/>
      <c r="AC556" s="166"/>
      <c r="AD556" s="166"/>
      <c r="AE556" s="166"/>
      <c r="AF556" s="166"/>
      <c r="AG556" s="166"/>
      <c r="AH556" s="166"/>
      <c r="AI556" s="166"/>
      <c r="AJ556" s="169"/>
    </row>
    <row r="557" spans="1:36" ht="14.4" customHeight="1" x14ac:dyDescent="0.3">
      <c r="A557" s="166"/>
      <c r="B557" s="162"/>
      <c r="C557" s="167"/>
      <c r="D557" s="166"/>
      <c r="E557" s="167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  <c r="AB557" s="166"/>
      <c r="AC557" s="166"/>
      <c r="AD557" s="166"/>
      <c r="AE557" s="166"/>
      <c r="AF557" s="166"/>
      <c r="AG557" s="166"/>
      <c r="AH557" s="166"/>
      <c r="AI557" s="166"/>
      <c r="AJ557" s="169"/>
    </row>
    <row r="558" spans="1:36" ht="14.4" customHeight="1" x14ac:dyDescent="0.3">
      <c r="A558" s="166"/>
      <c r="B558" s="162"/>
      <c r="C558" s="167"/>
      <c r="D558" s="166"/>
      <c r="E558" s="167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  <c r="AB558" s="166"/>
      <c r="AC558" s="166"/>
      <c r="AD558" s="166"/>
      <c r="AE558" s="166"/>
      <c r="AF558" s="166"/>
      <c r="AG558" s="166"/>
      <c r="AH558" s="166"/>
      <c r="AI558" s="166"/>
      <c r="AJ558" s="169"/>
    </row>
    <row r="559" spans="1:36" ht="14.4" customHeight="1" x14ac:dyDescent="0.3">
      <c r="A559" s="166"/>
      <c r="B559" s="162"/>
      <c r="C559" s="167"/>
      <c r="D559" s="166"/>
      <c r="E559" s="167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  <c r="AB559" s="166"/>
      <c r="AC559" s="166"/>
      <c r="AD559" s="166"/>
      <c r="AE559" s="166"/>
      <c r="AF559" s="166"/>
      <c r="AG559" s="166"/>
      <c r="AH559" s="166"/>
      <c r="AI559" s="166"/>
      <c r="AJ559" s="169"/>
    </row>
    <row r="560" spans="1:36" ht="14.4" customHeight="1" x14ac:dyDescent="0.3">
      <c r="A560" s="166"/>
      <c r="B560" s="162"/>
      <c r="C560" s="167"/>
      <c r="D560" s="166"/>
      <c r="E560" s="167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  <c r="AB560" s="166"/>
      <c r="AC560" s="166"/>
      <c r="AD560" s="166"/>
      <c r="AE560" s="166"/>
      <c r="AF560" s="166"/>
      <c r="AG560" s="166"/>
      <c r="AH560" s="166"/>
      <c r="AI560" s="166"/>
      <c r="AJ560" s="169"/>
    </row>
    <row r="561" spans="1:36" ht="14.4" customHeight="1" x14ac:dyDescent="0.3">
      <c r="A561" s="166"/>
      <c r="B561" s="162"/>
      <c r="C561" s="167"/>
      <c r="D561" s="166"/>
      <c r="E561" s="167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  <c r="AB561" s="166"/>
      <c r="AC561" s="166"/>
      <c r="AD561" s="166"/>
      <c r="AE561" s="166"/>
      <c r="AF561" s="166"/>
      <c r="AG561" s="166"/>
      <c r="AH561" s="166"/>
      <c r="AI561" s="166"/>
      <c r="AJ561" s="169"/>
    </row>
    <row r="562" spans="1:36" ht="14.4" customHeight="1" x14ac:dyDescent="0.3">
      <c r="A562" s="166"/>
      <c r="B562" s="162"/>
      <c r="C562" s="167"/>
      <c r="D562" s="166"/>
      <c r="E562" s="167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  <c r="AB562" s="166"/>
      <c r="AC562" s="166"/>
      <c r="AD562" s="166"/>
      <c r="AE562" s="166"/>
      <c r="AF562" s="166"/>
      <c r="AG562" s="166"/>
      <c r="AH562" s="166"/>
      <c r="AI562" s="166"/>
      <c r="AJ562" s="169"/>
    </row>
    <row r="563" spans="1:36" ht="14.4" customHeight="1" x14ac:dyDescent="0.3">
      <c r="A563" s="166"/>
      <c r="B563" s="162"/>
      <c r="C563" s="167"/>
      <c r="D563" s="166"/>
      <c r="E563" s="167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  <c r="AB563" s="166"/>
      <c r="AC563" s="166"/>
      <c r="AD563" s="166"/>
      <c r="AE563" s="166"/>
      <c r="AF563" s="166"/>
      <c r="AG563" s="166"/>
      <c r="AH563" s="166"/>
      <c r="AI563" s="166"/>
      <c r="AJ563" s="169"/>
    </row>
    <row r="564" spans="1:36" ht="14.4" customHeight="1" x14ac:dyDescent="0.3">
      <c r="A564" s="166"/>
      <c r="B564" s="162"/>
      <c r="C564" s="167"/>
      <c r="D564" s="166"/>
      <c r="E564" s="167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9"/>
    </row>
    <row r="565" spans="1:36" ht="14.4" customHeight="1" x14ac:dyDescent="0.3">
      <c r="A565" s="166"/>
      <c r="B565" s="162"/>
      <c r="C565" s="167"/>
      <c r="D565" s="166"/>
      <c r="E565" s="167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9"/>
    </row>
    <row r="566" spans="1:36" ht="14.4" customHeight="1" x14ac:dyDescent="0.3">
      <c r="A566" s="166"/>
      <c r="B566" s="162"/>
      <c r="C566" s="167"/>
      <c r="D566" s="166"/>
      <c r="E566" s="167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9"/>
    </row>
    <row r="567" spans="1:36" ht="14.4" customHeight="1" x14ac:dyDescent="0.3">
      <c r="A567" s="166"/>
      <c r="B567" s="162"/>
      <c r="C567" s="167"/>
      <c r="D567" s="166"/>
      <c r="E567" s="167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9"/>
    </row>
    <row r="568" spans="1:36" ht="14.4" customHeight="1" x14ac:dyDescent="0.3">
      <c r="A568" s="166"/>
      <c r="B568" s="162"/>
      <c r="C568" s="167"/>
      <c r="D568" s="166"/>
      <c r="E568" s="167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9"/>
    </row>
    <row r="569" spans="1:36" ht="14.4" customHeight="1" x14ac:dyDescent="0.3">
      <c r="A569" s="166"/>
      <c r="B569" s="162"/>
      <c r="C569" s="167"/>
      <c r="D569" s="166"/>
      <c r="E569" s="167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9"/>
    </row>
    <row r="570" spans="1:36" ht="14.4" customHeight="1" x14ac:dyDescent="0.3">
      <c r="A570" s="166"/>
      <c r="B570" s="162"/>
      <c r="C570" s="167"/>
      <c r="D570" s="166"/>
      <c r="E570" s="167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9"/>
    </row>
    <row r="571" spans="1:36" ht="14.4" customHeight="1" x14ac:dyDescent="0.3">
      <c r="A571" s="166"/>
      <c r="B571" s="162"/>
      <c r="C571" s="167"/>
      <c r="D571" s="166"/>
      <c r="E571" s="167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9"/>
    </row>
    <row r="572" spans="1:36" ht="14.4" customHeight="1" x14ac:dyDescent="0.3">
      <c r="A572" s="166"/>
      <c r="B572" s="162"/>
      <c r="C572" s="167"/>
      <c r="D572" s="166"/>
      <c r="E572" s="167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9"/>
    </row>
    <row r="573" spans="1:36" ht="14.4" customHeight="1" x14ac:dyDescent="0.3">
      <c r="A573" s="166"/>
      <c r="B573" s="162"/>
      <c r="C573" s="167"/>
      <c r="D573" s="166"/>
      <c r="E573" s="167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  <c r="AB573" s="166"/>
      <c r="AC573" s="166"/>
      <c r="AD573" s="166"/>
      <c r="AE573" s="166"/>
      <c r="AF573" s="166"/>
      <c r="AG573" s="166"/>
      <c r="AH573" s="166"/>
      <c r="AI573" s="166"/>
      <c r="AJ573" s="169"/>
    </row>
    <row r="574" spans="1:36" ht="14.4" customHeight="1" x14ac:dyDescent="0.3">
      <c r="A574" s="166"/>
      <c r="B574" s="162"/>
      <c r="C574" s="167"/>
      <c r="D574" s="166"/>
      <c r="E574" s="167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  <c r="AB574" s="166"/>
      <c r="AC574" s="166"/>
      <c r="AD574" s="166"/>
      <c r="AE574" s="166"/>
      <c r="AF574" s="166"/>
      <c r="AG574" s="166"/>
      <c r="AH574" s="166"/>
      <c r="AI574" s="166"/>
      <c r="AJ574" s="169"/>
    </row>
    <row r="575" spans="1:36" ht="14.4" customHeight="1" x14ac:dyDescent="0.3">
      <c r="A575" s="166"/>
      <c r="B575" s="162"/>
      <c r="C575" s="167"/>
      <c r="D575" s="166"/>
      <c r="E575" s="167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  <c r="AB575" s="166"/>
      <c r="AC575" s="166"/>
      <c r="AD575" s="166"/>
      <c r="AE575" s="166"/>
      <c r="AF575" s="166"/>
      <c r="AG575" s="166"/>
      <c r="AH575" s="166"/>
      <c r="AI575" s="166"/>
      <c r="AJ575" s="169"/>
    </row>
    <row r="576" spans="1:36" ht="14.4" customHeight="1" x14ac:dyDescent="0.3">
      <c r="A576" s="166"/>
      <c r="B576" s="162"/>
      <c r="C576" s="167"/>
      <c r="D576" s="166"/>
      <c r="E576" s="167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  <c r="AB576" s="166"/>
      <c r="AC576" s="166"/>
      <c r="AD576" s="166"/>
      <c r="AE576" s="166"/>
      <c r="AF576" s="166"/>
      <c r="AG576" s="166"/>
      <c r="AH576" s="166"/>
      <c r="AI576" s="166"/>
      <c r="AJ576" s="169"/>
    </row>
    <row r="577" spans="1:36" ht="14.4" customHeight="1" x14ac:dyDescent="0.3">
      <c r="A577" s="166"/>
      <c r="B577" s="162"/>
      <c r="C577" s="167"/>
      <c r="D577" s="166"/>
      <c r="E577" s="167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  <c r="AB577" s="166"/>
      <c r="AC577" s="166"/>
      <c r="AD577" s="166"/>
      <c r="AE577" s="166"/>
      <c r="AF577" s="166"/>
      <c r="AG577" s="166"/>
      <c r="AH577" s="166"/>
      <c r="AI577" s="166"/>
      <c r="AJ577" s="169"/>
    </row>
    <row r="578" spans="1:36" ht="14.4" customHeight="1" x14ac:dyDescent="0.3">
      <c r="A578" s="166"/>
      <c r="B578" s="162"/>
      <c r="C578" s="167"/>
      <c r="D578" s="166"/>
      <c r="E578" s="167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  <c r="AA578" s="166"/>
      <c r="AB578" s="166"/>
      <c r="AC578" s="166"/>
      <c r="AD578" s="166"/>
      <c r="AE578" s="166"/>
      <c r="AF578" s="166"/>
      <c r="AG578" s="166"/>
      <c r="AH578" s="166"/>
      <c r="AI578" s="166"/>
      <c r="AJ578" s="169"/>
    </row>
    <row r="579" spans="1:36" ht="14.4" customHeight="1" x14ac:dyDescent="0.3">
      <c r="A579" s="166"/>
      <c r="B579" s="162"/>
      <c r="C579" s="167"/>
      <c r="D579" s="166"/>
      <c r="E579" s="167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  <c r="AB579" s="166"/>
      <c r="AC579" s="166"/>
      <c r="AD579" s="166"/>
      <c r="AE579" s="166"/>
      <c r="AF579" s="166"/>
      <c r="AG579" s="166"/>
      <c r="AH579" s="166"/>
      <c r="AI579" s="166"/>
      <c r="AJ579" s="169"/>
    </row>
    <row r="580" spans="1:36" ht="14.4" customHeight="1" x14ac:dyDescent="0.3">
      <c r="A580" s="166"/>
      <c r="B580" s="162"/>
      <c r="C580" s="167"/>
      <c r="D580" s="166"/>
      <c r="E580" s="167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  <c r="AB580" s="166"/>
      <c r="AC580" s="166"/>
      <c r="AD580" s="166"/>
      <c r="AE580" s="166"/>
      <c r="AF580" s="166"/>
      <c r="AG580" s="166"/>
      <c r="AH580" s="166"/>
      <c r="AI580" s="166"/>
      <c r="AJ580" s="169"/>
    </row>
    <row r="581" spans="1:36" ht="14.4" customHeight="1" x14ac:dyDescent="0.3">
      <c r="A581" s="166"/>
      <c r="B581" s="162"/>
      <c r="C581" s="167"/>
      <c r="D581" s="166"/>
      <c r="E581" s="167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  <c r="AB581" s="166"/>
      <c r="AC581" s="166"/>
      <c r="AD581" s="166"/>
      <c r="AE581" s="166"/>
      <c r="AF581" s="166"/>
      <c r="AG581" s="166"/>
      <c r="AH581" s="166"/>
      <c r="AI581" s="166"/>
      <c r="AJ581" s="169"/>
    </row>
    <row r="582" spans="1:36" ht="14.4" customHeight="1" x14ac:dyDescent="0.3">
      <c r="A582" s="166"/>
      <c r="B582" s="162"/>
      <c r="C582" s="167"/>
      <c r="D582" s="166"/>
      <c r="E582" s="167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  <c r="AB582" s="166"/>
      <c r="AC582" s="166"/>
      <c r="AD582" s="166"/>
      <c r="AE582" s="166"/>
      <c r="AF582" s="166"/>
      <c r="AG582" s="166"/>
      <c r="AH582" s="166"/>
      <c r="AI582" s="166"/>
      <c r="AJ582" s="169"/>
    </row>
    <row r="583" spans="1:36" ht="14.4" customHeight="1" x14ac:dyDescent="0.3">
      <c r="A583" s="166"/>
      <c r="B583" s="162"/>
      <c r="C583" s="167"/>
      <c r="D583" s="166"/>
      <c r="E583" s="167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9"/>
    </row>
    <row r="584" spans="1:36" ht="14.4" customHeight="1" x14ac:dyDescent="0.3">
      <c r="A584" s="166"/>
      <c r="B584" s="162"/>
      <c r="C584" s="167"/>
      <c r="D584" s="166"/>
      <c r="E584" s="167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9"/>
    </row>
    <row r="585" spans="1:36" ht="14.4" customHeight="1" x14ac:dyDescent="0.3">
      <c r="A585" s="161"/>
      <c r="B585" s="165"/>
      <c r="C585" s="163"/>
      <c r="D585" s="161"/>
      <c r="E585" s="163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4"/>
    </row>
    <row r="586" spans="1:36" ht="14.4" customHeight="1" x14ac:dyDescent="0.3">
      <c r="A586" s="161"/>
      <c r="B586" s="165"/>
      <c r="C586" s="163"/>
      <c r="D586" s="161"/>
      <c r="E586" s="163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4"/>
    </row>
    <row r="587" spans="1:36" ht="14.4" customHeight="1" x14ac:dyDescent="0.3">
      <c r="A587" s="161"/>
      <c r="B587" s="165"/>
      <c r="C587" s="163"/>
      <c r="D587" s="161"/>
      <c r="E587" s="163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4"/>
    </row>
    <row r="588" spans="1:36" ht="14.4" customHeight="1" x14ac:dyDescent="0.3">
      <c r="A588" s="161"/>
      <c r="B588" s="165"/>
      <c r="C588" s="163"/>
      <c r="D588" s="161"/>
      <c r="E588" s="163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4"/>
    </row>
    <row r="589" spans="1:36" ht="14.4" customHeight="1" x14ac:dyDescent="0.3">
      <c r="A589" s="161"/>
      <c r="B589" s="165"/>
      <c r="C589" s="163"/>
      <c r="D589" s="161"/>
      <c r="E589" s="163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4"/>
    </row>
    <row r="590" spans="1:36" ht="14.4" customHeight="1" x14ac:dyDescent="0.3">
      <c r="A590" s="161"/>
      <c r="B590" s="165"/>
      <c r="C590" s="163"/>
      <c r="D590" s="161"/>
      <c r="E590" s="163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4"/>
    </row>
    <row r="591" spans="1:36" ht="14.4" customHeight="1" x14ac:dyDescent="0.3">
      <c r="A591" s="161"/>
      <c r="B591" s="165"/>
      <c r="C591" s="163"/>
      <c r="D591" s="161"/>
      <c r="E591" s="163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4"/>
    </row>
    <row r="592" spans="1:36" ht="14.4" customHeight="1" x14ac:dyDescent="0.3">
      <c r="A592" s="161"/>
      <c r="B592" s="165"/>
      <c r="C592" s="163"/>
      <c r="D592" s="161"/>
      <c r="E592" s="163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4"/>
    </row>
    <row r="593" spans="1:36" ht="14.4" customHeight="1" x14ac:dyDescent="0.3">
      <c r="A593" s="161"/>
      <c r="B593" s="165"/>
      <c r="C593" s="163"/>
      <c r="D593" s="161"/>
      <c r="E593" s="163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4"/>
    </row>
    <row r="594" spans="1:36" ht="14.4" customHeight="1" x14ac:dyDescent="0.3">
      <c r="A594" s="161"/>
      <c r="B594" s="165"/>
      <c r="C594" s="163"/>
      <c r="D594" s="161"/>
      <c r="E594" s="163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4"/>
    </row>
    <row r="595" spans="1:36" ht="14.4" customHeight="1" x14ac:dyDescent="0.3">
      <c r="A595" s="161"/>
      <c r="B595" s="165"/>
      <c r="C595" s="163"/>
      <c r="D595" s="161"/>
      <c r="E595" s="163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4"/>
    </row>
    <row r="596" spans="1:36" ht="14.4" customHeight="1" x14ac:dyDescent="0.3">
      <c r="A596" s="161"/>
      <c r="B596" s="165"/>
      <c r="C596" s="163"/>
      <c r="D596" s="161"/>
      <c r="E596" s="163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4"/>
    </row>
    <row r="597" spans="1:36" ht="14.4" customHeight="1" x14ac:dyDescent="0.3">
      <c r="A597" s="161"/>
      <c r="B597" s="165"/>
      <c r="C597" s="163"/>
      <c r="D597" s="161"/>
      <c r="E597" s="163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4"/>
    </row>
    <row r="598" spans="1:36" ht="14.4" customHeight="1" x14ac:dyDescent="0.3">
      <c r="A598" s="161"/>
      <c r="B598" s="165"/>
      <c r="C598" s="163"/>
      <c r="D598" s="161"/>
      <c r="E598" s="163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4"/>
    </row>
    <row r="599" spans="1:36" ht="14.4" customHeight="1" x14ac:dyDescent="0.3">
      <c r="A599" s="161"/>
      <c r="B599" s="165"/>
      <c r="C599" s="163"/>
      <c r="D599" s="161"/>
      <c r="E599" s="163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4"/>
    </row>
    <row r="600" spans="1:36" ht="14.4" customHeight="1" x14ac:dyDescent="0.3">
      <c r="A600" s="161"/>
      <c r="B600" s="165"/>
      <c r="C600" s="163"/>
      <c r="D600" s="161"/>
      <c r="E600" s="163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4"/>
    </row>
    <row r="601" spans="1:36" ht="14.4" customHeight="1" x14ac:dyDescent="0.3">
      <c r="A601" s="161"/>
      <c r="B601" s="165"/>
      <c r="C601" s="163"/>
      <c r="D601" s="161"/>
      <c r="E601" s="163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4"/>
    </row>
    <row r="602" spans="1:36" ht="14.4" customHeight="1" x14ac:dyDescent="0.3">
      <c r="A602" s="161"/>
      <c r="B602" s="165"/>
      <c r="C602" s="163"/>
      <c r="D602" s="161"/>
      <c r="E602" s="163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4"/>
    </row>
    <row r="603" spans="1:36" ht="14.4" customHeight="1" x14ac:dyDescent="0.3">
      <c r="A603" s="161"/>
      <c r="B603" s="165"/>
      <c r="C603" s="163"/>
      <c r="D603" s="161"/>
      <c r="E603" s="163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4"/>
    </row>
    <row r="604" spans="1:36" ht="14.4" customHeight="1" x14ac:dyDescent="0.3">
      <c r="A604" s="161"/>
      <c r="B604" s="165"/>
      <c r="C604" s="163"/>
      <c r="D604" s="161"/>
      <c r="E604" s="163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4"/>
    </row>
    <row r="605" spans="1:36" ht="14.4" customHeight="1" x14ac:dyDescent="0.3">
      <c r="A605" s="161"/>
      <c r="B605" s="165"/>
      <c r="C605" s="163"/>
      <c r="D605" s="161"/>
      <c r="E605" s="163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4"/>
    </row>
    <row r="606" spans="1:36" ht="14.4" customHeight="1" x14ac:dyDescent="0.3">
      <c r="A606" s="161"/>
      <c r="B606" s="165"/>
      <c r="C606" s="163"/>
      <c r="D606" s="161"/>
      <c r="E606" s="163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4"/>
    </row>
    <row r="607" spans="1:36" ht="14.4" customHeight="1" x14ac:dyDescent="0.3">
      <c r="A607" s="161"/>
      <c r="B607" s="165"/>
      <c r="C607" s="163"/>
      <c r="D607" s="161"/>
      <c r="E607" s="163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4"/>
    </row>
    <row r="608" spans="1:36" ht="14.4" customHeight="1" x14ac:dyDescent="0.3">
      <c r="A608" s="161"/>
      <c r="B608" s="165"/>
      <c r="C608" s="163"/>
      <c r="D608" s="161"/>
      <c r="E608" s="163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4"/>
    </row>
    <row r="609" spans="1:36" ht="14.4" customHeight="1" x14ac:dyDescent="0.3">
      <c r="A609" s="161"/>
      <c r="B609" s="165"/>
      <c r="C609" s="163"/>
      <c r="D609" s="161"/>
      <c r="E609" s="163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4"/>
    </row>
    <row r="610" spans="1:36" ht="14.4" customHeight="1" x14ac:dyDescent="0.3">
      <c r="A610" s="161"/>
      <c r="B610" s="165"/>
      <c r="C610" s="163"/>
      <c r="D610" s="161"/>
      <c r="E610" s="163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4"/>
    </row>
    <row r="611" spans="1:36" ht="14.4" customHeight="1" x14ac:dyDescent="0.3">
      <c r="A611" s="161"/>
      <c r="B611" s="165"/>
      <c r="C611" s="163"/>
      <c r="D611" s="161"/>
      <c r="E611" s="163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4"/>
    </row>
    <row r="612" spans="1:36" ht="14.4" customHeight="1" x14ac:dyDescent="0.3">
      <c r="A612" s="161"/>
      <c r="B612" s="165"/>
      <c r="C612" s="163"/>
      <c r="D612" s="161"/>
      <c r="E612" s="163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4"/>
    </row>
    <row r="613" spans="1:36" ht="14.4" customHeight="1" x14ac:dyDescent="0.3">
      <c r="A613" s="161"/>
      <c r="B613" s="165"/>
      <c r="C613" s="163"/>
      <c r="D613" s="161"/>
      <c r="E613" s="163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4"/>
    </row>
    <row r="614" spans="1:36" ht="14.4" customHeight="1" x14ac:dyDescent="0.3">
      <c r="A614" s="161"/>
      <c r="B614" s="165"/>
      <c r="C614" s="163"/>
      <c r="D614" s="161"/>
      <c r="E614" s="163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4"/>
    </row>
    <row r="615" spans="1:36" ht="14.4" customHeight="1" x14ac:dyDescent="0.3">
      <c r="A615" s="161"/>
      <c r="B615" s="165"/>
      <c r="C615" s="163"/>
      <c r="D615" s="161"/>
      <c r="E615" s="163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4"/>
    </row>
    <row r="616" spans="1:36" ht="14.4" customHeight="1" x14ac:dyDescent="0.3">
      <c r="A616" s="161"/>
      <c r="B616" s="165"/>
      <c r="C616" s="163"/>
      <c r="D616" s="161"/>
      <c r="E616" s="163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4"/>
    </row>
    <row r="617" spans="1:36" ht="14.4" customHeight="1" x14ac:dyDescent="0.3">
      <c r="A617" s="161"/>
      <c r="B617" s="165"/>
      <c r="C617" s="163"/>
      <c r="D617" s="161"/>
      <c r="E617" s="163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4"/>
    </row>
    <row r="618" spans="1:36" ht="14.4" customHeight="1" x14ac:dyDescent="0.3">
      <c r="A618" s="161"/>
      <c r="B618" s="165"/>
      <c r="C618" s="163"/>
      <c r="D618" s="161"/>
      <c r="E618" s="163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4"/>
    </row>
    <row r="619" spans="1:36" ht="14.4" customHeight="1" x14ac:dyDescent="0.3">
      <c r="A619" s="161"/>
      <c r="B619" s="165"/>
      <c r="C619" s="163"/>
      <c r="D619" s="161"/>
      <c r="E619" s="163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4"/>
    </row>
    <row r="620" spans="1:36" ht="14.4" customHeight="1" x14ac:dyDescent="0.3">
      <c r="A620" s="161"/>
      <c r="B620" s="165"/>
      <c r="C620" s="163"/>
      <c r="D620" s="161"/>
      <c r="E620" s="163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4"/>
    </row>
    <row r="621" spans="1:36" ht="14.4" customHeight="1" x14ac:dyDescent="0.3">
      <c r="A621" s="161"/>
      <c r="B621" s="165"/>
      <c r="C621" s="163"/>
      <c r="D621" s="161"/>
      <c r="E621" s="163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4"/>
    </row>
    <row r="622" spans="1:36" ht="14.4" customHeight="1" x14ac:dyDescent="0.3">
      <c r="A622" s="161"/>
      <c r="B622" s="165"/>
      <c r="C622" s="163"/>
      <c r="D622" s="161"/>
      <c r="E622" s="163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4"/>
    </row>
    <row r="623" spans="1:36" ht="14.4" customHeight="1" x14ac:dyDescent="0.3">
      <c r="A623" s="161"/>
      <c r="B623" s="165"/>
      <c r="C623" s="163"/>
      <c r="D623" s="161"/>
      <c r="E623" s="163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4"/>
    </row>
    <row r="624" spans="1:36" ht="14.4" customHeight="1" x14ac:dyDescent="0.3">
      <c r="A624" s="161"/>
      <c r="B624" s="165"/>
      <c r="C624" s="163"/>
      <c r="D624" s="161"/>
      <c r="E624" s="163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4"/>
    </row>
    <row r="625" spans="1:36" ht="14.4" customHeight="1" x14ac:dyDescent="0.3">
      <c r="A625" s="161"/>
      <c r="B625" s="165"/>
      <c r="C625" s="163"/>
      <c r="D625" s="161"/>
      <c r="E625" s="163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4"/>
    </row>
    <row r="626" spans="1:36" ht="14.4" customHeight="1" x14ac:dyDescent="0.3">
      <c r="A626" s="161"/>
      <c r="B626" s="165"/>
      <c r="C626" s="163"/>
      <c r="D626" s="161"/>
      <c r="E626" s="163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4"/>
    </row>
    <row r="627" spans="1:36" ht="14.4" customHeight="1" x14ac:dyDescent="0.3">
      <c r="A627" s="161"/>
      <c r="B627" s="165"/>
      <c r="C627" s="163"/>
      <c r="D627" s="161"/>
      <c r="E627" s="163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4"/>
    </row>
    <row r="628" spans="1:36" ht="14.4" customHeight="1" x14ac:dyDescent="0.3">
      <c r="A628" s="161"/>
      <c r="B628" s="165"/>
      <c r="C628" s="163"/>
      <c r="D628" s="161"/>
      <c r="E628" s="163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4"/>
    </row>
    <row r="629" spans="1:36" ht="14.4" customHeight="1" x14ac:dyDescent="0.3">
      <c r="A629" s="161"/>
      <c r="B629" s="165"/>
      <c r="C629" s="163"/>
      <c r="D629" s="161"/>
      <c r="E629" s="163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4"/>
    </row>
    <row r="630" spans="1:36" ht="14.4" customHeight="1" x14ac:dyDescent="0.3">
      <c r="A630" s="161"/>
      <c r="B630" s="165"/>
      <c r="C630" s="163"/>
      <c r="D630" s="161"/>
      <c r="E630" s="163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4"/>
    </row>
    <row r="631" spans="1:36" ht="14.4" customHeight="1" x14ac:dyDescent="0.3">
      <c r="A631" s="161"/>
      <c r="B631" s="165"/>
      <c r="C631" s="163"/>
      <c r="D631" s="161"/>
      <c r="E631" s="163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4"/>
    </row>
    <row r="632" spans="1:36" ht="14.4" customHeight="1" x14ac:dyDescent="0.3">
      <c r="A632" s="161"/>
      <c r="B632" s="165"/>
      <c r="C632" s="163"/>
      <c r="D632" s="161"/>
      <c r="E632" s="163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4"/>
    </row>
    <row r="633" spans="1:36" ht="14.4" customHeight="1" x14ac:dyDescent="0.3">
      <c r="A633" s="161"/>
      <c r="B633" s="165"/>
      <c r="C633" s="163"/>
      <c r="D633" s="161"/>
      <c r="E633" s="163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4"/>
    </row>
    <row r="634" spans="1:36" ht="14.4" customHeight="1" x14ac:dyDescent="0.3">
      <c r="A634" s="161"/>
      <c r="B634" s="165"/>
      <c r="C634" s="163"/>
      <c r="D634" s="161"/>
      <c r="E634" s="163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4"/>
    </row>
    <row r="635" spans="1:36" ht="14.4" customHeight="1" x14ac:dyDescent="0.3">
      <c r="A635" s="161"/>
      <c r="B635" s="165"/>
      <c r="C635" s="163"/>
      <c r="D635" s="161"/>
      <c r="E635" s="163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4"/>
    </row>
    <row r="636" spans="1:36" ht="14.4" customHeight="1" x14ac:dyDescent="0.3">
      <c r="A636" s="161"/>
      <c r="B636" s="165"/>
      <c r="C636" s="163"/>
      <c r="D636" s="161"/>
      <c r="E636" s="163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4"/>
    </row>
    <row r="637" spans="1:36" ht="14.4" customHeight="1" x14ac:dyDescent="0.3">
      <c r="A637" s="161"/>
      <c r="B637" s="165"/>
      <c r="C637" s="163"/>
      <c r="D637" s="161"/>
      <c r="E637" s="163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4"/>
    </row>
    <row r="638" spans="1:36" ht="14.4" customHeight="1" x14ac:dyDescent="0.3">
      <c r="A638" s="161"/>
      <c r="B638" s="165"/>
      <c r="C638" s="163"/>
      <c r="D638" s="161"/>
      <c r="E638" s="163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4"/>
    </row>
    <row r="639" spans="1:36" ht="14.4" customHeight="1" x14ac:dyDescent="0.3">
      <c r="A639" s="161"/>
      <c r="B639" s="165"/>
      <c r="C639" s="163"/>
      <c r="D639" s="161"/>
      <c r="E639" s="163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4"/>
    </row>
    <row r="640" spans="1:36" ht="14.4" customHeight="1" x14ac:dyDescent="0.3">
      <c r="A640" s="161"/>
      <c r="B640" s="165"/>
      <c r="C640" s="163"/>
      <c r="D640" s="161"/>
      <c r="E640" s="163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4"/>
    </row>
    <row r="641" spans="1:36" ht="14.4" customHeight="1" x14ac:dyDescent="0.3">
      <c r="A641" s="161"/>
      <c r="B641" s="165"/>
      <c r="C641" s="163"/>
      <c r="D641" s="161"/>
      <c r="E641" s="163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4"/>
    </row>
    <row r="642" spans="1:36" ht="14.4" customHeight="1" x14ac:dyDescent="0.3">
      <c r="A642" s="161"/>
      <c r="B642" s="165"/>
      <c r="C642" s="163"/>
      <c r="D642" s="161"/>
      <c r="E642" s="163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4"/>
    </row>
    <row r="643" spans="1:36" ht="14.4" customHeight="1" x14ac:dyDescent="0.3">
      <c r="A643" s="161"/>
      <c r="B643" s="165"/>
      <c r="C643" s="163"/>
      <c r="D643" s="161"/>
      <c r="E643" s="163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4"/>
    </row>
    <row r="644" spans="1:36" ht="14.4" customHeight="1" x14ac:dyDescent="0.3">
      <c r="A644" s="161"/>
      <c r="B644" s="165"/>
      <c r="C644" s="163"/>
      <c r="D644" s="161"/>
      <c r="E644" s="163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4"/>
    </row>
    <row r="645" spans="1:36" ht="14.4" customHeight="1" x14ac:dyDescent="0.3"/>
    <row r="646" spans="1:36" ht="14.4" customHeight="1" x14ac:dyDescent="0.3"/>
    <row r="647" spans="1:36" ht="14.4" customHeight="1" x14ac:dyDescent="0.3"/>
    <row r="648" spans="1:36" ht="14.4" customHeight="1" x14ac:dyDescent="0.3"/>
    <row r="649" spans="1:36" ht="14.4" customHeight="1" x14ac:dyDescent="0.3"/>
    <row r="650" spans="1:36" ht="14.4" customHeight="1" x14ac:dyDescent="0.3"/>
    <row r="651" spans="1:36" ht="14.4" customHeight="1" x14ac:dyDescent="0.3"/>
    <row r="652" spans="1:36" ht="14.4" customHeight="1" x14ac:dyDescent="0.3"/>
    <row r="653" spans="1:36" ht="14.4" customHeight="1" x14ac:dyDescent="0.3"/>
    <row r="654" spans="1:36" ht="14.4" customHeight="1" x14ac:dyDescent="0.3"/>
    <row r="655" spans="1:36" ht="14.4" customHeight="1" x14ac:dyDescent="0.3"/>
    <row r="656" spans="1:3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  <row r="690" ht="14.4" customHeight="1" x14ac:dyDescent="0.3"/>
    <row r="691" ht="14.4" customHeight="1" x14ac:dyDescent="0.3"/>
    <row r="692" ht="14.4" customHeight="1" x14ac:dyDescent="0.3"/>
    <row r="693" ht="14.4" customHeight="1" x14ac:dyDescent="0.3"/>
  </sheetData>
  <autoFilter ref="A1:AK403"/>
  <mergeCells count="1">
    <mergeCell ref="B438:B441"/>
  </mergeCells>
  <pageMargins left="0.7" right="0.7" top="0.75" bottom="0.75" header="0.3" footer="0.3"/>
  <pageSetup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="130" zoomScaleNormal="130" workbookViewId="0">
      <selection activeCell="E6" sqref="E6"/>
    </sheetView>
  </sheetViews>
  <sheetFormatPr baseColWidth="10" defaultColWidth="0" defaultRowHeight="14.4" customHeight="1" zeroHeight="1" x14ac:dyDescent="0.3"/>
  <cols>
    <col min="1" max="1" width="40.109375" customWidth="1"/>
    <col min="2" max="3" width="16.44140625" customWidth="1"/>
    <col min="4" max="4" width="15.44140625" customWidth="1"/>
    <col min="5" max="6" width="15.109375" customWidth="1"/>
    <col min="7" max="7" width="17.5546875" customWidth="1"/>
    <col min="8" max="16384" width="11.5546875" hidden="1"/>
  </cols>
  <sheetData>
    <row r="1" spans="1:7" ht="21" x14ac:dyDescent="0.3">
      <c r="A1" s="83" t="s">
        <v>398</v>
      </c>
      <c r="B1" s="83" t="s">
        <v>40</v>
      </c>
      <c r="C1" s="83" t="s">
        <v>10</v>
      </c>
      <c r="D1" s="83" t="s">
        <v>13</v>
      </c>
      <c r="E1" s="83" t="s">
        <v>14</v>
      </c>
      <c r="F1" s="83" t="s">
        <v>12</v>
      </c>
      <c r="G1" s="83" t="s">
        <v>367</v>
      </c>
    </row>
    <row r="2" spans="1:7" x14ac:dyDescent="0.3">
      <c r="A2" t="str">
        <f>+'[6]POAI 2023'!B410</f>
        <v>SUBSISTEMA DE FORMACIÓN</v>
      </c>
      <c r="B2" s="79">
        <f>SUMIFS('POAI 02 AC073'!$AF$2:$AF$400,  'POAI 02 AC073'!$C$2:$C$400,  SEDES!B$1,  'POAI 02 AC073'!$A$2:$A$400,"SF*")</f>
        <v>80000000</v>
      </c>
      <c r="C2" s="79">
        <f>SUMIFS('POAI 02 AC073'!$AF$2:$AF$400,  'POAI 02 AC073'!$C$2:$C$400,  SEDES!C$1,  'POAI 02 AC073'!$A$2:$A$400,"SF*")</f>
        <v>1574738000</v>
      </c>
      <c r="D2" s="79">
        <f>SUMIFS('POAI 02 AC073'!$AF$2:$AF$400,  'POAI 02 AC073'!$C$2:$C$400,  SEDES!D$1,  'POAI 02 AC073'!$A$2:$A$400,"SF*")</f>
        <v>21000000</v>
      </c>
      <c r="E2" s="79">
        <f>SUMIFS('POAI 02 AC073'!$AF$2:$AF$400,  'POAI 02 AC073'!$C$2:$C$400,  SEDES!E$1,  'POAI 02 AC073'!$A$2:$A$400,"SF*")</f>
        <v>21000000</v>
      </c>
      <c r="F2" s="79">
        <f>SUMIFS('POAI 02 AC073'!$AF$2:$AF$400,  'POAI 02 AC073'!$C$2:$C$400,  SEDES!F$1,  'POAI 02 AC073'!$A$2:$A$400,"SF*")</f>
        <v>29000000</v>
      </c>
      <c r="G2" s="9">
        <f t="shared" ref="G2:G8" si="0">SUM(B2:F2)</f>
        <v>1725738000</v>
      </c>
    </row>
    <row r="3" spans="1:7" x14ac:dyDescent="0.3">
      <c r="A3" t="str">
        <f>+'[6]POAI 2023'!B417</f>
        <v>SUBSISTEMA DE INVESTIGACIÓN</v>
      </c>
      <c r="B3" s="79">
        <f>SUMIFS('POAI 02 AC073'!$AF$2:$AF$400,  'POAI 02 AC073'!$C$2:$C$400,  SEDES!B$1,  'POAI 02 AC073'!$A$2:$A$400,"SI*")</f>
        <v>6273202077</v>
      </c>
      <c r="C3" s="79">
        <f>SUMIFS('POAI 02 AC073'!$AF$2:$AF$400,  'POAI 02 AC073'!$C$2:$C$400,  SEDES!C$1,  'POAI 02 AC073'!$A$2:$A$400,"SI*")</f>
        <v>4080663505.333333</v>
      </c>
      <c r="D3" s="79">
        <f>SUMIFS('POAI 02 AC073'!$AF$2:$AF$400,  'POAI 02 AC073'!$C$2:$C$400,  SEDES!D$1,  'POAI 02 AC073'!$A$2:$A$400,"SI*")</f>
        <v>112917230</v>
      </c>
      <c r="E3" s="79">
        <f>SUMIFS('POAI 02 AC073'!$AF$2:$AF$400,  'POAI 02 AC073'!$C$2:$C$400,  SEDES!E$1,  'POAI 02 AC073'!$A$2:$A$400,"SI*")</f>
        <v>96567230</v>
      </c>
      <c r="F3" s="79">
        <f>SUMIFS('POAI 02 AC073'!$AF$2:$AF$400,  'POAI 02 AC073'!$C$2:$C$400,  SEDES!F$1,  'POAI 02 AC073'!$A$2:$A$400,"SI*")</f>
        <v>103610308</v>
      </c>
      <c r="G3" s="9">
        <f t="shared" si="0"/>
        <v>10666960350.333332</v>
      </c>
    </row>
    <row r="4" spans="1:7" x14ac:dyDescent="0.3">
      <c r="A4" t="str">
        <f>+'[6]POAI 2023'!B423</f>
        <v>SUBSISTEMA DE PROYECCIÓN SOCIAL</v>
      </c>
      <c r="B4" s="79">
        <f>SUMIFS('POAI 02 AC073'!$AF$2:$AF$400,  'POAI 02 AC073'!$C$2:$C$400,  SEDES!B$1,  'POAI 02 AC073'!$A$2:$A$400,"SP*")</f>
        <v>5006091359</v>
      </c>
      <c r="C4" s="79">
        <f>SUMIFS('POAI 02 AC073'!$AF$2:$AF$400,  'POAI 02 AC073'!$C$2:$C$400,  SEDES!C$1,  'POAI 02 AC073'!$A$2:$A$400,"SP*")</f>
        <v>577872117</v>
      </c>
      <c r="D4" s="79">
        <f>SUMIFS('POAI 02 AC073'!$AF$2:$AF$400,  'POAI 02 AC073'!$C$2:$C$400,  SEDES!D$1,  'POAI 02 AC073'!$A$2:$A$400,"SP*")</f>
        <v>54800000</v>
      </c>
      <c r="E4" s="79">
        <f>SUMIFS('POAI 02 AC073'!$AF$2:$AF$400,  'POAI 02 AC073'!$C$2:$C$400,  SEDES!E$1,  'POAI 02 AC073'!$A$2:$A$400,"SP*")</f>
        <v>51600000</v>
      </c>
      <c r="F4" s="79">
        <f>SUMIFS('POAI 02 AC073'!$AF$2:$AF$400,  'POAI 02 AC073'!$C$2:$C$400,  SEDES!F$1,  'POAI 02 AC073'!$A$2:$A$400,"SP*")</f>
        <v>69870000</v>
      </c>
      <c r="G4" s="9">
        <f t="shared" si="0"/>
        <v>5760233476</v>
      </c>
    </row>
    <row r="5" spans="1:7" x14ac:dyDescent="0.3">
      <c r="A5" t="str">
        <f>+'[6]POAI 2023'!B429</f>
        <v>SUBSISTEMA DE BIENESTAR UNIVERSITARIO</v>
      </c>
      <c r="B5" s="79">
        <f>SUMIFS('POAI 02 AC073'!$AF$2:$AF$400,  'POAI 02 AC073'!$C$2:$C$400,  SEDES!B$1,  'POAI 02 AC073'!$A$2:$A$400,"SB*")</f>
        <v>245000000</v>
      </c>
      <c r="C5" s="79">
        <f>SUMIFS('POAI 02 AC073'!$AF$2:$AF$400,  'POAI 02 AC073'!$C$2:$C$400,  SEDES!C$1,  'POAI 02 AC073'!$A$2:$A$400,"SB*")</f>
        <v>3225341391</v>
      </c>
      <c r="D5" s="79">
        <f>SUMIFS('POAI 02 AC073'!$AF$2:$AF$400,  'POAI 02 AC073'!$C$2:$C$400,  SEDES!D$1,  'POAI 02 AC073'!$A$2:$A$400,"SB*")</f>
        <v>259059000</v>
      </c>
      <c r="E5" s="79">
        <f>SUMIFS('POAI 02 AC073'!$AF$2:$AF$400,  'POAI 02 AC073'!$C$2:$C$400,  SEDES!E$1,  'POAI 02 AC073'!$A$2:$A$400,"SB*")</f>
        <v>259059000</v>
      </c>
      <c r="F5" s="79">
        <f>SUMIFS('POAI 02 AC073'!$AF$2:$AF$400,  'POAI 02 AC073'!$C$2:$C$400,  SEDES!F$1,  'POAI 02 AC073'!$A$2:$A$400,"SB*")</f>
        <v>327773000</v>
      </c>
      <c r="G5" s="9">
        <f t="shared" si="0"/>
        <v>4316232391</v>
      </c>
    </row>
    <row r="6" spans="1:7" x14ac:dyDescent="0.3">
      <c r="A6" t="str">
        <f>+'[6]POAI 2023'!B435</f>
        <v>SUBSISTEMA ADMINISTRATIVO</v>
      </c>
      <c r="B6" s="104">
        <f>SUMIFS('POAI 02 AC073'!$AF$2:$AF$400,  'POAI 02 AC073'!$C$2:$C$400,  SEDES!B$1,  'POAI 02 AC073'!$A$2:$A$400,"SA*")</f>
        <v>2791300139</v>
      </c>
      <c r="C6" s="104">
        <f>SUMIFS('POAI 02 AC073'!$AF$2:$AF$400,  'POAI 02 AC073'!$C$2:$C$400,  SEDES!C$1,  'POAI 02 AC073'!$A$2:$A$400,"SA*")</f>
        <v>4336834538</v>
      </c>
      <c r="D6" s="79">
        <f>SUMIFS('POAI 02 AC073'!$AF$2:$AF$400,  'POAI 02 AC073'!$C$2:$C$400,  SEDES!D$1,  'POAI 02 AC073'!$A$2:$A$400,"SA*")</f>
        <v>760207331</v>
      </c>
      <c r="E6" s="79">
        <f>SUMIFS('POAI 02 AC073'!$AF$2:$AF$400,  'POAI 02 AC073'!$C$2:$C$400,  SEDES!E$1,  'POAI 02 AC073'!$A$2:$A$400,"SA*")</f>
        <v>701811467.51999998</v>
      </c>
      <c r="F6" s="79">
        <f>SUMIFS('POAI 02 AC073'!$AF$2:$AF$400,  'POAI 02 AC073'!$C$2:$C$400,  SEDES!F$1,  'POAI 02 AC073'!$A$2:$A$400,"SA*")</f>
        <v>791563457</v>
      </c>
      <c r="G6" s="9">
        <f t="shared" si="0"/>
        <v>9381716932.5200005</v>
      </c>
    </row>
    <row r="7" spans="1:7" x14ac:dyDescent="0.3">
      <c r="A7" s="84" t="str">
        <f>+'[6]POAI 2023'!B436</f>
        <v>TOTALES</v>
      </c>
      <c r="B7" s="85">
        <f>SUM(B2:B6)</f>
        <v>14395593575</v>
      </c>
      <c r="C7" s="85">
        <f>SUM(C2:C6)</f>
        <v>13795449551.333332</v>
      </c>
      <c r="D7" s="85">
        <f>SUM(D2:D6)</f>
        <v>1207983561</v>
      </c>
      <c r="E7" s="85">
        <f>SUM(E2:E6)</f>
        <v>1130037697.52</v>
      </c>
      <c r="F7" s="85">
        <f>SUM(F2:F6)</f>
        <v>1321816765</v>
      </c>
      <c r="G7" s="85">
        <f t="shared" si="0"/>
        <v>31850881149.853333</v>
      </c>
    </row>
    <row r="8" spans="1:7" x14ac:dyDescent="0.3">
      <c r="B8" s="86">
        <f>+B7/$G$7</f>
        <v>0.45196845598308633</v>
      </c>
      <c r="C8" s="86">
        <f>+C7/$G$7</f>
        <v>0.43312615077830768</v>
      </c>
      <c r="D8" s="86">
        <f>+D7/$G$7</f>
        <v>3.7926221108817347E-2</v>
      </c>
      <c r="E8" s="86">
        <f>+E7/$G$7</f>
        <v>3.547900895436306E-2</v>
      </c>
      <c r="F8" s="86">
        <f>+F7/$G$7</f>
        <v>4.1500163175425576E-2</v>
      </c>
      <c r="G8" s="87">
        <f t="shared" si="0"/>
        <v>1</v>
      </c>
    </row>
    <row r="9" spans="1:7" x14ac:dyDescent="0.3">
      <c r="G9" s="9"/>
    </row>
    <row r="10" spans="1:7" x14ac:dyDescent="0.3">
      <c r="A10" s="79"/>
      <c r="B10" s="79"/>
      <c r="C10" s="79"/>
      <c r="D10" s="79"/>
      <c r="E10" s="79"/>
      <c r="F10" s="79"/>
      <c r="G10" s="79"/>
    </row>
    <row r="11" spans="1:7" x14ac:dyDescent="0.3"/>
    <row r="12" spans="1:7" x14ac:dyDescent="0.3">
      <c r="A12" s="9"/>
      <c r="B12" s="9"/>
      <c r="C12" s="9"/>
      <c r="D12" s="9"/>
      <c r="E12" s="9"/>
      <c r="F12" s="9"/>
      <c r="G12" s="79"/>
    </row>
    <row r="17" ht="14.4" hidden="1" customHeight="1" x14ac:dyDescent="0.3"/>
    <row r="18" ht="14.4" hidden="1" customHeight="1" x14ac:dyDescent="0.3"/>
  </sheetData>
  <pageMargins left="0.7" right="0.7" top="0.75" bottom="0.75" header="0.3" footer="0.3"/>
  <pageSetup orientation="portrait" horizontalDpi="4294967292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showGridLines="0" topLeftCell="B1" zoomScale="130" zoomScaleNormal="130" workbookViewId="0">
      <selection activeCell="H10" sqref="H10"/>
    </sheetView>
  </sheetViews>
  <sheetFormatPr baseColWidth="10" defaultColWidth="0" defaultRowHeight="14.4" customHeight="1" zeroHeight="1" x14ac:dyDescent="0.3"/>
  <cols>
    <col min="1" max="1" width="36.77734375" customWidth="1"/>
    <col min="2" max="2" width="13.6640625" customWidth="1"/>
    <col min="3" max="3" width="12.44140625" customWidth="1"/>
    <col min="4" max="5" width="13.77734375" customWidth="1"/>
    <col min="6" max="6" width="13.6640625" customWidth="1"/>
    <col min="7" max="7" width="13.5546875" customWidth="1"/>
    <col min="8" max="8" width="14" customWidth="1"/>
    <col min="9" max="9" width="15.33203125" customWidth="1"/>
    <col min="10" max="10" width="16.109375" customWidth="1"/>
    <col min="11" max="11" width="16.5546875" customWidth="1"/>
    <col min="12" max="16" width="0" hidden="1" customWidth="1"/>
    <col min="17" max="16384" width="11.5546875" hidden="1"/>
  </cols>
  <sheetData>
    <row r="1" spans="1:11" ht="42" x14ac:dyDescent="0.3">
      <c r="A1" s="83" t="s">
        <v>398</v>
      </c>
      <c r="B1" s="83" t="s">
        <v>505</v>
      </c>
      <c r="C1" s="83" t="s">
        <v>504</v>
      </c>
      <c r="D1" s="83" t="s">
        <v>502</v>
      </c>
      <c r="E1" s="83" t="s">
        <v>503</v>
      </c>
      <c r="F1" s="83" t="s">
        <v>508</v>
      </c>
      <c r="G1" s="83" t="s">
        <v>506</v>
      </c>
      <c r="H1" s="83" t="s">
        <v>507</v>
      </c>
      <c r="I1" s="83" t="s">
        <v>509</v>
      </c>
      <c r="J1" s="83" t="s">
        <v>501</v>
      </c>
      <c r="K1" s="83" t="s">
        <v>367</v>
      </c>
    </row>
    <row r="2" spans="1:11" x14ac:dyDescent="0.3">
      <c r="A2" t="s">
        <v>510</v>
      </c>
      <c r="B2" s="79">
        <f>+'POAI 02 AC073'!V411</f>
        <v>61500000</v>
      </c>
      <c r="C2" s="79">
        <f>+'POAI 02 AC073'!W411</f>
        <v>10000000</v>
      </c>
      <c r="D2" s="79">
        <f>+'POAI 02 AC073'!X411</f>
        <v>74000000</v>
      </c>
      <c r="E2" s="79">
        <f>+'POAI 02 AC073'!Y411</f>
        <v>15498000</v>
      </c>
      <c r="F2" s="79">
        <f>+'POAI 02 AC073'!Z411</f>
        <v>0</v>
      </c>
      <c r="G2" s="79">
        <f>+'POAI 02 AC073'!AA411</f>
        <v>64740000</v>
      </c>
      <c r="H2" s="79">
        <f>+'POAI 02 AC073'!AB411</f>
        <v>0</v>
      </c>
      <c r="I2" s="79">
        <f>SUM(B2:H2)</f>
        <v>225738000</v>
      </c>
      <c r="J2" s="79">
        <f>SUM('POAI 02 AC073'!F411:U411)+SUM('POAI 02 AC073'!AC411:AE411)</f>
        <v>1500000000</v>
      </c>
      <c r="K2" s="9">
        <f>SUM(I2:J2)</f>
        <v>1725738000</v>
      </c>
    </row>
    <row r="3" spans="1:11" x14ac:dyDescent="0.3">
      <c r="A3" t="s">
        <v>511</v>
      </c>
      <c r="B3" s="79">
        <f>+'POAI 02 AC073'!V418</f>
        <v>51100000</v>
      </c>
      <c r="C3" s="79">
        <f>+'POAI 02 AC073'!W418</f>
        <v>13000000</v>
      </c>
      <c r="D3" s="79">
        <f>+'POAI 02 AC073'!X418</f>
        <v>98802392</v>
      </c>
      <c r="E3" s="79">
        <f>+'POAI 02 AC073'!Y418</f>
        <v>3635333.3333333335</v>
      </c>
      <c r="F3" s="79">
        <f>+'POAI 02 AC073'!Z418</f>
        <v>15693567</v>
      </c>
      <c r="G3" s="79">
        <f>+'POAI 02 AC073'!AA418</f>
        <v>33713000</v>
      </c>
      <c r="H3" s="79">
        <f>+'POAI 02 AC073'!AB418</f>
        <v>95229551</v>
      </c>
      <c r="I3" s="79">
        <f t="shared" ref="I3:I6" si="0">SUM(B3:H3)</f>
        <v>311173843.33333337</v>
      </c>
      <c r="J3" s="79">
        <f>SUM('POAI 02 AC073'!F418:U418)+SUM('POAI 02 AC073'!AC418:AE418)</f>
        <v>10355786507</v>
      </c>
      <c r="K3" s="9">
        <f t="shared" ref="K3:K6" si="1">SUM(I3:J3)</f>
        <v>10666960350.333334</v>
      </c>
    </row>
    <row r="4" spans="1:11" x14ac:dyDescent="0.3">
      <c r="A4" t="s">
        <v>512</v>
      </c>
      <c r="B4" s="79">
        <f>+'POAI 02 AC073'!V424</f>
        <v>101465342</v>
      </c>
      <c r="C4" s="79">
        <f>+'POAI 02 AC073'!W424</f>
        <v>18000000</v>
      </c>
      <c r="D4" s="79">
        <f>+'POAI 02 AC073'!X424</f>
        <v>183000000</v>
      </c>
      <c r="E4" s="79">
        <f>+'POAI 02 AC073'!Y424</f>
        <v>59525034</v>
      </c>
      <c r="F4" s="79">
        <f>+'POAI 02 AC073'!Z424</f>
        <v>11693567</v>
      </c>
      <c r="G4" s="79">
        <f>+'POAI 02 AC073'!AA424</f>
        <v>26684283</v>
      </c>
      <c r="H4" s="79">
        <f>+'POAI 02 AC073'!AB424</f>
        <v>0</v>
      </c>
      <c r="I4" s="79">
        <f t="shared" si="0"/>
        <v>400368226</v>
      </c>
      <c r="J4" s="79">
        <f>SUM('POAI 02 AC073'!F424:U424)+SUM('POAI 02 AC073'!AC424:AE424)</f>
        <v>5359865250</v>
      </c>
      <c r="K4" s="9">
        <f t="shared" si="1"/>
        <v>5760233476</v>
      </c>
    </row>
    <row r="5" spans="1:11" x14ac:dyDescent="0.3">
      <c r="A5" t="s">
        <v>513</v>
      </c>
      <c r="B5" s="79">
        <f>+'POAI 02 AC073'!V430</f>
        <v>5000000</v>
      </c>
      <c r="C5" s="79">
        <f>+'POAI 02 AC073'!W430</f>
        <v>13000000</v>
      </c>
      <c r="D5" s="79">
        <f>+'POAI 02 AC073'!X430</f>
        <v>20000000</v>
      </c>
      <c r="E5" s="79">
        <f>+'POAI 02 AC073'!Y430</f>
        <v>0</v>
      </c>
      <c r="F5" s="79">
        <f>+'POAI 02 AC073'!Z430</f>
        <v>13000000</v>
      </c>
      <c r="G5" s="79">
        <f>+'POAI 02 AC073'!AA430</f>
        <v>0</v>
      </c>
      <c r="H5" s="79">
        <f>+'POAI 02 AC073'!AB430</f>
        <v>0</v>
      </c>
      <c r="I5" s="79">
        <f t="shared" si="0"/>
        <v>51000000</v>
      </c>
      <c r="J5" s="79">
        <f>SUM('POAI 02 AC073'!F430:U430)+SUM('POAI 02 AC073'!AC430:AE430)</f>
        <v>4265232391</v>
      </c>
      <c r="K5" s="9">
        <f t="shared" si="1"/>
        <v>4316232391</v>
      </c>
    </row>
    <row r="6" spans="1:11" x14ac:dyDescent="0.3">
      <c r="A6" t="s">
        <v>267</v>
      </c>
      <c r="B6" s="79">
        <f>+'POAI 02 AC073'!V436</f>
        <v>115940400</v>
      </c>
      <c r="C6" s="79">
        <f>+'POAI 02 AC073'!W436</f>
        <v>37248010</v>
      </c>
      <c r="D6" s="104">
        <f>+'POAI 02 AC073'!X436</f>
        <v>194085415</v>
      </c>
      <c r="E6" s="104">
        <f>+'POAI 02 AC073'!Y436</f>
        <v>36081277</v>
      </c>
      <c r="F6" s="79">
        <f>+'POAI 02 AC073'!Z436</f>
        <v>77569979</v>
      </c>
      <c r="G6" s="79">
        <f>+'POAI 02 AC073'!AA436</f>
        <v>35922137</v>
      </c>
      <c r="H6" s="79">
        <f>+'POAI 02 AC073'!AB436</f>
        <v>0</v>
      </c>
      <c r="I6" s="79">
        <f t="shared" si="0"/>
        <v>496847218</v>
      </c>
      <c r="J6" s="79">
        <f>SUM('POAI 02 AC073'!F436:U436)+SUM('POAI 02 AC073'!AC436:AE436)</f>
        <v>8884869714.5200005</v>
      </c>
      <c r="K6" s="9">
        <f t="shared" si="1"/>
        <v>9381716932.5200005</v>
      </c>
    </row>
    <row r="7" spans="1:11" x14ac:dyDescent="0.3">
      <c r="A7" s="84" t="str">
        <f>+'[6]POAI 2023'!B436</f>
        <v>TOTALES</v>
      </c>
      <c r="B7" s="85">
        <f>SUM(B2:B6)</f>
        <v>335005742</v>
      </c>
      <c r="C7" s="85">
        <f>SUM(C2:C6)</f>
        <v>91248010</v>
      </c>
      <c r="D7" s="85">
        <f>SUM(D2:D6)</f>
        <v>569887807</v>
      </c>
      <c r="E7" s="85">
        <f>SUM(E2:E6)</f>
        <v>114739644.33333333</v>
      </c>
      <c r="F7" s="85">
        <f>SUM(F2:F6)</f>
        <v>117957113</v>
      </c>
      <c r="G7" s="85">
        <f t="shared" ref="G7:I7" si="2">SUM(G2:G6)</f>
        <v>161059420</v>
      </c>
      <c r="H7" s="85">
        <f t="shared" si="2"/>
        <v>95229551</v>
      </c>
      <c r="I7" s="85">
        <f t="shared" si="2"/>
        <v>1485127287.3333335</v>
      </c>
      <c r="J7" s="85">
        <f>SUM(J2:J6)</f>
        <v>30365753862.52</v>
      </c>
      <c r="K7" s="85">
        <f>SUM(K2:K6)</f>
        <v>31850881149.853336</v>
      </c>
    </row>
    <row r="8" spans="1:11" x14ac:dyDescent="0.3">
      <c r="B8" s="86">
        <f>+B7/$I7</f>
        <v>0.2255737571164893</v>
      </c>
      <c r="C8" s="86">
        <f t="shared" ref="C8:H8" si="3">+C7/$I7</f>
        <v>6.1441204924490483E-2</v>
      </c>
      <c r="D8" s="86">
        <f t="shared" si="3"/>
        <v>0.38372994144042682</v>
      </c>
      <c r="E8" s="86">
        <f t="shared" si="3"/>
        <v>7.7259131464318911E-2</v>
      </c>
      <c r="F8" s="86">
        <f t="shared" si="3"/>
        <v>7.942559133217568E-2</v>
      </c>
      <c r="G8" s="86">
        <f t="shared" si="3"/>
        <v>0.10844822620503812</v>
      </c>
      <c r="H8" s="86">
        <f t="shared" si="3"/>
        <v>6.4122147517060565E-2</v>
      </c>
      <c r="I8" s="86">
        <f>+I7/K7</f>
        <v>4.6627510251476108E-2</v>
      </c>
      <c r="J8" s="86">
        <f>+J7/K7</f>
        <v>0.95337248974852384</v>
      </c>
      <c r="K8" s="87">
        <f>SUM(B8:H8)</f>
        <v>0.99999999999999989</v>
      </c>
    </row>
    <row r="9" spans="1:11" x14ac:dyDescent="0.3">
      <c r="K9" s="9"/>
    </row>
    <row r="10" spans="1:11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</row>
    <row r="11" spans="1:11" x14ac:dyDescent="0.3"/>
    <row r="12" spans="1:1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79"/>
    </row>
  </sheetData>
  <pageMargins left="0.7" right="0.7" top="0.75" bottom="0.75" header="0.3" footer="0.3"/>
  <pageSetup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9"/>
  <sheetViews>
    <sheetView showGridLines="0" zoomScale="80" zoomScaleNormal="80" workbookViewId="0"/>
  </sheetViews>
  <sheetFormatPr baseColWidth="10" defaultRowHeight="14.4" x14ac:dyDescent="0.3"/>
  <cols>
    <col min="9" max="9" width="21.33203125" customWidth="1"/>
  </cols>
  <sheetData>
    <row r="2" spans="2:9" ht="28.8" x14ac:dyDescent="0.55000000000000004">
      <c r="B2" s="202" t="s">
        <v>514</v>
      </c>
      <c r="C2" s="202"/>
      <c r="D2" s="202"/>
      <c r="E2" s="202"/>
      <c r="F2" s="202"/>
      <c r="G2" s="202"/>
      <c r="H2" s="202"/>
      <c r="I2" s="202"/>
    </row>
    <row r="29" spans="4:4" ht="18" x14ac:dyDescent="0.35">
      <c r="D29" s="62"/>
    </row>
  </sheetData>
  <mergeCells count="1">
    <mergeCell ref="B2:I2"/>
  </mergeCells>
  <pageMargins left="0.7" right="0.7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130" zoomScaleNormal="1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1" sqref="E11"/>
    </sheetView>
  </sheetViews>
  <sheetFormatPr baseColWidth="10" defaultColWidth="11.5546875" defaultRowHeight="14.4" x14ac:dyDescent="0.3"/>
  <cols>
    <col min="1" max="1" width="33.109375" customWidth="1"/>
    <col min="2" max="2" width="18.44140625" customWidth="1"/>
    <col min="3" max="3" width="17.6640625" customWidth="1"/>
    <col min="4" max="4" width="17.88671875" customWidth="1"/>
    <col min="5" max="5" width="17.109375" customWidth="1"/>
    <col min="6" max="6" width="15" customWidth="1"/>
    <col min="7" max="7" width="16.33203125" bestFit="1" customWidth="1"/>
    <col min="8" max="10" width="11.5546875" customWidth="1"/>
  </cols>
  <sheetData>
    <row r="1" spans="1:7" ht="27" customHeight="1" x14ac:dyDescent="0.3">
      <c r="A1" s="63" t="s">
        <v>364</v>
      </c>
      <c r="B1" s="203" t="s">
        <v>518</v>
      </c>
      <c r="C1" s="204"/>
      <c r="D1" s="203" t="s">
        <v>519</v>
      </c>
      <c r="E1" s="204"/>
      <c r="F1" s="203" t="s">
        <v>520</v>
      </c>
      <c r="G1" s="204"/>
    </row>
    <row r="2" spans="1:7" ht="12.6" customHeight="1" thickBot="1" x14ac:dyDescent="0.35">
      <c r="A2" s="64" t="s">
        <v>365</v>
      </c>
      <c r="B2" s="65" t="s">
        <v>366</v>
      </c>
      <c r="C2" s="66" t="s">
        <v>367</v>
      </c>
      <c r="D2" s="65" t="s">
        <v>366</v>
      </c>
      <c r="E2" s="66" t="s">
        <v>367</v>
      </c>
      <c r="F2" s="65" t="s">
        <v>366</v>
      </c>
      <c r="G2" s="66" t="s">
        <v>367</v>
      </c>
    </row>
    <row r="3" spans="1:7" ht="17.25" customHeight="1" x14ac:dyDescent="0.3">
      <c r="A3" s="67" t="s">
        <v>368</v>
      </c>
      <c r="B3" s="68"/>
      <c r="C3" s="80">
        <f>SUM(B4:B5)</f>
        <v>4600000000</v>
      </c>
      <c r="D3" s="68"/>
      <c r="E3" s="80">
        <f>SUM(D4:D5)</f>
        <v>4500235628</v>
      </c>
      <c r="F3" s="68"/>
      <c r="G3" s="80">
        <f>SUM(F4:F5)</f>
        <v>9100235628</v>
      </c>
    </row>
    <row r="4" spans="1:7" x14ac:dyDescent="0.3">
      <c r="A4" s="69" t="s">
        <v>369</v>
      </c>
      <c r="B4" s="70">
        <v>3000000000</v>
      </c>
      <c r="C4" s="71"/>
      <c r="D4" s="70">
        <v>2340370378</v>
      </c>
      <c r="E4" s="71"/>
      <c r="F4" s="70">
        <f>+B4+D4</f>
        <v>5340370378</v>
      </c>
      <c r="G4" s="71"/>
    </row>
    <row r="5" spans="1:7" x14ac:dyDescent="0.3">
      <c r="A5" s="69" t="s">
        <v>371</v>
      </c>
      <c r="B5" s="70">
        <v>1600000000</v>
      </c>
      <c r="C5" s="71"/>
      <c r="D5" s="70">
        <v>2159865250</v>
      </c>
      <c r="E5" s="71"/>
      <c r="F5" s="70">
        <f>+B5+D5</f>
        <v>3759865250</v>
      </c>
      <c r="G5" s="71"/>
    </row>
    <row r="6" spans="1:7" ht="27.6" x14ac:dyDescent="0.3">
      <c r="A6" s="69" t="s">
        <v>392</v>
      </c>
      <c r="B6" s="70"/>
      <c r="C6" s="72">
        <v>363824680</v>
      </c>
      <c r="D6" s="70"/>
      <c r="E6" s="72">
        <v>0</v>
      </c>
      <c r="F6" s="70"/>
      <c r="G6" s="72">
        <f>+C6+E6</f>
        <v>363824680</v>
      </c>
    </row>
    <row r="7" spans="1:7" x14ac:dyDescent="0.3">
      <c r="A7" s="69" t="s">
        <v>391</v>
      </c>
      <c r="B7" s="70"/>
      <c r="C7" s="72">
        <v>2765232391</v>
      </c>
      <c r="D7" s="70"/>
      <c r="E7" s="72">
        <v>0</v>
      </c>
      <c r="F7" s="70"/>
      <c r="G7" s="72">
        <f>+C7+E7</f>
        <v>2765232391</v>
      </c>
    </row>
    <row r="8" spans="1:7" x14ac:dyDescent="0.3">
      <c r="A8" s="69" t="s">
        <v>362</v>
      </c>
      <c r="B8" s="70"/>
      <c r="C8" s="72">
        <v>400668001</v>
      </c>
      <c r="D8" s="70"/>
      <c r="E8" s="72">
        <v>0</v>
      </c>
      <c r="F8" s="70"/>
      <c r="G8" s="72">
        <f>+C8+E8</f>
        <v>400668001</v>
      </c>
    </row>
    <row r="9" spans="1:7" x14ac:dyDescent="0.3">
      <c r="A9" s="69" t="s">
        <v>354</v>
      </c>
      <c r="B9" s="70"/>
      <c r="C9" s="71">
        <v>0</v>
      </c>
      <c r="D9" s="70"/>
      <c r="E9" s="71">
        <v>0</v>
      </c>
      <c r="F9" s="70"/>
      <c r="G9" s="72">
        <f>+C9+E9</f>
        <v>0</v>
      </c>
    </row>
    <row r="10" spans="1:7" x14ac:dyDescent="0.3">
      <c r="A10" s="69" t="s">
        <v>375</v>
      </c>
      <c r="B10" s="70"/>
      <c r="C10" s="71">
        <v>2216215924</v>
      </c>
      <c r="D10" s="70"/>
      <c r="E10" s="71">
        <v>0</v>
      </c>
      <c r="F10" s="70"/>
      <c r="G10" s="72">
        <f>+C10+E10</f>
        <v>2216215924</v>
      </c>
    </row>
    <row r="11" spans="1:7" ht="21.6" customHeight="1" x14ac:dyDescent="0.3">
      <c r="A11" s="69" t="s">
        <v>376</v>
      </c>
      <c r="B11" s="70"/>
      <c r="C11" s="71">
        <f>SUM(B12:B15)</f>
        <v>6461006900</v>
      </c>
      <c r="D11" s="70"/>
      <c r="E11" s="71">
        <f>SUM(D12:D15)</f>
        <v>0</v>
      </c>
      <c r="F11" s="70"/>
      <c r="G11" s="71">
        <f>SUM(F12:F15)</f>
        <v>6461006900</v>
      </c>
    </row>
    <row r="12" spans="1:7" x14ac:dyDescent="0.3">
      <c r="A12" s="69" t="s">
        <v>387</v>
      </c>
      <c r="B12" s="70">
        <v>4272316528</v>
      </c>
      <c r="C12" s="71"/>
      <c r="D12" s="70">
        <v>0</v>
      </c>
      <c r="E12" s="71"/>
      <c r="F12" s="70">
        <f>+B12+D12</f>
        <v>4272316528</v>
      </c>
      <c r="G12" s="71"/>
    </row>
    <row r="13" spans="1:7" x14ac:dyDescent="0.3">
      <c r="A13" s="73" t="s">
        <v>388</v>
      </c>
      <c r="B13" s="70">
        <v>729563457</v>
      </c>
      <c r="C13" s="71"/>
      <c r="D13" s="70">
        <v>0</v>
      </c>
      <c r="E13" s="71"/>
      <c r="F13" s="70">
        <f t="shared" ref="F13:F15" si="0">+B13+D13</f>
        <v>729563457</v>
      </c>
      <c r="G13" s="71"/>
    </row>
    <row r="14" spans="1:7" x14ac:dyDescent="0.3">
      <c r="A14" s="69" t="s">
        <v>389</v>
      </c>
      <c r="B14" s="70">
        <v>729563458</v>
      </c>
      <c r="C14" s="71"/>
      <c r="D14" s="70">
        <v>0</v>
      </c>
      <c r="E14" s="71"/>
      <c r="F14" s="70">
        <f t="shared" si="0"/>
        <v>729563458</v>
      </c>
      <c r="G14" s="71"/>
    </row>
    <row r="15" spans="1:7" x14ac:dyDescent="0.3">
      <c r="A15" s="7" t="s">
        <v>390</v>
      </c>
      <c r="B15" s="70">
        <v>729563457</v>
      </c>
      <c r="C15" s="71"/>
      <c r="D15" s="70">
        <v>0</v>
      </c>
      <c r="E15" s="71"/>
      <c r="F15" s="70">
        <f t="shared" si="0"/>
        <v>729563457</v>
      </c>
      <c r="G15" s="71"/>
    </row>
    <row r="16" spans="1:7" x14ac:dyDescent="0.3">
      <c r="A16" s="73" t="s">
        <v>377</v>
      </c>
      <c r="B16" s="70"/>
      <c r="C16" s="71">
        <f>SUM(B17:B20)</f>
        <v>1388643874</v>
      </c>
      <c r="D16" s="70"/>
      <c r="E16" s="71">
        <f>SUM(D17:D20)</f>
        <v>0</v>
      </c>
      <c r="F16" s="70"/>
      <c r="G16" s="71">
        <f>SUM(F17:F20)</f>
        <v>1388643874</v>
      </c>
    </row>
    <row r="17" spans="1:7" x14ac:dyDescent="0.3">
      <c r="A17" s="69" t="s">
        <v>395</v>
      </c>
      <c r="B17" s="74">
        <v>960000000</v>
      </c>
      <c r="C17" s="71"/>
      <c r="D17" s="74">
        <v>0</v>
      </c>
      <c r="E17" s="71"/>
      <c r="F17" s="74">
        <f>+B17+D17</f>
        <v>960000000</v>
      </c>
      <c r="G17" s="71"/>
    </row>
    <row r="18" spans="1:7" x14ac:dyDescent="0.3">
      <c r="A18" s="69" t="s">
        <v>396</v>
      </c>
      <c r="B18" s="74">
        <v>160643874</v>
      </c>
      <c r="C18" s="71"/>
      <c r="D18" s="74">
        <v>0</v>
      </c>
      <c r="E18" s="71"/>
      <c r="F18" s="74">
        <f t="shared" ref="F18:F24" si="1">+B18+D18</f>
        <v>160643874</v>
      </c>
      <c r="G18" s="71"/>
    </row>
    <row r="19" spans="1:7" x14ac:dyDescent="0.3">
      <c r="A19" s="69" t="s">
        <v>397</v>
      </c>
      <c r="B19" s="74">
        <v>76000000</v>
      </c>
      <c r="C19" s="71"/>
      <c r="D19" s="74">
        <v>0</v>
      </c>
      <c r="E19" s="71"/>
      <c r="F19" s="74">
        <f t="shared" si="1"/>
        <v>76000000</v>
      </c>
      <c r="G19" s="71"/>
    </row>
    <row r="20" spans="1:7" x14ac:dyDescent="0.3">
      <c r="A20" s="69" t="s">
        <v>394</v>
      </c>
      <c r="B20" s="74">
        <v>192000000</v>
      </c>
      <c r="C20" s="71"/>
      <c r="D20" s="74">
        <v>0</v>
      </c>
      <c r="E20" s="71"/>
      <c r="F20" s="74">
        <f t="shared" si="1"/>
        <v>192000000</v>
      </c>
      <c r="G20" s="71"/>
    </row>
    <row r="21" spans="1:7" x14ac:dyDescent="0.3">
      <c r="A21" s="69" t="s">
        <v>378</v>
      </c>
      <c r="B21" s="70"/>
      <c r="C21" s="72">
        <f>SUM(B22:B24)</f>
        <v>1215482662</v>
      </c>
      <c r="D21" s="70"/>
      <c r="E21" s="72">
        <f>SUM(D22:D24)</f>
        <v>0</v>
      </c>
      <c r="F21" s="70"/>
      <c r="G21" s="72">
        <f>SUM(F22:F24)</f>
        <v>1215482662</v>
      </c>
    </row>
    <row r="22" spans="1:7" x14ac:dyDescent="0.3">
      <c r="A22" s="69" t="s">
        <v>379</v>
      </c>
      <c r="B22" s="70">
        <v>270000000</v>
      </c>
      <c r="C22" s="71"/>
      <c r="D22" s="70"/>
      <c r="E22" s="71"/>
      <c r="F22" s="74">
        <f t="shared" si="1"/>
        <v>270000000</v>
      </c>
      <c r="G22" s="71"/>
    </row>
    <row r="23" spans="1:7" x14ac:dyDescent="0.3">
      <c r="A23" s="69" t="s">
        <v>380</v>
      </c>
      <c r="B23" s="70">
        <v>469119729</v>
      </c>
      <c r="C23" s="71"/>
      <c r="D23" s="70"/>
      <c r="E23" s="71"/>
      <c r="F23" s="74">
        <f t="shared" si="1"/>
        <v>469119729</v>
      </c>
      <c r="G23" s="71"/>
    </row>
    <row r="24" spans="1:7" x14ac:dyDescent="0.3">
      <c r="A24" s="69" t="s">
        <v>381</v>
      </c>
      <c r="B24" s="70">
        <v>476362933</v>
      </c>
      <c r="C24" s="71"/>
      <c r="D24" s="70"/>
      <c r="E24" s="71"/>
      <c r="F24" s="74">
        <f t="shared" si="1"/>
        <v>476362933</v>
      </c>
      <c r="G24" s="71"/>
    </row>
    <row r="25" spans="1:7" x14ac:dyDescent="0.3">
      <c r="A25" s="69" t="s">
        <v>393</v>
      </c>
      <c r="B25" s="70"/>
      <c r="C25" s="71">
        <v>1369213924</v>
      </c>
      <c r="D25" s="70"/>
      <c r="E25" s="71">
        <v>0</v>
      </c>
      <c r="F25" s="70"/>
      <c r="G25" s="71">
        <v>1369213924</v>
      </c>
    </row>
    <row r="26" spans="1:7" x14ac:dyDescent="0.3">
      <c r="A26" s="69" t="s">
        <v>386</v>
      </c>
      <c r="B26" s="70"/>
      <c r="C26" s="71">
        <v>799933467</v>
      </c>
      <c r="D26" s="70"/>
      <c r="E26" s="71">
        <v>0</v>
      </c>
      <c r="F26" s="70"/>
      <c r="G26" s="71">
        <v>799933467</v>
      </c>
    </row>
    <row r="27" spans="1:7" x14ac:dyDescent="0.3">
      <c r="A27" s="69" t="s">
        <v>382</v>
      </c>
      <c r="B27" s="70"/>
      <c r="C27" s="81">
        <f>SUM(B28:B34)</f>
        <v>1485127287</v>
      </c>
      <c r="D27" s="70"/>
      <c r="E27" s="81">
        <f>SUM(D28:D34)</f>
        <v>0</v>
      </c>
      <c r="F27" s="70"/>
      <c r="G27" s="81">
        <f>SUM(F28:F34)</f>
        <v>1485127287</v>
      </c>
    </row>
    <row r="28" spans="1:7" x14ac:dyDescent="0.3">
      <c r="A28" s="69" t="s">
        <v>359</v>
      </c>
      <c r="B28" s="75">
        <v>335005742</v>
      </c>
      <c r="C28" s="71"/>
      <c r="D28" s="75"/>
      <c r="E28" s="71"/>
      <c r="F28" s="74">
        <f t="shared" ref="F28:F34" si="2">+B28+D28</f>
        <v>335005742</v>
      </c>
      <c r="G28" s="71"/>
    </row>
    <row r="29" spans="1:7" x14ac:dyDescent="0.3">
      <c r="A29" s="69" t="s">
        <v>356</v>
      </c>
      <c r="B29" s="75">
        <v>91248010</v>
      </c>
      <c r="C29" s="71"/>
      <c r="D29" s="75"/>
      <c r="E29" s="71"/>
      <c r="F29" s="74">
        <f t="shared" si="2"/>
        <v>91248010</v>
      </c>
      <c r="G29" s="71"/>
    </row>
    <row r="30" spans="1:7" x14ac:dyDescent="0.3">
      <c r="A30" s="69" t="s">
        <v>357</v>
      </c>
      <c r="B30" s="75">
        <v>569887807</v>
      </c>
      <c r="C30" s="71"/>
      <c r="D30" s="75"/>
      <c r="E30" s="71"/>
      <c r="F30" s="74">
        <f t="shared" si="2"/>
        <v>569887807</v>
      </c>
      <c r="G30" s="71"/>
    </row>
    <row r="31" spans="1:7" x14ac:dyDescent="0.3">
      <c r="A31" s="69" t="s">
        <v>355</v>
      </c>
      <c r="B31" s="75">
        <v>114739644</v>
      </c>
      <c r="C31" s="71"/>
      <c r="D31" s="75"/>
      <c r="E31" s="71"/>
      <c r="F31" s="74">
        <f t="shared" si="2"/>
        <v>114739644</v>
      </c>
      <c r="G31" s="71"/>
    </row>
    <row r="32" spans="1:7" x14ac:dyDescent="0.3">
      <c r="A32" s="69" t="s">
        <v>360</v>
      </c>
      <c r="B32" s="75">
        <v>117957113</v>
      </c>
      <c r="C32" s="71"/>
      <c r="D32" s="75"/>
      <c r="E32" s="71"/>
      <c r="F32" s="74">
        <f t="shared" si="2"/>
        <v>117957113</v>
      </c>
      <c r="G32" s="71"/>
    </row>
    <row r="33" spans="1:7" ht="24" customHeight="1" x14ac:dyDescent="0.3">
      <c r="A33" s="69" t="s">
        <v>358</v>
      </c>
      <c r="B33" s="75">
        <v>161059420</v>
      </c>
      <c r="C33" s="71"/>
      <c r="D33" s="75"/>
      <c r="E33" s="71"/>
      <c r="F33" s="74">
        <f t="shared" si="2"/>
        <v>161059420</v>
      </c>
      <c r="G33" s="71"/>
    </row>
    <row r="34" spans="1:7" ht="27.6" x14ac:dyDescent="0.3">
      <c r="A34" s="69" t="s">
        <v>361</v>
      </c>
      <c r="B34" s="82">
        <v>95229551</v>
      </c>
      <c r="C34" s="71"/>
      <c r="D34" s="82"/>
      <c r="E34" s="71"/>
      <c r="F34" s="74">
        <f t="shared" si="2"/>
        <v>95229551</v>
      </c>
      <c r="G34" s="71"/>
    </row>
    <row r="35" spans="1:7" x14ac:dyDescent="0.3">
      <c r="A35" s="69" t="s">
        <v>383</v>
      </c>
      <c r="B35" s="70"/>
      <c r="C35" s="71">
        <v>0</v>
      </c>
      <c r="D35" s="70"/>
      <c r="E35" s="71">
        <v>0</v>
      </c>
      <c r="F35" s="70"/>
      <c r="G35" s="71">
        <v>0</v>
      </c>
    </row>
    <row r="36" spans="1:7" x14ac:dyDescent="0.3">
      <c r="A36" s="69" t="s">
        <v>363</v>
      </c>
      <c r="B36" s="70"/>
      <c r="C36" s="71">
        <v>4285296412</v>
      </c>
      <c r="D36" s="70"/>
      <c r="E36" s="71">
        <v>0</v>
      </c>
      <c r="F36" s="70"/>
      <c r="G36" s="71">
        <v>4285296412</v>
      </c>
    </row>
    <row r="37" spans="1:7" ht="15" thickBot="1" x14ac:dyDescent="0.35">
      <c r="A37" s="76" t="s">
        <v>384</v>
      </c>
      <c r="B37" s="77"/>
      <c r="C37" s="78">
        <f>SUM(C3:C36)</f>
        <v>27350645522</v>
      </c>
      <c r="D37" s="77"/>
      <c r="E37" s="78">
        <f>SUM(E3:E36)</f>
        <v>4500235628</v>
      </c>
      <c r="F37" s="77"/>
      <c r="G37" s="78">
        <f>SUM(G3:G36)</f>
        <v>31850881150</v>
      </c>
    </row>
    <row r="38" spans="1:7" x14ac:dyDescent="0.3">
      <c r="C38" s="9"/>
    </row>
  </sheetData>
  <mergeCells count="3">
    <mergeCell ref="B1:C1"/>
    <mergeCell ref="D1:E1"/>
    <mergeCell ref="F1:G1"/>
  </mergeCells>
  <phoneticPr fontId="38" type="noConversion"/>
  <pageMargins left="0.7" right="0.7" top="0.75" bottom="0.75" header="0.3" footer="0.3"/>
  <pageSetup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3"/>
  <sheetViews>
    <sheetView zoomScale="120" zoomScaleNormal="120" workbookViewId="0">
      <pane ySplit="2" topLeftCell="A3" activePane="bottomLeft" state="frozen"/>
      <selection pane="bottomLeft" activeCell="A23" sqref="A23"/>
    </sheetView>
  </sheetViews>
  <sheetFormatPr baseColWidth="10" defaultRowHeight="14.4" x14ac:dyDescent="0.3"/>
  <cols>
    <col min="1" max="1" width="35.109375" customWidth="1"/>
    <col min="2" max="2" width="17.88671875" customWidth="1"/>
    <col min="3" max="3" width="18.88671875" bestFit="1" customWidth="1"/>
    <col min="4" max="4" width="15.44140625" bestFit="1" customWidth="1"/>
  </cols>
  <sheetData>
    <row r="1" spans="1:5" ht="22.2" customHeight="1" x14ac:dyDescent="0.3">
      <c r="A1" s="205" t="s">
        <v>450</v>
      </c>
      <c r="B1" s="206"/>
      <c r="C1" s="206"/>
    </row>
    <row r="2" spans="1:5" ht="22.2" customHeight="1" x14ac:dyDescent="0.3">
      <c r="A2" s="110" t="s">
        <v>451</v>
      </c>
      <c r="B2" s="110">
        <v>2024</v>
      </c>
      <c r="C2" s="110" t="s">
        <v>452</v>
      </c>
    </row>
    <row r="3" spans="1:5" x14ac:dyDescent="0.3">
      <c r="A3" s="111" t="s">
        <v>453</v>
      </c>
      <c r="B3" s="107">
        <v>4900000000</v>
      </c>
      <c r="C3" s="107">
        <f t="shared" ref="C3:C17" si="0">SUM(B3:B3)</f>
        <v>4900000000</v>
      </c>
    </row>
    <row r="4" spans="1:5" x14ac:dyDescent="0.3">
      <c r="A4" s="111" t="s">
        <v>454</v>
      </c>
      <c r="B4" s="107">
        <v>4000000000</v>
      </c>
      <c r="C4" s="107">
        <f t="shared" si="0"/>
        <v>4000000000</v>
      </c>
    </row>
    <row r="5" spans="1:5" x14ac:dyDescent="0.3">
      <c r="A5" s="111" t="s">
        <v>455</v>
      </c>
      <c r="B5" s="107">
        <v>10000000000</v>
      </c>
      <c r="C5" s="107">
        <f t="shared" si="0"/>
        <v>10000000000</v>
      </c>
    </row>
    <row r="6" spans="1:5" x14ac:dyDescent="0.3">
      <c r="A6" s="111" t="s">
        <v>456</v>
      </c>
      <c r="B6" s="107">
        <v>4000000000</v>
      </c>
      <c r="C6" s="107">
        <f t="shared" si="0"/>
        <v>4000000000</v>
      </c>
    </row>
    <row r="7" spans="1:5" hidden="1" x14ac:dyDescent="0.3">
      <c r="A7" s="111" t="s">
        <v>382</v>
      </c>
      <c r="B7" s="107">
        <v>0</v>
      </c>
      <c r="C7" s="107">
        <f t="shared" si="0"/>
        <v>0</v>
      </c>
      <c r="D7" s="9"/>
      <c r="E7" s="112"/>
    </row>
    <row r="8" spans="1:5" x14ac:dyDescent="0.3">
      <c r="A8" s="111" t="s">
        <v>457</v>
      </c>
      <c r="B8" s="113">
        <v>2000000000</v>
      </c>
      <c r="C8" s="107">
        <f t="shared" si="0"/>
        <v>2000000000</v>
      </c>
      <c r="D8" s="9"/>
      <c r="E8" s="114"/>
    </row>
    <row r="9" spans="1:5" x14ac:dyDescent="0.3">
      <c r="A9" s="111" t="s">
        <v>458</v>
      </c>
      <c r="B9" s="107">
        <v>2500000000</v>
      </c>
      <c r="C9" s="107">
        <f t="shared" si="0"/>
        <v>2500000000</v>
      </c>
      <c r="D9" s="9"/>
      <c r="E9" s="114"/>
    </row>
    <row r="10" spans="1:5" x14ac:dyDescent="0.3">
      <c r="A10" s="111" t="s">
        <v>459</v>
      </c>
      <c r="B10" s="107">
        <v>5000000000</v>
      </c>
      <c r="C10" s="107">
        <f t="shared" si="0"/>
        <v>5000000000</v>
      </c>
      <c r="D10" s="9"/>
      <c r="E10" s="114"/>
    </row>
    <row r="11" spans="1:5" x14ac:dyDescent="0.3">
      <c r="A11" s="111" t="s">
        <v>460</v>
      </c>
      <c r="B11" s="107">
        <v>3000000000</v>
      </c>
      <c r="C11" s="107">
        <f t="shared" si="0"/>
        <v>3000000000</v>
      </c>
      <c r="D11" s="9"/>
      <c r="E11" s="114"/>
    </row>
    <row r="12" spans="1:5" x14ac:dyDescent="0.3">
      <c r="A12" s="111" t="s">
        <v>461</v>
      </c>
      <c r="B12" s="107">
        <v>1040000000</v>
      </c>
      <c r="C12" s="107">
        <f t="shared" si="0"/>
        <v>1040000000</v>
      </c>
      <c r="D12" s="9"/>
      <c r="E12" s="114"/>
    </row>
    <row r="13" spans="1:5" x14ac:dyDescent="0.3">
      <c r="A13" s="111" t="s">
        <v>462</v>
      </c>
      <c r="B13" s="107">
        <v>1000000000</v>
      </c>
      <c r="C13" s="107">
        <f t="shared" si="0"/>
        <v>1000000000</v>
      </c>
      <c r="D13" s="9"/>
      <c r="E13" s="114"/>
    </row>
    <row r="14" spans="1:5" x14ac:dyDescent="0.3">
      <c r="A14" s="111" t="s">
        <v>463</v>
      </c>
      <c r="B14" s="113">
        <v>1300000000</v>
      </c>
      <c r="C14" s="107">
        <f t="shared" si="0"/>
        <v>1300000000</v>
      </c>
    </row>
    <row r="15" spans="1:5" x14ac:dyDescent="0.3">
      <c r="A15" s="111" t="s">
        <v>464</v>
      </c>
      <c r="B15" s="107">
        <v>7500000000</v>
      </c>
      <c r="C15" s="107">
        <f t="shared" si="0"/>
        <v>7500000000</v>
      </c>
    </row>
    <row r="16" spans="1:5" x14ac:dyDescent="0.3">
      <c r="A16" s="111" t="s">
        <v>465</v>
      </c>
      <c r="B16" s="107">
        <v>20000000000</v>
      </c>
      <c r="C16" s="107">
        <f t="shared" si="0"/>
        <v>20000000000</v>
      </c>
    </row>
    <row r="17" spans="1:3" x14ac:dyDescent="0.3">
      <c r="A17" s="111" t="s">
        <v>466</v>
      </c>
      <c r="B17" s="107">
        <f>1053153971+51000000</f>
        <v>1104153971</v>
      </c>
      <c r="C17" s="107">
        <f t="shared" si="0"/>
        <v>1104153971</v>
      </c>
    </row>
    <row r="18" spans="1:3" x14ac:dyDescent="0.3">
      <c r="A18" s="111" t="s">
        <v>467</v>
      </c>
      <c r="B18" s="115">
        <f>SUM(B3:B17)</f>
        <v>67344153971</v>
      </c>
      <c r="C18" s="115">
        <f>SUM(C3:C17)</f>
        <v>67344153971</v>
      </c>
    </row>
    <row r="19" spans="1:3" hidden="1" x14ac:dyDescent="0.3">
      <c r="B19" s="116">
        <v>1.2</v>
      </c>
      <c r="C19" s="9"/>
    </row>
    <row r="20" spans="1:3" hidden="1" x14ac:dyDescent="0.3">
      <c r="B20" s="10">
        <f>+[7]RESUMEN!D8</f>
        <v>60556364944</v>
      </c>
      <c r="C20" s="10"/>
    </row>
    <row r="21" spans="1:3" hidden="1" x14ac:dyDescent="0.3">
      <c r="B21" s="10">
        <f>+B18-B20</f>
        <v>6787789027</v>
      </c>
    </row>
    <row r="22" spans="1:3" x14ac:dyDescent="0.3">
      <c r="B22" s="9"/>
    </row>
    <row r="23" spans="1:3" x14ac:dyDescent="0.3">
      <c r="B23" s="9"/>
    </row>
  </sheetData>
  <mergeCells count="1">
    <mergeCell ref="A1:C1"/>
  </mergeCells>
  <pageMargins left="0.7" right="0.7" top="0.75" bottom="0.75" header="0.3" footer="0.3"/>
  <pageSetup orientation="portrait" horizontalDpi="4294967292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20"/>
  <sheetViews>
    <sheetView topLeftCell="A3" workbookViewId="0">
      <pane xSplit="1" ySplit="1" topLeftCell="L112" activePane="bottomRight" state="frozen"/>
      <selection activeCell="A3" sqref="A3"/>
      <selection pane="topRight" activeCell="B3" sqref="B3"/>
      <selection pane="bottomLeft" activeCell="A4" sqref="A4"/>
      <selection pane="bottomRight" activeCell="W124" sqref="W124"/>
    </sheetView>
  </sheetViews>
  <sheetFormatPr baseColWidth="10" defaultRowHeight="14.4" x14ac:dyDescent="0.3"/>
  <cols>
    <col min="1" max="1" width="32.88671875" bestFit="1" customWidth="1"/>
    <col min="2" max="2" width="12.77734375" bestFit="1" customWidth="1"/>
    <col min="3" max="3" width="12.109375" bestFit="1" customWidth="1"/>
    <col min="4" max="4" width="13.6640625" bestFit="1" customWidth="1"/>
    <col min="5" max="5" width="13.6640625" customWidth="1"/>
    <col min="6" max="10" width="12.109375" bestFit="1" customWidth="1"/>
    <col min="11" max="11" width="11.109375" bestFit="1" customWidth="1"/>
    <col min="12" max="12" width="12.109375" bestFit="1" customWidth="1"/>
    <col min="13" max="13" width="13.6640625" bestFit="1" customWidth="1"/>
    <col min="14" max="14" width="12.109375" bestFit="1" customWidth="1"/>
    <col min="15" max="15" width="11.109375" bestFit="1" customWidth="1"/>
    <col min="16" max="16" width="12.109375" bestFit="1" customWidth="1"/>
    <col min="17" max="17" width="11.21875" bestFit="1" customWidth="1"/>
    <col min="18" max="18" width="11.109375" bestFit="1" customWidth="1"/>
    <col min="19" max="19" width="11.21875" bestFit="1" customWidth="1"/>
    <col min="20" max="20" width="13.109375" customWidth="1"/>
    <col min="21" max="21" width="13.77734375" customWidth="1"/>
    <col min="22" max="22" width="14.6640625" customWidth="1"/>
    <col min="23" max="24" width="14.6640625" bestFit="1" customWidth="1"/>
  </cols>
  <sheetData>
    <row r="3" spans="1:24" ht="86.4" x14ac:dyDescent="0.3">
      <c r="A3" s="128" t="s">
        <v>0</v>
      </c>
      <c r="B3" s="105" t="s">
        <v>468</v>
      </c>
      <c r="C3" s="105" t="s">
        <v>469</v>
      </c>
      <c r="D3" s="105" t="s">
        <v>470</v>
      </c>
      <c r="E3" s="105" t="s">
        <v>471</v>
      </c>
      <c r="F3" s="105" t="s">
        <v>472</v>
      </c>
      <c r="G3" s="105" t="s">
        <v>473</v>
      </c>
      <c r="H3" s="105" t="s">
        <v>474</v>
      </c>
      <c r="I3" s="105" t="s">
        <v>475</v>
      </c>
      <c r="J3" s="105" t="s">
        <v>476</v>
      </c>
      <c r="K3" s="105" t="s">
        <v>477</v>
      </c>
      <c r="L3" s="105" t="s">
        <v>478</v>
      </c>
      <c r="M3" s="105" t="s">
        <v>479</v>
      </c>
      <c r="N3" s="105" t="s">
        <v>480</v>
      </c>
      <c r="O3" s="105" t="s">
        <v>481</v>
      </c>
      <c r="P3" s="105" t="s">
        <v>482</v>
      </c>
      <c r="Q3" s="105" t="s">
        <v>483</v>
      </c>
      <c r="R3" s="105" t="s">
        <v>484</v>
      </c>
      <c r="S3" s="105" t="s">
        <v>485</v>
      </c>
      <c r="T3" s="105" t="s">
        <v>496</v>
      </c>
      <c r="U3" s="105" t="s">
        <v>486</v>
      </c>
      <c r="V3" s="105" t="s">
        <v>487</v>
      </c>
      <c r="W3" s="105" t="s">
        <v>488</v>
      </c>
      <c r="X3" s="105" t="s">
        <v>449</v>
      </c>
    </row>
    <row r="4" spans="1:24" x14ac:dyDescent="0.3">
      <c r="A4" s="106" t="s">
        <v>9</v>
      </c>
      <c r="B4" s="120"/>
      <c r="C4" s="120"/>
      <c r="D4" s="120"/>
      <c r="E4" s="120">
        <v>500000000</v>
      </c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>
        <v>500000000</v>
      </c>
      <c r="W4" s="120">
        <v>17831487299.165245</v>
      </c>
      <c r="X4" s="120">
        <v>17331487299.165245</v>
      </c>
    </row>
    <row r="5" spans="1:24" x14ac:dyDescent="0.3">
      <c r="A5" s="108" t="s">
        <v>13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>
        <v>0</v>
      </c>
      <c r="W5" s="120">
        <v>1320850911.0492775</v>
      </c>
      <c r="X5" s="120">
        <v>1320850911.0492775</v>
      </c>
    </row>
    <row r="6" spans="1:24" x14ac:dyDescent="0.3">
      <c r="A6" s="108" t="s">
        <v>14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>
        <v>0</v>
      </c>
      <c r="W6" s="120">
        <v>1981276366.5739162</v>
      </c>
      <c r="X6" s="120">
        <v>1981276366.5739162</v>
      </c>
    </row>
    <row r="7" spans="1:24" x14ac:dyDescent="0.3">
      <c r="A7" s="108" t="s">
        <v>10</v>
      </c>
      <c r="B7" s="120"/>
      <c r="C7" s="120"/>
      <c r="D7" s="120"/>
      <c r="E7" s="120">
        <v>500000000</v>
      </c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>
        <v>500000000</v>
      </c>
      <c r="W7" s="120">
        <v>9025814558.836729</v>
      </c>
      <c r="X7" s="120">
        <v>8525814558.836729</v>
      </c>
    </row>
    <row r="8" spans="1:24" x14ac:dyDescent="0.3">
      <c r="A8" s="108" t="s">
        <v>12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>
        <v>0</v>
      </c>
      <c r="W8" s="120">
        <v>5503545462.7053232</v>
      </c>
      <c r="X8" s="120">
        <v>5503545462.7053232</v>
      </c>
    </row>
    <row r="9" spans="1:24" ht="28.8" x14ac:dyDescent="0.3">
      <c r="A9" s="106" t="s">
        <v>15</v>
      </c>
      <c r="B9" s="120"/>
      <c r="C9" s="120"/>
      <c r="D9" s="120">
        <v>100000000</v>
      </c>
      <c r="E9" s="120">
        <v>500000000</v>
      </c>
      <c r="F9" s="120"/>
      <c r="G9" s="120">
        <v>40000000</v>
      </c>
      <c r="H9" s="120"/>
      <c r="I9" s="120">
        <v>266215924</v>
      </c>
      <c r="J9" s="120">
        <v>90000000</v>
      </c>
      <c r="K9" s="120"/>
      <c r="L9" s="120"/>
      <c r="M9" s="120"/>
      <c r="N9" s="120"/>
      <c r="O9" s="120"/>
      <c r="P9" s="120"/>
      <c r="Q9" s="120"/>
      <c r="R9" s="120">
        <v>8000000</v>
      </c>
      <c r="S9" s="120"/>
      <c r="T9" s="120"/>
      <c r="U9" s="120"/>
      <c r="V9" s="120">
        <v>1004215924</v>
      </c>
      <c r="W9" s="120">
        <v>1540992729.5574903</v>
      </c>
      <c r="X9" s="120">
        <v>536776805.55749035</v>
      </c>
    </row>
    <row r="10" spans="1:24" x14ac:dyDescent="0.3">
      <c r="A10" s="108" t="s">
        <v>13</v>
      </c>
      <c r="B10" s="120"/>
      <c r="C10" s="120"/>
      <c r="D10" s="120"/>
      <c r="E10" s="120"/>
      <c r="F10" s="120"/>
      <c r="G10" s="120"/>
      <c r="H10" s="120"/>
      <c r="I10" s="120"/>
      <c r="J10" s="120">
        <v>90000000</v>
      </c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>
        <v>90000000</v>
      </c>
      <c r="W10" s="120">
        <v>110070909.25410646</v>
      </c>
      <c r="X10" s="120">
        <v>20070909.254106462</v>
      </c>
    </row>
    <row r="11" spans="1:24" x14ac:dyDescent="0.3">
      <c r="A11" s="108" t="s">
        <v>14</v>
      </c>
      <c r="B11" s="120"/>
      <c r="C11" s="120"/>
      <c r="D11" s="120"/>
      <c r="E11" s="120"/>
      <c r="F11" s="120"/>
      <c r="G11" s="120">
        <v>40000000</v>
      </c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>
        <v>40000000</v>
      </c>
      <c r="W11" s="120">
        <v>110070909.25410646</v>
      </c>
      <c r="X11" s="120">
        <v>70070909.254106462</v>
      </c>
    </row>
    <row r="12" spans="1:24" x14ac:dyDescent="0.3">
      <c r="A12" s="108" t="s">
        <v>10</v>
      </c>
      <c r="B12" s="120"/>
      <c r="C12" s="120"/>
      <c r="D12" s="120">
        <v>100000000</v>
      </c>
      <c r="E12" s="120">
        <v>500000000</v>
      </c>
      <c r="F12" s="120"/>
      <c r="G12" s="120"/>
      <c r="H12" s="120"/>
      <c r="I12" s="120">
        <v>266215924</v>
      </c>
      <c r="J12" s="120"/>
      <c r="K12" s="120"/>
      <c r="L12" s="120"/>
      <c r="M12" s="120"/>
      <c r="N12" s="120"/>
      <c r="O12" s="120"/>
      <c r="P12" s="120"/>
      <c r="Q12" s="120"/>
      <c r="R12" s="120">
        <v>8000000</v>
      </c>
      <c r="S12" s="120"/>
      <c r="T12" s="120"/>
      <c r="U12" s="120"/>
      <c r="V12" s="120">
        <v>874215924</v>
      </c>
      <c r="W12" s="120">
        <v>1100709092.5410645</v>
      </c>
      <c r="X12" s="120">
        <v>226493168.5410645</v>
      </c>
    </row>
    <row r="13" spans="1:24" x14ac:dyDescent="0.3">
      <c r="A13" s="108" t="s">
        <v>12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>
        <v>0</v>
      </c>
      <c r="W13" s="120">
        <v>220141818.50821292</v>
      </c>
      <c r="X13" s="120">
        <v>220141818.50821292</v>
      </c>
    </row>
    <row r="14" spans="1:24" ht="28.8" x14ac:dyDescent="0.3">
      <c r="A14" s="106" t="s">
        <v>17</v>
      </c>
      <c r="B14" s="120"/>
      <c r="C14" s="120"/>
      <c r="D14" s="120">
        <v>100000000</v>
      </c>
      <c r="E14" s="120">
        <v>500000000</v>
      </c>
      <c r="F14" s="120">
        <v>160000000</v>
      </c>
      <c r="G14" s="120">
        <v>351563457.51999998</v>
      </c>
      <c r="H14" s="120">
        <v>300000000</v>
      </c>
      <c r="I14" s="120"/>
      <c r="J14" s="120">
        <v>70643874</v>
      </c>
      <c r="K14" s="120">
        <v>76000000</v>
      </c>
      <c r="L14" s="120"/>
      <c r="M14" s="120"/>
      <c r="N14" s="120">
        <v>69940400</v>
      </c>
      <c r="O14" s="120"/>
      <c r="P14" s="120"/>
      <c r="Q14" s="120"/>
      <c r="R14" s="120"/>
      <c r="S14" s="120"/>
      <c r="T14" s="120"/>
      <c r="U14" s="120"/>
      <c r="V14" s="120">
        <v>1628147731.52</v>
      </c>
      <c r="W14" s="120">
        <v>1551174288.6634951</v>
      </c>
      <c r="X14" s="120">
        <v>-76973442.856504858</v>
      </c>
    </row>
    <row r="15" spans="1:24" x14ac:dyDescent="0.3">
      <c r="A15" s="108" t="s">
        <v>13</v>
      </c>
      <c r="B15" s="120"/>
      <c r="C15" s="120"/>
      <c r="D15" s="120"/>
      <c r="E15" s="120"/>
      <c r="F15" s="120">
        <v>160000000</v>
      </c>
      <c r="G15" s="120"/>
      <c r="H15" s="120"/>
      <c r="I15" s="120"/>
      <c r="J15" s="120">
        <v>70643874</v>
      </c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>
        <v>230643874</v>
      </c>
      <c r="W15" s="120">
        <v>89432613.768961489</v>
      </c>
      <c r="X15" s="120">
        <v>-141211260.23103851</v>
      </c>
    </row>
    <row r="16" spans="1:24" x14ac:dyDescent="0.3">
      <c r="A16" s="108" t="s">
        <v>14</v>
      </c>
      <c r="B16" s="120"/>
      <c r="C16" s="120"/>
      <c r="D16" s="120"/>
      <c r="E16" s="120"/>
      <c r="F16" s="120"/>
      <c r="G16" s="120">
        <v>351563457.51999998</v>
      </c>
      <c r="H16" s="120"/>
      <c r="I16" s="120"/>
      <c r="J16" s="120"/>
      <c r="K16" s="120">
        <v>76000000</v>
      </c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>
        <v>427563457.51999998</v>
      </c>
      <c r="W16" s="120">
        <v>89432613.768961489</v>
      </c>
      <c r="X16" s="120">
        <v>-338130843.75103849</v>
      </c>
    </row>
    <row r="17" spans="1:24" x14ac:dyDescent="0.3">
      <c r="A17" s="108" t="s">
        <v>10</v>
      </c>
      <c r="B17" s="120"/>
      <c r="C17" s="120"/>
      <c r="D17" s="120">
        <v>100000000</v>
      </c>
      <c r="E17" s="120">
        <v>500000000</v>
      </c>
      <c r="F17" s="120"/>
      <c r="G17" s="120"/>
      <c r="H17" s="120"/>
      <c r="I17" s="120"/>
      <c r="J17" s="120"/>
      <c r="K17" s="120"/>
      <c r="L17" s="120"/>
      <c r="M17" s="120"/>
      <c r="N17" s="120">
        <v>69940400</v>
      </c>
      <c r="O17" s="120"/>
      <c r="P17" s="120"/>
      <c r="Q17" s="120"/>
      <c r="R17" s="120"/>
      <c r="S17" s="120"/>
      <c r="T17" s="120"/>
      <c r="U17" s="120"/>
      <c r="V17" s="120">
        <v>669940400</v>
      </c>
      <c r="W17" s="120">
        <v>1262238151.8714657</v>
      </c>
      <c r="X17" s="120">
        <v>592297751.87146568</v>
      </c>
    </row>
    <row r="18" spans="1:24" x14ac:dyDescent="0.3">
      <c r="A18" s="108" t="s">
        <v>12</v>
      </c>
      <c r="B18" s="120"/>
      <c r="C18" s="120"/>
      <c r="D18" s="120"/>
      <c r="E18" s="120"/>
      <c r="F18" s="120"/>
      <c r="G18" s="120"/>
      <c r="H18" s="120">
        <v>300000000</v>
      </c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>
        <v>300000000</v>
      </c>
      <c r="W18" s="120">
        <v>110070909.25410646</v>
      </c>
      <c r="X18" s="120">
        <v>-189929090.74589354</v>
      </c>
    </row>
    <row r="19" spans="1:24" ht="28.8" x14ac:dyDescent="0.3">
      <c r="A19" s="106" t="s">
        <v>19</v>
      </c>
      <c r="B19" s="120"/>
      <c r="C19" s="120"/>
      <c r="D19" s="120"/>
      <c r="E19" s="120">
        <v>80000000</v>
      </c>
      <c r="F19" s="120">
        <v>379000000</v>
      </c>
      <c r="G19" s="120">
        <v>208000000</v>
      </c>
      <c r="H19" s="120">
        <v>196000000</v>
      </c>
      <c r="I19" s="120"/>
      <c r="J19" s="120"/>
      <c r="K19" s="120"/>
      <c r="L19" s="120">
        <v>192000000</v>
      </c>
      <c r="M19" s="120"/>
      <c r="N19" s="120"/>
      <c r="O19" s="120"/>
      <c r="P19" s="120"/>
      <c r="Q19" s="120"/>
      <c r="R19" s="120"/>
      <c r="S19" s="120"/>
      <c r="T19" s="120"/>
      <c r="U19" s="120"/>
      <c r="V19" s="120">
        <v>1055000000</v>
      </c>
      <c r="W19" s="120">
        <v>1650000000</v>
      </c>
      <c r="X19" s="120">
        <v>595000000</v>
      </c>
    </row>
    <row r="20" spans="1:24" x14ac:dyDescent="0.3">
      <c r="A20" s="108" t="s">
        <v>13</v>
      </c>
      <c r="B20" s="120"/>
      <c r="C20" s="120"/>
      <c r="D20" s="120"/>
      <c r="E20" s="120"/>
      <c r="F20" s="120">
        <v>379000000</v>
      </c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>
        <v>379000000</v>
      </c>
      <c r="W20" s="120">
        <v>150000000</v>
      </c>
      <c r="X20" s="120">
        <v>-229000000</v>
      </c>
    </row>
    <row r="21" spans="1:24" x14ac:dyDescent="0.3">
      <c r="A21" s="108" t="s">
        <v>14</v>
      </c>
      <c r="B21" s="120"/>
      <c r="C21" s="120"/>
      <c r="D21" s="120"/>
      <c r="E21" s="120"/>
      <c r="F21" s="120"/>
      <c r="G21" s="120">
        <v>208000000</v>
      </c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>
        <v>208000000</v>
      </c>
      <c r="W21" s="120">
        <v>150000000</v>
      </c>
      <c r="X21" s="120">
        <v>-58000000</v>
      </c>
    </row>
    <row r="22" spans="1:24" x14ac:dyDescent="0.3">
      <c r="A22" s="108" t="s">
        <v>10</v>
      </c>
      <c r="B22" s="120"/>
      <c r="C22" s="120"/>
      <c r="D22" s="120"/>
      <c r="E22" s="120">
        <v>80000000</v>
      </c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>
        <v>80000000</v>
      </c>
      <c r="W22" s="120">
        <v>1200000000</v>
      </c>
      <c r="X22" s="120">
        <v>1120000000</v>
      </c>
    </row>
    <row r="23" spans="1:24" x14ac:dyDescent="0.3">
      <c r="A23" s="108" t="s">
        <v>12</v>
      </c>
      <c r="B23" s="120"/>
      <c r="C23" s="120"/>
      <c r="D23" s="120"/>
      <c r="E23" s="120"/>
      <c r="F23" s="120"/>
      <c r="G23" s="120"/>
      <c r="H23" s="120">
        <v>196000000</v>
      </c>
      <c r="I23" s="120"/>
      <c r="J23" s="120"/>
      <c r="K23" s="120"/>
      <c r="L23" s="120">
        <v>192000000</v>
      </c>
      <c r="M23" s="120"/>
      <c r="N23" s="120"/>
      <c r="O23" s="120"/>
      <c r="P23" s="120"/>
      <c r="Q23" s="120"/>
      <c r="R23" s="120"/>
      <c r="S23" s="120"/>
      <c r="T23" s="120"/>
      <c r="U23" s="120"/>
      <c r="V23" s="120">
        <v>388000000</v>
      </c>
      <c r="W23" s="120">
        <v>150000000</v>
      </c>
      <c r="X23" s="120">
        <v>-238000000</v>
      </c>
    </row>
    <row r="24" spans="1:24" ht="28.8" x14ac:dyDescent="0.3">
      <c r="A24" s="106" t="s">
        <v>35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>
        <v>2000000</v>
      </c>
      <c r="O24" s="120"/>
      <c r="P24" s="120"/>
      <c r="Q24" s="120"/>
      <c r="R24" s="120">
        <v>2000000</v>
      </c>
      <c r="S24" s="120"/>
      <c r="T24" s="120"/>
      <c r="U24" s="120"/>
      <c r="V24" s="120">
        <v>4000000</v>
      </c>
      <c r="W24" s="120">
        <v>55000000</v>
      </c>
      <c r="X24" s="120">
        <v>51000000</v>
      </c>
    </row>
    <row r="25" spans="1:24" x14ac:dyDescent="0.3">
      <c r="A25" s="108" t="s">
        <v>13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>
        <v>0</v>
      </c>
      <c r="W25" s="120">
        <v>5000000</v>
      </c>
      <c r="X25" s="120">
        <v>5000000</v>
      </c>
    </row>
    <row r="26" spans="1:24" x14ac:dyDescent="0.3">
      <c r="A26" s="108" t="s">
        <v>14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>
        <v>0</v>
      </c>
      <c r="W26" s="120">
        <v>5000000</v>
      </c>
      <c r="X26" s="120">
        <v>5000000</v>
      </c>
    </row>
    <row r="27" spans="1:24" x14ac:dyDescent="0.3">
      <c r="A27" s="108" t="s">
        <v>10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>
        <v>2000000</v>
      </c>
      <c r="O27" s="120"/>
      <c r="P27" s="120"/>
      <c r="Q27" s="120"/>
      <c r="R27" s="120">
        <v>2000000</v>
      </c>
      <c r="S27" s="120"/>
      <c r="T27" s="120"/>
      <c r="U27" s="120"/>
      <c r="V27" s="120">
        <v>4000000</v>
      </c>
      <c r="W27" s="120">
        <v>40000000</v>
      </c>
      <c r="X27" s="120">
        <v>36000000</v>
      </c>
    </row>
    <row r="28" spans="1:24" x14ac:dyDescent="0.3">
      <c r="A28" s="108" t="s">
        <v>12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>
        <v>0</v>
      </c>
      <c r="W28" s="120">
        <v>5000000</v>
      </c>
      <c r="X28" s="120">
        <v>5000000</v>
      </c>
    </row>
    <row r="29" spans="1:24" ht="28.8" x14ac:dyDescent="0.3">
      <c r="A29" s="106" t="s">
        <v>37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>
        <v>74085415</v>
      </c>
      <c r="Q29" s="120">
        <v>14342456</v>
      </c>
      <c r="R29" s="120">
        <v>5897856</v>
      </c>
      <c r="S29" s="120">
        <v>20132427</v>
      </c>
      <c r="T29" s="120">
        <v>11903694</v>
      </c>
      <c r="U29" s="120"/>
      <c r="V29" s="120">
        <v>126361848</v>
      </c>
      <c r="W29" s="120">
        <v>345999999</v>
      </c>
      <c r="X29" s="120">
        <v>219638151</v>
      </c>
    </row>
    <row r="30" spans="1:24" x14ac:dyDescent="0.3">
      <c r="A30" s="108" t="s">
        <v>13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>
        <v>0</v>
      </c>
      <c r="W30" s="120">
        <v>33333333</v>
      </c>
      <c r="X30" s="120">
        <v>33333333</v>
      </c>
    </row>
    <row r="31" spans="1:24" x14ac:dyDescent="0.3">
      <c r="A31" s="108" t="s">
        <v>14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>
        <v>0</v>
      </c>
      <c r="W31" s="120">
        <v>33333333</v>
      </c>
      <c r="X31" s="120">
        <v>33333333</v>
      </c>
    </row>
    <row r="32" spans="1:24" x14ac:dyDescent="0.3">
      <c r="A32" s="108" t="s">
        <v>10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>
        <v>74085415</v>
      </c>
      <c r="Q32" s="120">
        <v>14342456</v>
      </c>
      <c r="R32" s="120">
        <v>5897856</v>
      </c>
      <c r="S32" s="120">
        <v>20132427</v>
      </c>
      <c r="T32" s="120">
        <v>11903694</v>
      </c>
      <c r="U32" s="120"/>
      <c r="V32" s="120">
        <v>126361848</v>
      </c>
      <c r="W32" s="120">
        <v>246000000</v>
      </c>
      <c r="X32" s="120">
        <v>119638152</v>
      </c>
    </row>
    <row r="33" spans="1:24" x14ac:dyDescent="0.3">
      <c r="A33" s="108" t="s">
        <v>12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>
        <v>0</v>
      </c>
      <c r="W33" s="120">
        <v>33333333</v>
      </c>
      <c r="X33" s="120">
        <v>33333333</v>
      </c>
    </row>
    <row r="34" spans="1:24" ht="28.8" x14ac:dyDescent="0.3">
      <c r="A34" s="106" t="s">
        <v>39</v>
      </c>
      <c r="B34" s="120">
        <v>363824680</v>
      </c>
      <c r="C34" s="120"/>
      <c r="D34" s="120"/>
      <c r="E34" s="120">
        <v>96100604</v>
      </c>
      <c r="F34" s="120">
        <v>100000000</v>
      </c>
      <c r="G34" s="120">
        <v>100000000</v>
      </c>
      <c r="H34" s="120">
        <v>100000000</v>
      </c>
      <c r="I34" s="120"/>
      <c r="J34" s="120"/>
      <c r="K34" s="120"/>
      <c r="L34" s="120"/>
      <c r="M34" s="120"/>
      <c r="N34" s="120">
        <v>30000000</v>
      </c>
      <c r="O34" s="120">
        <v>6000000</v>
      </c>
      <c r="P34" s="120"/>
      <c r="Q34" s="120"/>
      <c r="R34" s="120"/>
      <c r="S34" s="120"/>
      <c r="T34" s="120"/>
      <c r="U34" s="120"/>
      <c r="V34" s="120">
        <v>795925284</v>
      </c>
      <c r="W34" s="120">
        <v>1000000000</v>
      </c>
      <c r="X34" s="120">
        <v>204074716</v>
      </c>
    </row>
    <row r="35" spans="1:24" x14ac:dyDescent="0.3">
      <c r="A35" s="108" t="s">
        <v>40</v>
      </c>
      <c r="B35" s="120">
        <v>363824680</v>
      </c>
      <c r="C35" s="120"/>
      <c r="D35" s="120"/>
      <c r="E35" s="120">
        <v>96100604</v>
      </c>
      <c r="F35" s="120">
        <v>100000000</v>
      </c>
      <c r="G35" s="120">
        <v>100000000</v>
      </c>
      <c r="H35" s="120">
        <v>100000000</v>
      </c>
      <c r="I35" s="120"/>
      <c r="J35" s="120"/>
      <c r="K35" s="120"/>
      <c r="L35" s="120"/>
      <c r="M35" s="120"/>
      <c r="N35" s="120">
        <v>30000000</v>
      </c>
      <c r="O35" s="120">
        <v>6000000</v>
      </c>
      <c r="P35" s="120"/>
      <c r="Q35" s="120"/>
      <c r="R35" s="120"/>
      <c r="S35" s="120"/>
      <c r="T35" s="120"/>
      <c r="U35" s="120"/>
      <c r="V35" s="120">
        <v>795925284</v>
      </c>
      <c r="W35" s="120">
        <v>1000000000</v>
      </c>
      <c r="X35" s="120">
        <v>204074716</v>
      </c>
    </row>
    <row r="36" spans="1:24" ht="28.8" x14ac:dyDescent="0.3">
      <c r="A36" s="106" t="s">
        <v>42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>
        <v>0</v>
      </c>
      <c r="W36" s="120">
        <v>115000000</v>
      </c>
      <c r="X36" s="120">
        <v>115000000</v>
      </c>
    </row>
    <row r="37" spans="1:24" x14ac:dyDescent="0.3">
      <c r="A37" s="108" t="s">
        <v>13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>
        <v>0</v>
      </c>
      <c r="W37" s="120">
        <v>5000000</v>
      </c>
      <c r="X37" s="120">
        <v>5000000</v>
      </c>
    </row>
    <row r="38" spans="1:24" x14ac:dyDescent="0.3">
      <c r="A38" s="108" t="s">
        <v>14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>
        <v>0</v>
      </c>
      <c r="W38" s="120">
        <v>50000000</v>
      </c>
      <c r="X38" s="120">
        <v>50000000</v>
      </c>
    </row>
    <row r="39" spans="1:24" x14ac:dyDescent="0.3">
      <c r="A39" s="108" t="s">
        <v>10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>
        <v>0</v>
      </c>
      <c r="W39" s="120">
        <v>10000000</v>
      </c>
      <c r="X39" s="120">
        <v>10000000</v>
      </c>
    </row>
    <row r="40" spans="1:24" x14ac:dyDescent="0.3">
      <c r="A40" s="108" t="s">
        <v>12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>
        <v>0</v>
      </c>
      <c r="W40" s="120">
        <v>50000000</v>
      </c>
      <c r="X40" s="120">
        <v>50000000</v>
      </c>
    </row>
    <row r="41" spans="1:24" ht="28.8" x14ac:dyDescent="0.3">
      <c r="A41" s="106" t="s">
        <v>22</v>
      </c>
      <c r="B41" s="120"/>
      <c r="C41" s="120"/>
      <c r="D41" s="120"/>
      <c r="E41" s="120">
        <v>40000000</v>
      </c>
      <c r="F41" s="120">
        <v>60563457</v>
      </c>
      <c r="G41" s="120"/>
      <c r="H41" s="120">
        <v>50000000</v>
      </c>
      <c r="I41" s="120"/>
      <c r="J41" s="120"/>
      <c r="K41" s="120"/>
      <c r="L41" s="120"/>
      <c r="M41" s="120"/>
      <c r="N41" s="120"/>
      <c r="O41" s="120">
        <v>8000000</v>
      </c>
      <c r="P41" s="120"/>
      <c r="Q41" s="120"/>
      <c r="R41" s="120"/>
      <c r="S41" s="120"/>
      <c r="T41" s="120"/>
      <c r="U41" s="120"/>
      <c r="V41" s="120">
        <v>158563457</v>
      </c>
      <c r="W41" s="120">
        <v>320000000</v>
      </c>
      <c r="X41" s="120">
        <v>161436543</v>
      </c>
    </row>
    <row r="42" spans="1:24" x14ac:dyDescent="0.3">
      <c r="A42" s="108" t="s">
        <v>13</v>
      </c>
      <c r="B42" s="120"/>
      <c r="C42" s="120"/>
      <c r="D42" s="120"/>
      <c r="E42" s="120"/>
      <c r="F42" s="120">
        <v>60563457</v>
      </c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>
        <v>60563457</v>
      </c>
      <c r="W42" s="120">
        <v>54000000</v>
      </c>
      <c r="X42" s="120">
        <v>-6563457</v>
      </c>
    </row>
    <row r="43" spans="1:24" x14ac:dyDescent="0.3">
      <c r="A43" s="108" t="s">
        <v>14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>
        <v>0</v>
      </c>
      <c r="W43" s="120">
        <v>54000000</v>
      </c>
      <c r="X43" s="120">
        <v>54000000</v>
      </c>
    </row>
    <row r="44" spans="1:24" x14ac:dyDescent="0.3">
      <c r="A44" s="108" t="s">
        <v>10</v>
      </c>
      <c r="B44" s="120"/>
      <c r="C44" s="120"/>
      <c r="D44" s="120"/>
      <c r="E44" s="120">
        <v>40000000</v>
      </c>
      <c r="F44" s="120"/>
      <c r="G44" s="120"/>
      <c r="H44" s="120"/>
      <c r="I44" s="120"/>
      <c r="J44" s="120"/>
      <c r="K44" s="120"/>
      <c r="L44" s="120"/>
      <c r="M44" s="120"/>
      <c r="N44" s="120"/>
      <c r="O44" s="120">
        <v>8000000</v>
      </c>
      <c r="P44" s="120"/>
      <c r="Q44" s="120"/>
      <c r="R44" s="120"/>
      <c r="S44" s="120"/>
      <c r="T44" s="120"/>
      <c r="U44" s="120"/>
      <c r="V44" s="120">
        <v>48000000</v>
      </c>
      <c r="W44" s="120">
        <v>140000000</v>
      </c>
      <c r="X44" s="120">
        <v>92000000</v>
      </c>
    </row>
    <row r="45" spans="1:24" x14ac:dyDescent="0.3">
      <c r="A45" s="108" t="s">
        <v>12</v>
      </c>
      <c r="B45" s="120"/>
      <c r="C45" s="120"/>
      <c r="D45" s="120"/>
      <c r="E45" s="120"/>
      <c r="F45" s="120"/>
      <c r="G45" s="120"/>
      <c r="H45" s="120">
        <v>50000000</v>
      </c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>
        <v>50000000</v>
      </c>
      <c r="W45" s="120">
        <v>72000000</v>
      </c>
      <c r="X45" s="120">
        <v>22000000</v>
      </c>
    </row>
    <row r="46" spans="1:24" ht="43.2" x14ac:dyDescent="0.3">
      <c r="A46" s="106" t="s">
        <v>24</v>
      </c>
      <c r="B46" s="120"/>
      <c r="C46" s="120"/>
      <c r="D46" s="120"/>
      <c r="E46" s="120">
        <v>60000000</v>
      </c>
      <c r="F46" s="120"/>
      <c r="G46" s="120"/>
      <c r="H46" s="120">
        <v>53563457</v>
      </c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>
        <v>113563457</v>
      </c>
      <c r="W46" s="120">
        <v>96000000</v>
      </c>
      <c r="X46" s="120">
        <v>-17563457</v>
      </c>
    </row>
    <row r="47" spans="1:24" x14ac:dyDescent="0.3">
      <c r="A47" s="108" t="s">
        <v>13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>
        <v>0</v>
      </c>
      <c r="W47" s="120">
        <v>10800000</v>
      </c>
      <c r="X47" s="120">
        <v>10800000</v>
      </c>
    </row>
    <row r="48" spans="1:24" x14ac:dyDescent="0.3">
      <c r="A48" s="108" t="s">
        <v>14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>
        <v>0</v>
      </c>
      <c r="W48" s="120">
        <v>10800000</v>
      </c>
      <c r="X48" s="120">
        <v>10800000</v>
      </c>
    </row>
    <row r="49" spans="1:24" x14ac:dyDescent="0.3">
      <c r="A49" s="108" t="s">
        <v>10</v>
      </c>
      <c r="B49" s="120"/>
      <c r="C49" s="120"/>
      <c r="D49" s="120"/>
      <c r="E49" s="120">
        <v>60000000</v>
      </c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>
        <v>60000000</v>
      </c>
      <c r="W49" s="120">
        <v>60000000</v>
      </c>
      <c r="X49" s="120">
        <v>0</v>
      </c>
    </row>
    <row r="50" spans="1:24" x14ac:dyDescent="0.3">
      <c r="A50" s="108" t="s">
        <v>12</v>
      </c>
      <c r="B50" s="120"/>
      <c r="C50" s="120"/>
      <c r="D50" s="120"/>
      <c r="E50" s="120"/>
      <c r="F50" s="120"/>
      <c r="G50" s="120"/>
      <c r="H50" s="120">
        <v>53563457</v>
      </c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>
        <v>53563457</v>
      </c>
      <c r="W50" s="120">
        <v>14400000</v>
      </c>
      <c r="X50" s="120">
        <v>-39163457</v>
      </c>
    </row>
    <row r="51" spans="1:24" ht="43.2" x14ac:dyDescent="0.3">
      <c r="A51" s="106" t="s">
        <v>25</v>
      </c>
      <c r="B51" s="120"/>
      <c r="C51" s="120"/>
      <c r="D51" s="120"/>
      <c r="E51" s="120">
        <v>150000000</v>
      </c>
      <c r="F51" s="120"/>
      <c r="G51" s="120"/>
      <c r="H51" s="120"/>
      <c r="I51" s="120"/>
      <c r="J51" s="120"/>
      <c r="K51" s="120"/>
      <c r="L51" s="120"/>
      <c r="M51" s="120"/>
      <c r="N51" s="120">
        <v>7000000</v>
      </c>
      <c r="O51" s="120"/>
      <c r="P51" s="120"/>
      <c r="Q51" s="120"/>
      <c r="R51" s="120"/>
      <c r="S51" s="120"/>
      <c r="T51" s="120"/>
      <c r="U51" s="120"/>
      <c r="V51" s="120">
        <v>157000000</v>
      </c>
      <c r="W51" s="120">
        <v>54000000</v>
      </c>
      <c r="X51" s="120">
        <v>-103000000</v>
      </c>
    </row>
    <row r="52" spans="1:24" x14ac:dyDescent="0.3">
      <c r="A52" s="108" t="s">
        <v>10</v>
      </c>
      <c r="B52" s="120"/>
      <c r="C52" s="120"/>
      <c r="D52" s="120"/>
      <c r="E52" s="120">
        <v>150000000</v>
      </c>
      <c r="F52" s="120"/>
      <c r="G52" s="120"/>
      <c r="H52" s="120"/>
      <c r="I52" s="120"/>
      <c r="J52" s="120"/>
      <c r="K52" s="120"/>
      <c r="L52" s="120"/>
      <c r="M52" s="120"/>
      <c r="N52" s="120">
        <v>7000000</v>
      </c>
      <c r="O52" s="120"/>
      <c r="P52" s="120"/>
      <c r="Q52" s="120"/>
      <c r="R52" s="120"/>
      <c r="S52" s="120"/>
      <c r="T52" s="120"/>
      <c r="U52" s="120"/>
      <c r="V52" s="120">
        <v>157000000</v>
      </c>
      <c r="W52" s="120">
        <v>54000000</v>
      </c>
      <c r="X52" s="120">
        <v>-103000000</v>
      </c>
    </row>
    <row r="53" spans="1:24" ht="43.2" x14ac:dyDescent="0.3">
      <c r="A53" s="106" t="s">
        <v>26</v>
      </c>
      <c r="B53" s="120"/>
      <c r="C53" s="120"/>
      <c r="D53" s="120"/>
      <c r="E53" s="120">
        <v>60000000</v>
      </c>
      <c r="F53" s="120"/>
      <c r="G53" s="120"/>
      <c r="H53" s="120"/>
      <c r="I53" s="120"/>
      <c r="J53" s="120"/>
      <c r="K53" s="120"/>
      <c r="L53" s="120"/>
      <c r="M53" s="120"/>
      <c r="N53" s="120">
        <v>3000000</v>
      </c>
      <c r="O53" s="120"/>
      <c r="P53" s="120"/>
      <c r="Q53" s="120"/>
      <c r="R53" s="120"/>
      <c r="S53" s="120"/>
      <c r="T53" s="120"/>
      <c r="U53" s="120"/>
      <c r="V53" s="120">
        <v>63000000</v>
      </c>
      <c r="W53" s="120">
        <v>36000000</v>
      </c>
      <c r="X53" s="120">
        <v>-27000000</v>
      </c>
    </row>
    <row r="54" spans="1:24" x14ac:dyDescent="0.3">
      <c r="A54" s="108" t="s">
        <v>10</v>
      </c>
      <c r="B54" s="120"/>
      <c r="C54" s="120"/>
      <c r="D54" s="120"/>
      <c r="E54" s="120">
        <v>60000000</v>
      </c>
      <c r="F54" s="120"/>
      <c r="G54" s="120"/>
      <c r="H54" s="120"/>
      <c r="I54" s="120"/>
      <c r="J54" s="120"/>
      <c r="K54" s="120"/>
      <c r="L54" s="120"/>
      <c r="M54" s="120"/>
      <c r="N54" s="120">
        <v>3000000</v>
      </c>
      <c r="O54" s="120"/>
      <c r="P54" s="120"/>
      <c r="Q54" s="120"/>
      <c r="R54" s="120"/>
      <c r="S54" s="120"/>
      <c r="T54" s="120"/>
      <c r="U54" s="120"/>
      <c r="V54" s="120">
        <v>63000000</v>
      </c>
      <c r="W54" s="120">
        <v>36000000</v>
      </c>
      <c r="X54" s="120">
        <v>-27000000</v>
      </c>
    </row>
    <row r="55" spans="1:24" ht="43.2" x14ac:dyDescent="0.3">
      <c r="A55" s="106" t="s">
        <v>27</v>
      </c>
      <c r="B55" s="120"/>
      <c r="C55" s="120"/>
      <c r="D55" s="120"/>
      <c r="E55" s="120">
        <v>70000000</v>
      </c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>
        <v>70000000</v>
      </c>
      <c r="W55" s="120">
        <v>150000000</v>
      </c>
      <c r="X55" s="120">
        <v>80000000</v>
      </c>
    </row>
    <row r="56" spans="1:24" x14ac:dyDescent="0.3">
      <c r="A56" s="108" t="s">
        <v>10</v>
      </c>
      <c r="B56" s="120"/>
      <c r="C56" s="120"/>
      <c r="D56" s="120"/>
      <c r="E56" s="120">
        <v>70000000</v>
      </c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>
        <v>70000000</v>
      </c>
      <c r="W56" s="120">
        <v>150000000</v>
      </c>
      <c r="X56" s="120">
        <v>80000000</v>
      </c>
    </row>
    <row r="57" spans="1:24" ht="28.8" x14ac:dyDescent="0.3">
      <c r="A57" s="106" t="s">
        <v>28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>
        <v>32000000</v>
      </c>
      <c r="S57" s="120">
        <v>10000000</v>
      </c>
      <c r="T57" s="120"/>
      <c r="U57" s="120"/>
      <c r="V57" s="120">
        <v>42000000</v>
      </c>
      <c r="W57" s="120">
        <v>1006000000</v>
      </c>
      <c r="X57" s="120">
        <v>964000000</v>
      </c>
    </row>
    <row r="58" spans="1:24" x14ac:dyDescent="0.3">
      <c r="A58" s="108" t="s">
        <v>13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>
        <v>0</v>
      </c>
      <c r="W58" s="120">
        <v>138000000</v>
      </c>
      <c r="X58" s="120">
        <v>138000000</v>
      </c>
    </row>
    <row r="59" spans="1:24" x14ac:dyDescent="0.3">
      <c r="A59" s="108" t="s">
        <v>14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>
        <v>0</v>
      </c>
      <c r="W59" s="120">
        <v>230000000</v>
      </c>
      <c r="X59" s="120">
        <v>230000000</v>
      </c>
    </row>
    <row r="60" spans="1:24" x14ac:dyDescent="0.3">
      <c r="A60" s="108" t="s">
        <v>10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>
        <v>32000000</v>
      </c>
      <c r="S60" s="120">
        <v>10000000</v>
      </c>
      <c r="T60" s="120"/>
      <c r="U60" s="120"/>
      <c r="V60" s="120">
        <v>42000000</v>
      </c>
      <c r="W60" s="120">
        <v>270000000</v>
      </c>
      <c r="X60" s="120">
        <v>228000000</v>
      </c>
    </row>
    <row r="61" spans="1:24" x14ac:dyDescent="0.3">
      <c r="A61" s="108" t="s">
        <v>12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>
        <v>0</v>
      </c>
      <c r="W61" s="120">
        <v>368000000</v>
      </c>
      <c r="X61" s="120">
        <v>368000000</v>
      </c>
    </row>
    <row r="62" spans="1:24" ht="28.8" x14ac:dyDescent="0.3">
      <c r="A62" s="106" t="s">
        <v>31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>
        <v>6672123</v>
      </c>
      <c r="S62" s="120"/>
      <c r="T62" s="120"/>
      <c r="U62" s="120"/>
      <c r="V62" s="120">
        <v>6672123</v>
      </c>
      <c r="W62" s="120">
        <v>30000000</v>
      </c>
      <c r="X62" s="120">
        <v>23327877</v>
      </c>
    </row>
    <row r="63" spans="1:24" x14ac:dyDescent="0.3">
      <c r="A63" s="108" t="s">
        <v>13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>
        <v>0</v>
      </c>
      <c r="W63" s="120">
        <v>5000000</v>
      </c>
      <c r="X63" s="120">
        <v>5000000</v>
      </c>
    </row>
    <row r="64" spans="1:24" x14ac:dyDescent="0.3">
      <c r="A64" s="108" t="s">
        <v>14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>
        <v>0</v>
      </c>
      <c r="W64" s="120">
        <v>5000000</v>
      </c>
      <c r="X64" s="120">
        <v>5000000</v>
      </c>
    </row>
    <row r="65" spans="1:24" x14ac:dyDescent="0.3">
      <c r="A65" s="108" t="s">
        <v>10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>
        <v>6672123</v>
      </c>
      <c r="S65" s="120"/>
      <c r="T65" s="120"/>
      <c r="U65" s="120"/>
      <c r="V65" s="120">
        <v>6672123</v>
      </c>
      <c r="W65" s="120">
        <v>15000000</v>
      </c>
      <c r="X65" s="120">
        <v>8327877</v>
      </c>
    </row>
    <row r="66" spans="1:24" x14ac:dyDescent="0.3">
      <c r="A66" s="108" t="s">
        <v>12</v>
      </c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>
        <v>0</v>
      </c>
      <c r="W66" s="120">
        <v>5000000</v>
      </c>
      <c r="X66" s="120">
        <v>5000000</v>
      </c>
    </row>
    <row r="67" spans="1:24" x14ac:dyDescent="0.3">
      <c r="A67" s="106" t="s">
        <v>33</v>
      </c>
      <c r="B67" s="120"/>
      <c r="C67" s="120"/>
      <c r="D67" s="120">
        <v>416215924</v>
      </c>
      <c r="E67" s="120"/>
      <c r="F67" s="120"/>
      <c r="G67" s="120"/>
      <c r="H67" s="120"/>
      <c r="I67" s="120"/>
      <c r="J67" s="120"/>
      <c r="K67" s="120"/>
      <c r="L67" s="120"/>
      <c r="M67" s="120"/>
      <c r="N67" s="120">
        <v>4000000</v>
      </c>
      <c r="O67" s="120"/>
      <c r="P67" s="120">
        <v>120000000</v>
      </c>
      <c r="Q67" s="120"/>
      <c r="R67" s="120">
        <v>13000000</v>
      </c>
      <c r="S67" s="120">
        <v>5789710</v>
      </c>
      <c r="T67" s="120">
        <v>40000000</v>
      </c>
      <c r="U67" s="120"/>
      <c r="V67" s="120">
        <v>599005634</v>
      </c>
      <c r="W67" s="120">
        <v>100000000</v>
      </c>
      <c r="X67" s="120">
        <v>-499005634</v>
      </c>
    </row>
    <row r="68" spans="1:24" x14ac:dyDescent="0.3">
      <c r="A68" s="108" t="s">
        <v>13</v>
      </c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>
        <v>0</v>
      </c>
      <c r="W68" s="120">
        <v>0</v>
      </c>
      <c r="X68" s="120">
        <v>0</v>
      </c>
    </row>
    <row r="69" spans="1:24" x14ac:dyDescent="0.3">
      <c r="A69" s="108" t="s">
        <v>14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>
        <v>0</v>
      </c>
      <c r="W69" s="120">
        <v>0</v>
      </c>
      <c r="X69" s="120">
        <v>0</v>
      </c>
    </row>
    <row r="70" spans="1:24" x14ac:dyDescent="0.3">
      <c r="A70" s="108" t="s">
        <v>10</v>
      </c>
      <c r="B70" s="120"/>
      <c r="C70" s="120"/>
      <c r="D70" s="120">
        <v>416215924</v>
      </c>
      <c r="E70" s="120"/>
      <c r="F70" s="120"/>
      <c r="G70" s="120"/>
      <c r="H70" s="120"/>
      <c r="I70" s="120"/>
      <c r="J70" s="120"/>
      <c r="K70" s="120"/>
      <c r="L70" s="120"/>
      <c r="M70" s="120"/>
      <c r="N70" s="120">
        <v>4000000</v>
      </c>
      <c r="O70" s="120"/>
      <c r="P70" s="120">
        <v>120000000</v>
      </c>
      <c r="Q70" s="120"/>
      <c r="R70" s="120">
        <v>13000000</v>
      </c>
      <c r="S70" s="120">
        <v>5789710</v>
      </c>
      <c r="T70" s="120">
        <v>40000000</v>
      </c>
      <c r="U70" s="120"/>
      <c r="V70" s="120">
        <v>599005634</v>
      </c>
      <c r="W70" s="120">
        <v>100000000</v>
      </c>
      <c r="X70" s="120">
        <v>-499005634</v>
      </c>
    </row>
    <row r="71" spans="1:24" x14ac:dyDescent="0.3">
      <c r="A71" s="108" t="s">
        <v>12</v>
      </c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>
        <v>0</v>
      </c>
      <c r="W71" s="120">
        <v>0</v>
      </c>
      <c r="X71" s="120">
        <v>0</v>
      </c>
    </row>
    <row r="72" spans="1:24" ht="28.8" x14ac:dyDescent="0.3">
      <c r="A72" s="106" t="s">
        <v>44</v>
      </c>
      <c r="B72" s="120"/>
      <c r="C72" s="120"/>
      <c r="D72" s="120">
        <v>440000000</v>
      </c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>
        <v>440000000</v>
      </c>
      <c r="W72" s="120">
        <v>1760000000</v>
      </c>
      <c r="X72" s="120">
        <v>1320000000</v>
      </c>
    </row>
    <row r="73" spans="1:24" x14ac:dyDescent="0.3">
      <c r="A73" s="108" t="s">
        <v>13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>
        <v>0</v>
      </c>
      <c r="W73" s="120">
        <v>78000000</v>
      </c>
      <c r="X73" s="120">
        <v>78000000</v>
      </c>
    </row>
    <row r="74" spans="1:24" x14ac:dyDescent="0.3">
      <c r="A74" s="108" t="s">
        <v>14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>
        <v>0</v>
      </c>
      <c r="W74" s="120">
        <v>78000000</v>
      </c>
      <c r="X74" s="120">
        <v>78000000</v>
      </c>
    </row>
    <row r="75" spans="1:24" x14ac:dyDescent="0.3">
      <c r="A75" s="108" t="s">
        <v>10</v>
      </c>
      <c r="B75" s="120"/>
      <c r="C75" s="120"/>
      <c r="D75" s="120">
        <v>440000000</v>
      </c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>
        <v>440000000</v>
      </c>
      <c r="W75" s="120">
        <v>1520000000</v>
      </c>
      <c r="X75" s="120">
        <v>1080000000</v>
      </c>
    </row>
    <row r="76" spans="1:24" x14ac:dyDescent="0.3">
      <c r="A76" s="108" t="s">
        <v>12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>
        <v>0</v>
      </c>
      <c r="W76" s="120">
        <v>84000000</v>
      </c>
      <c r="X76" s="120">
        <v>84000000</v>
      </c>
    </row>
    <row r="77" spans="1:24" ht="43.2" x14ac:dyDescent="0.3">
      <c r="A77" s="106" t="s">
        <v>46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>
        <v>250000000</v>
      </c>
      <c r="V77" s="120">
        <v>250000000</v>
      </c>
      <c r="W77" s="120">
        <v>525600000</v>
      </c>
      <c r="X77" s="120">
        <v>275600000</v>
      </c>
    </row>
    <row r="78" spans="1:24" x14ac:dyDescent="0.3">
      <c r="A78" s="108" t="s">
        <v>40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>
        <v>250000000</v>
      </c>
      <c r="V78" s="120">
        <v>250000000</v>
      </c>
      <c r="W78" s="120">
        <v>525600000</v>
      </c>
      <c r="X78" s="120">
        <v>275600000</v>
      </c>
    </row>
    <row r="79" spans="1:24" x14ac:dyDescent="0.3">
      <c r="A79" s="106" t="s">
        <v>48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>
        <v>435296412</v>
      </c>
      <c r="V79" s="120">
        <v>435296412</v>
      </c>
      <c r="W79" s="120">
        <v>646800000</v>
      </c>
      <c r="X79" s="120">
        <v>211503588</v>
      </c>
    </row>
    <row r="80" spans="1:24" x14ac:dyDescent="0.3">
      <c r="A80" s="108" t="s">
        <v>40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>
        <v>435296412</v>
      </c>
      <c r="V80" s="120">
        <v>435296412</v>
      </c>
      <c r="W80" s="120">
        <v>646800000</v>
      </c>
      <c r="X80" s="120">
        <v>211503588</v>
      </c>
    </row>
    <row r="81" spans="1:24" ht="28.8" x14ac:dyDescent="0.3">
      <c r="A81" s="106" t="s">
        <v>50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>
        <v>400000000</v>
      </c>
      <c r="N81" s="120"/>
      <c r="O81" s="120"/>
      <c r="P81" s="120"/>
      <c r="Q81" s="120"/>
      <c r="R81" s="120"/>
      <c r="S81" s="120"/>
      <c r="T81" s="120"/>
      <c r="U81" s="120"/>
      <c r="V81" s="120">
        <v>400000000</v>
      </c>
      <c r="W81" s="120">
        <v>769200000</v>
      </c>
      <c r="X81" s="120">
        <v>369200000</v>
      </c>
    </row>
    <row r="82" spans="1:24" x14ac:dyDescent="0.3">
      <c r="A82" s="108" t="s">
        <v>40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>
        <v>400000000</v>
      </c>
      <c r="N82" s="120"/>
      <c r="O82" s="120"/>
      <c r="P82" s="120"/>
      <c r="Q82" s="120"/>
      <c r="R82" s="120"/>
      <c r="S82" s="120"/>
      <c r="T82" s="120"/>
      <c r="U82" s="120"/>
      <c r="V82" s="120">
        <v>400000000</v>
      </c>
      <c r="W82" s="120">
        <v>769200000</v>
      </c>
      <c r="X82" s="120">
        <v>369200000</v>
      </c>
    </row>
    <row r="83" spans="1:24" ht="28.8" x14ac:dyDescent="0.3">
      <c r="A83" s="106" t="s">
        <v>52</v>
      </c>
      <c r="B83" s="120"/>
      <c r="C83" s="120"/>
      <c r="D83" s="120">
        <v>160000000</v>
      </c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>
        <v>160000000</v>
      </c>
      <c r="W83" s="120">
        <v>1102404000</v>
      </c>
      <c r="X83" s="120">
        <v>942404000</v>
      </c>
    </row>
    <row r="84" spans="1:24" x14ac:dyDescent="0.3">
      <c r="A84" s="108" t="s">
        <v>40</v>
      </c>
      <c r="B84" s="120"/>
      <c r="C84" s="120"/>
      <c r="D84" s="120">
        <v>160000000</v>
      </c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>
        <v>160000000</v>
      </c>
      <c r="W84" s="120">
        <v>1102404000</v>
      </c>
      <c r="X84" s="120">
        <v>942404000</v>
      </c>
    </row>
    <row r="85" spans="1:24" ht="28.8" x14ac:dyDescent="0.3">
      <c r="A85" s="106" t="s">
        <v>54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>
        <v>210000000</v>
      </c>
      <c r="N85" s="120"/>
      <c r="O85" s="120"/>
      <c r="P85" s="120"/>
      <c r="Q85" s="120"/>
      <c r="R85" s="120"/>
      <c r="S85" s="120"/>
      <c r="T85" s="120"/>
      <c r="U85" s="120"/>
      <c r="V85" s="120">
        <v>210000000</v>
      </c>
      <c r="W85" s="120">
        <v>312056000.35903418</v>
      </c>
      <c r="X85" s="120">
        <v>102056000.35903421</v>
      </c>
    </row>
    <row r="86" spans="1:24" x14ac:dyDescent="0.3">
      <c r="A86" s="108" t="s">
        <v>13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>
        <v>0</v>
      </c>
      <c r="W86" s="120">
        <v>23300000</v>
      </c>
      <c r="X86" s="120">
        <v>23300000</v>
      </c>
    </row>
    <row r="87" spans="1:24" x14ac:dyDescent="0.3">
      <c r="A87" s="108" t="s">
        <v>14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>
        <v>0</v>
      </c>
      <c r="W87" s="120">
        <v>23300000</v>
      </c>
      <c r="X87" s="120">
        <v>23300000</v>
      </c>
    </row>
    <row r="88" spans="1:24" x14ac:dyDescent="0.3">
      <c r="A88" s="108" t="s">
        <v>10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>
        <v>210000000</v>
      </c>
      <c r="N88" s="120"/>
      <c r="O88" s="120"/>
      <c r="P88" s="120"/>
      <c r="Q88" s="120"/>
      <c r="R88" s="120"/>
      <c r="S88" s="120"/>
      <c r="T88" s="120"/>
      <c r="U88" s="120"/>
      <c r="V88" s="120">
        <v>210000000</v>
      </c>
      <c r="W88" s="120">
        <v>242156000.35903421</v>
      </c>
      <c r="X88" s="120">
        <v>32156000.35903421</v>
      </c>
    </row>
    <row r="89" spans="1:24" x14ac:dyDescent="0.3">
      <c r="A89" s="108" t="s">
        <v>12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>
        <v>0</v>
      </c>
      <c r="W89" s="120">
        <v>23300000</v>
      </c>
      <c r="X89" s="120">
        <v>23300000</v>
      </c>
    </row>
    <row r="90" spans="1:24" ht="57.6" x14ac:dyDescent="0.3">
      <c r="A90" s="106" t="s">
        <v>57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>
        <v>35000000</v>
      </c>
      <c r="N90" s="120"/>
      <c r="O90" s="120"/>
      <c r="P90" s="120"/>
      <c r="Q90" s="120"/>
      <c r="R90" s="120"/>
      <c r="S90" s="120"/>
      <c r="T90" s="120"/>
      <c r="U90" s="120"/>
      <c r="V90" s="120">
        <v>35000000</v>
      </c>
      <c r="W90" s="120">
        <v>33021000</v>
      </c>
      <c r="X90" s="120">
        <v>-1979000</v>
      </c>
    </row>
    <row r="91" spans="1:24" x14ac:dyDescent="0.3">
      <c r="A91" s="108" t="s">
        <v>40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>
        <v>35000000</v>
      </c>
      <c r="N91" s="120"/>
      <c r="O91" s="120"/>
      <c r="P91" s="120"/>
      <c r="Q91" s="120"/>
      <c r="R91" s="120"/>
      <c r="S91" s="120"/>
      <c r="T91" s="120"/>
      <c r="U91" s="120"/>
      <c r="V91" s="120">
        <v>35000000</v>
      </c>
      <c r="W91" s="120">
        <v>33021000</v>
      </c>
      <c r="X91" s="120">
        <v>-1979000</v>
      </c>
    </row>
    <row r="92" spans="1:24" ht="28.8" x14ac:dyDescent="0.3">
      <c r="A92" s="106" t="s">
        <v>59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>
        <v>290000000</v>
      </c>
      <c r="N92" s="120"/>
      <c r="O92" s="120"/>
      <c r="P92" s="120"/>
      <c r="Q92" s="120"/>
      <c r="R92" s="120"/>
      <c r="S92" s="120"/>
      <c r="T92" s="120"/>
      <c r="U92" s="120"/>
      <c r="V92" s="120">
        <v>290000000</v>
      </c>
      <c r="W92" s="120">
        <v>319900000</v>
      </c>
      <c r="X92" s="120">
        <v>29900000</v>
      </c>
    </row>
    <row r="93" spans="1:24" x14ac:dyDescent="0.3">
      <c r="A93" s="108" t="s">
        <v>13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>
        <v>0</v>
      </c>
      <c r="W93" s="120">
        <v>23300000</v>
      </c>
      <c r="X93" s="120">
        <v>23300000</v>
      </c>
    </row>
    <row r="94" spans="1:24" x14ac:dyDescent="0.3">
      <c r="A94" s="108" t="s">
        <v>14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>
        <v>0</v>
      </c>
      <c r="W94" s="120">
        <v>23300000</v>
      </c>
      <c r="X94" s="120">
        <v>23300000</v>
      </c>
    </row>
    <row r="95" spans="1:24" x14ac:dyDescent="0.3">
      <c r="A95" s="108" t="s">
        <v>10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>
        <v>290000000</v>
      </c>
      <c r="N95" s="120"/>
      <c r="O95" s="120"/>
      <c r="P95" s="120"/>
      <c r="Q95" s="120"/>
      <c r="R95" s="120"/>
      <c r="S95" s="120"/>
      <c r="T95" s="120"/>
      <c r="U95" s="120"/>
      <c r="V95" s="120">
        <v>290000000</v>
      </c>
      <c r="W95" s="120">
        <v>250000000</v>
      </c>
      <c r="X95" s="120">
        <v>-40000000</v>
      </c>
    </row>
    <row r="96" spans="1:24" x14ac:dyDescent="0.3">
      <c r="A96" s="108" t="s">
        <v>12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>
        <v>0</v>
      </c>
      <c r="W96" s="120">
        <v>23300000</v>
      </c>
      <c r="X96" s="120">
        <v>23300000</v>
      </c>
    </row>
    <row r="97" spans="1:24" ht="28.8" x14ac:dyDescent="0.3">
      <c r="A97" s="106" t="s">
        <v>62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>
        <v>224213924</v>
      </c>
      <c r="N97" s="120"/>
      <c r="O97" s="120"/>
      <c r="P97" s="120"/>
      <c r="Q97" s="120"/>
      <c r="R97" s="120"/>
      <c r="S97" s="120"/>
      <c r="T97" s="120"/>
      <c r="U97" s="120"/>
      <c r="V97" s="120">
        <v>224213924</v>
      </c>
      <c r="W97" s="120">
        <v>362035058</v>
      </c>
      <c r="X97" s="120">
        <v>137821134</v>
      </c>
    </row>
    <row r="98" spans="1:24" x14ac:dyDescent="0.3">
      <c r="A98" s="108" t="s">
        <v>13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>
        <v>0</v>
      </c>
      <c r="W98" s="120">
        <v>0</v>
      </c>
      <c r="X98" s="120">
        <v>0</v>
      </c>
    </row>
    <row r="99" spans="1:24" x14ac:dyDescent="0.3">
      <c r="A99" s="108" t="s">
        <v>14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>
        <v>0</v>
      </c>
      <c r="W99" s="120">
        <v>0</v>
      </c>
      <c r="X99" s="120">
        <v>0</v>
      </c>
    </row>
    <row r="100" spans="1:24" x14ac:dyDescent="0.3">
      <c r="A100" s="108" t="s">
        <v>10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>
        <v>224213924</v>
      </c>
      <c r="N100" s="120"/>
      <c r="O100" s="120"/>
      <c r="P100" s="120"/>
      <c r="Q100" s="120"/>
      <c r="R100" s="120"/>
      <c r="S100" s="120"/>
      <c r="T100" s="120"/>
      <c r="U100" s="120"/>
      <c r="V100" s="120">
        <v>224213924</v>
      </c>
      <c r="W100" s="120">
        <v>362035058</v>
      </c>
      <c r="X100" s="120">
        <v>137821134</v>
      </c>
    </row>
    <row r="101" spans="1:24" x14ac:dyDescent="0.3">
      <c r="A101" s="108" t="s">
        <v>12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>
        <v>0</v>
      </c>
      <c r="W101" s="120">
        <v>0</v>
      </c>
      <c r="X101" s="120">
        <v>0</v>
      </c>
    </row>
    <row r="102" spans="1:24" ht="43.2" x14ac:dyDescent="0.3">
      <c r="A102" s="106" t="s">
        <v>65</v>
      </c>
      <c r="B102" s="120"/>
      <c r="C102" s="120">
        <v>20000000</v>
      </c>
      <c r="D102" s="120"/>
      <c r="E102" s="120"/>
      <c r="F102" s="120"/>
      <c r="G102" s="120"/>
      <c r="H102" s="120"/>
      <c r="I102" s="120"/>
      <c r="J102" s="120"/>
      <c r="K102" s="120"/>
      <c r="L102" s="120"/>
      <c r="M102" s="120">
        <v>40000000</v>
      </c>
      <c r="N102" s="120"/>
      <c r="O102" s="120"/>
      <c r="P102" s="120"/>
      <c r="Q102" s="120"/>
      <c r="R102" s="120"/>
      <c r="S102" s="120"/>
      <c r="T102" s="120"/>
      <c r="U102" s="120"/>
      <c r="V102" s="120">
        <v>60000000</v>
      </c>
      <c r="W102" s="120">
        <v>300000000</v>
      </c>
      <c r="X102" s="120">
        <v>240000000</v>
      </c>
    </row>
    <row r="103" spans="1:24" x14ac:dyDescent="0.3">
      <c r="A103" s="108" t="s">
        <v>40</v>
      </c>
      <c r="B103" s="120"/>
      <c r="C103" s="120">
        <v>20000000</v>
      </c>
      <c r="D103" s="120"/>
      <c r="E103" s="120"/>
      <c r="F103" s="120"/>
      <c r="G103" s="120"/>
      <c r="H103" s="120"/>
      <c r="I103" s="120"/>
      <c r="J103" s="120"/>
      <c r="K103" s="120"/>
      <c r="L103" s="120"/>
      <c r="M103" s="120">
        <v>40000000</v>
      </c>
      <c r="N103" s="120"/>
      <c r="O103" s="120"/>
      <c r="P103" s="120"/>
      <c r="Q103" s="120"/>
      <c r="R103" s="120"/>
      <c r="S103" s="120"/>
      <c r="T103" s="120"/>
      <c r="U103" s="120"/>
      <c r="V103" s="120">
        <v>60000000</v>
      </c>
      <c r="W103" s="120">
        <v>300000000</v>
      </c>
      <c r="X103" s="120">
        <v>240000000</v>
      </c>
    </row>
    <row r="104" spans="1:24" ht="28.8" x14ac:dyDescent="0.3">
      <c r="A104" s="106" t="s">
        <v>66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>
        <v>20000000</v>
      </c>
      <c r="N104" s="120"/>
      <c r="O104" s="120">
        <v>12000000</v>
      </c>
      <c r="P104" s="120"/>
      <c r="Q104" s="120">
        <v>10700314</v>
      </c>
      <c r="R104" s="120">
        <v>10000000</v>
      </c>
      <c r="S104" s="120"/>
      <c r="T104" s="120"/>
      <c r="U104" s="120"/>
      <c r="V104" s="120">
        <v>52700314</v>
      </c>
      <c r="W104" s="120">
        <v>44028000</v>
      </c>
      <c r="X104" s="120">
        <v>-8672314</v>
      </c>
    </row>
    <row r="105" spans="1:24" x14ac:dyDescent="0.3">
      <c r="A105" s="108" t="s">
        <v>40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>
        <v>20000000</v>
      </c>
      <c r="N105" s="120"/>
      <c r="O105" s="120">
        <v>12000000</v>
      </c>
      <c r="P105" s="120"/>
      <c r="Q105" s="120">
        <v>10700314</v>
      </c>
      <c r="R105" s="120">
        <v>10000000</v>
      </c>
      <c r="S105" s="120"/>
      <c r="T105" s="120"/>
      <c r="U105" s="120"/>
      <c r="V105" s="120">
        <v>52700314</v>
      </c>
      <c r="W105" s="120">
        <v>44028000</v>
      </c>
      <c r="X105" s="120">
        <v>-8672314</v>
      </c>
    </row>
    <row r="106" spans="1:24" ht="28.8" x14ac:dyDescent="0.3">
      <c r="A106" s="106" t="s">
        <v>68</v>
      </c>
      <c r="B106" s="120"/>
      <c r="C106" s="120">
        <v>380668001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>
        <v>380668001</v>
      </c>
      <c r="W106" s="120">
        <v>400000000</v>
      </c>
      <c r="X106" s="120">
        <v>19331999</v>
      </c>
    </row>
    <row r="107" spans="1:24" x14ac:dyDescent="0.3">
      <c r="A107" s="108" t="s">
        <v>40</v>
      </c>
      <c r="B107" s="120"/>
      <c r="C107" s="120">
        <v>380668001</v>
      </c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>
        <v>380668001</v>
      </c>
      <c r="W107" s="120">
        <v>400000000</v>
      </c>
      <c r="X107" s="120">
        <v>19331999</v>
      </c>
    </row>
    <row r="108" spans="1:24" ht="28.8" x14ac:dyDescent="0.3">
      <c r="A108" s="106" t="s">
        <v>70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>
        <v>30000000</v>
      </c>
      <c r="N108" s="120"/>
      <c r="O108" s="120"/>
      <c r="P108" s="120"/>
      <c r="Q108" s="120"/>
      <c r="R108" s="120"/>
      <c r="S108" s="120"/>
      <c r="T108" s="120"/>
      <c r="U108" s="120"/>
      <c r="V108" s="120">
        <v>30000000</v>
      </c>
      <c r="W108" s="120">
        <v>198128000</v>
      </c>
      <c r="X108" s="120">
        <v>168128000</v>
      </c>
    </row>
    <row r="109" spans="1:24" x14ac:dyDescent="0.3">
      <c r="A109" s="108" t="s">
        <v>40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>
        <v>30000000</v>
      </c>
      <c r="N109" s="120"/>
      <c r="O109" s="120"/>
      <c r="P109" s="120"/>
      <c r="Q109" s="120"/>
      <c r="R109" s="120"/>
      <c r="S109" s="120"/>
      <c r="T109" s="120"/>
      <c r="U109" s="120"/>
      <c r="V109" s="120">
        <v>30000000</v>
      </c>
      <c r="W109" s="120">
        <v>198128000</v>
      </c>
      <c r="X109" s="120">
        <v>168128000</v>
      </c>
    </row>
    <row r="110" spans="1:24" ht="28.8" x14ac:dyDescent="0.3">
      <c r="A110" s="106" t="s">
        <v>72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>
        <v>120000000</v>
      </c>
      <c r="N110" s="120"/>
      <c r="O110" s="120"/>
      <c r="P110" s="120"/>
      <c r="Q110" s="120"/>
      <c r="R110" s="120"/>
      <c r="S110" s="120"/>
      <c r="T110" s="120"/>
      <c r="U110" s="120"/>
      <c r="V110" s="120">
        <v>120000000</v>
      </c>
      <c r="W110" s="120">
        <v>110071000</v>
      </c>
      <c r="X110" s="120">
        <v>-9929000</v>
      </c>
    </row>
    <row r="111" spans="1:24" x14ac:dyDescent="0.3">
      <c r="A111" s="108" t="s">
        <v>40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>
        <v>120000000</v>
      </c>
      <c r="N111" s="120"/>
      <c r="O111" s="120"/>
      <c r="P111" s="120"/>
      <c r="Q111" s="120"/>
      <c r="R111" s="120"/>
      <c r="S111" s="120"/>
      <c r="T111" s="120"/>
      <c r="U111" s="120"/>
      <c r="V111" s="120">
        <v>120000000</v>
      </c>
      <c r="W111" s="120">
        <v>110071000</v>
      </c>
      <c r="X111" s="120">
        <v>-9929000</v>
      </c>
    </row>
    <row r="112" spans="1:24" x14ac:dyDescent="0.3">
      <c r="A112" s="109" t="s">
        <v>489</v>
      </c>
      <c r="B112" s="120">
        <v>363824680</v>
      </c>
      <c r="C112" s="120">
        <v>400668001</v>
      </c>
      <c r="D112" s="120">
        <v>1216215924</v>
      </c>
      <c r="E112" s="120">
        <v>2056100604</v>
      </c>
      <c r="F112" s="120">
        <v>699563457</v>
      </c>
      <c r="G112" s="120">
        <v>699563457.51999998</v>
      </c>
      <c r="H112" s="120">
        <v>699563457</v>
      </c>
      <c r="I112" s="120">
        <v>266215924</v>
      </c>
      <c r="J112" s="120">
        <v>160643874</v>
      </c>
      <c r="K112" s="120">
        <v>76000000</v>
      </c>
      <c r="L112" s="120">
        <v>192000000</v>
      </c>
      <c r="M112" s="120">
        <v>1369213924</v>
      </c>
      <c r="N112" s="120">
        <v>115940400</v>
      </c>
      <c r="O112" s="120">
        <v>26000000</v>
      </c>
      <c r="P112" s="120">
        <v>194085415</v>
      </c>
      <c r="Q112" s="120">
        <v>25042770</v>
      </c>
      <c r="R112" s="120">
        <v>77569979</v>
      </c>
      <c r="S112" s="120">
        <v>35922137</v>
      </c>
      <c r="T112" s="120">
        <v>51903694</v>
      </c>
      <c r="U112" s="120">
        <v>685296412</v>
      </c>
      <c r="V112" s="120">
        <v>9411334109.5200005</v>
      </c>
      <c r="W112" s="120">
        <v>32764897374.745266</v>
      </c>
      <c r="X112" s="120">
        <v>23353563265.225262</v>
      </c>
    </row>
    <row r="113" spans="1:24" x14ac:dyDescent="0.3">
      <c r="U113" s="126">
        <f>+GETPIVOTDATA(" POAI0 01",$A$3)/GETPIVOTDATA(" TOTAL REQUERIDO PDI 2024",$A$3)</f>
        <v>0.28723832099575347</v>
      </c>
      <c r="V113" s="126">
        <v>1</v>
      </c>
      <c r="W113" s="126">
        <f>+GETPIVOTDATA(" POR ASIGNAR",$A$3)/GETPIVOTDATA(" TOTAL REQUERIDO PDI 2024",$A$3)</f>
        <v>0.71276167900424647</v>
      </c>
    </row>
    <row r="114" spans="1:24" x14ac:dyDescent="0.3">
      <c r="A114" s="121" t="s">
        <v>490</v>
      </c>
    </row>
    <row r="115" spans="1:24" x14ac:dyDescent="0.3">
      <c r="A115" s="122" t="s">
        <v>262</v>
      </c>
      <c r="B115" s="120">
        <f>+'POAI SA'!G84</f>
        <v>0</v>
      </c>
      <c r="C115" s="120">
        <f>+'POAI SA'!I84</f>
        <v>0</v>
      </c>
      <c r="D115" s="120">
        <f>+'POAI SA'!J84</f>
        <v>200000000</v>
      </c>
      <c r="E115" s="120">
        <f>+'POAI SA'!K84</f>
        <v>1500000000</v>
      </c>
      <c r="F115" s="120">
        <f>+'POAI SA'!L84</f>
        <v>160000000</v>
      </c>
      <c r="G115" s="120">
        <f>+'POAI SA'!M84</f>
        <v>391563457.51999998</v>
      </c>
      <c r="H115" s="120">
        <f>+'POAI SA'!N84</f>
        <v>300000000</v>
      </c>
      <c r="I115" s="120">
        <f>+'POAI SA'!O84</f>
        <v>266215924</v>
      </c>
      <c r="J115" s="120">
        <f>+'POAI SA'!P84</f>
        <v>160643874</v>
      </c>
      <c r="K115" s="120">
        <f>+'POAI SA'!Q84</f>
        <v>76000000</v>
      </c>
      <c r="L115" s="120">
        <f>+'POAI SA'!R84</f>
        <v>0</v>
      </c>
      <c r="M115" s="120">
        <f>+'POAI SA'!S84</f>
        <v>0</v>
      </c>
      <c r="N115" s="120">
        <f>+'POAI SA'!V84</f>
        <v>69940400</v>
      </c>
      <c r="O115" s="120">
        <f>+'POAI SA'!W84</f>
        <v>0</v>
      </c>
      <c r="P115" s="120">
        <f>+'POAI SA'!X84</f>
        <v>0</v>
      </c>
      <c r="Q115" s="120">
        <f>+'POAI SA'!Y84</f>
        <v>0</v>
      </c>
      <c r="R115" s="120">
        <f>+'POAI SA'!Z84</f>
        <v>8000000</v>
      </c>
      <c r="S115" s="120">
        <f>+'POAI SA'!AA84</f>
        <v>0</v>
      </c>
      <c r="T115" s="120">
        <f>+'POAI SA'!AB84</f>
        <v>0</v>
      </c>
      <c r="U115" s="120">
        <f>+'POAI SA'!AE84</f>
        <v>0</v>
      </c>
      <c r="V115" s="120">
        <f>+'POAI SA'!AF84</f>
        <v>3132363655.52</v>
      </c>
      <c r="W115" s="120">
        <f>+'POAI SA'!AH84</f>
        <v>20923654317.38623</v>
      </c>
      <c r="X115" s="120">
        <f>+'POAI SA'!AJ84</f>
        <v>17791290661.86623</v>
      </c>
    </row>
    <row r="116" spans="1:24" ht="28.8" x14ac:dyDescent="0.3">
      <c r="A116" s="122" t="s">
        <v>263</v>
      </c>
      <c r="B116" s="120">
        <f>+'POAI SA'!G85</f>
        <v>363824680</v>
      </c>
      <c r="C116" s="120">
        <f>+'POAI SA'!I85</f>
        <v>0</v>
      </c>
      <c r="D116" s="120">
        <f>+'POAI SA'!J85</f>
        <v>416215924</v>
      </c>
      <c r="E116" s="120">
        <f>+'POAI SA'!K85</f>
        <v>556100604</v>
      </c>
      <c r="F116" s="120">
        <f>+'POAI SA'!L85</f>
        <v>539563457</v>
      </c>
      <c r="G116" s="120">
        <f>+'POAI SA'!M85</f>
        <v>308000000</v>
      </c>
      <c r="H116" s="120">
        <f>+'POAI SA'!N85</f>
        <v>399563457</v>
      </c>
      <c r="I116" s="120">
        <f>+'POAI SA'!O85</f>
        <v>0</v>
      </c>
      <c r="J116" s="120">
        <f>+'POAI SA'!P85</f>
        <v>0</v>
      </c>
      <c r="K116" s="120">
        <f>+'POAI SA'!Q85</f>
        <v>0</v>
      </c>
      <c r="L116" s="120">
        <v>192000000</v>
      </c>
      <c r="M116" s="120">
        <v>0</v>
      </c>
      <c r="N116" s="120">
        <f>+'POAI SA'!V85</f>
        <v>46000000</v>
      </c>
      <c r="O116" s="120">
        <f>+'POAI SA'!W85</f>
        <v>14000000</v>
      </c>
      <c r="P116" s="120">
        <f>+'POAI SA'!X85</f>
        <v>194085415</v>
      </c>
      <c r="Q116" s="120">
        <f>+'POAI SA'!Y85</f>
        <v>14342456</v>
      </c>
      <c r="R116" s="120">
        <f>+'POAI SA'!Z85</f>
        <v>59569979</v>
      </c>
      <c r="S116" s="120">
        <f>+'POAI SA'!AA85</f>
        <v>35922137</v>
      </c>
      <c r="T116" s="120">
        <f>+'POAI SA'!AB85</f>
        <v>51903694</v>
      </c>
      <c r="U116" s="120">
        <f>+'POAI SA'!AE85</f>
        <v>0</v>
      </c>
      <c r="V116" s="120">
        <f>+'POAI SA'!AF85</f>
        <v>3191091803</v>
      </c>
      <c r="W116" s="120">
        <f>+'POAI SA'!AH85</f>
        <v>4957999999</v>
      </c>
      <c r="X116" s="120">
        <f>+'POAI SA'!AJ85</f>
        <v>1766908196</v>
      </c>
    </row>
    <row r="117" spans="1:24" x14ac:dyDescent="0.3">
      <c r="A117" s="122" t="s">
        <v>264</v>
      </c>
      <c r="B117" s="120">
        <f>+'POAI SA'!G86</f>
        <v>0</v>
      </c>
      <c r="C117" s="120">
        <f>+'POAI SA'!I86</f>
        <v>0</v>
      </c>
      <c r="D117" s="120">
        <f>+'POAI SA'!J86</f>
        <v>600000000</v>
      </c>
      <c r="E117" s="120">
        <f>+'POAI SA'!K86</f>
        <v>0</v>
      </c>
      <c r="F117" s="120">
        <f>+'POAI SA'!L86</f>
        <v>0</v>
      </c>
      <c r="G117" s="120">
        <f>+'POAI SA'!M86</f>
        <v>0</v>
      </c>
      <c r="H117" s="120">
        <f>+'POAI SA'!N86</f>
        <v>0</v>
      </c>
      <c r="I117" s="120">
        <f>+'POAI SA'!O86</f>
        <v>0</v>
      </c>
      <c r="J117" s="120">
        <f>+'POAI SA'!P86</f>
        <v>0</v>
      </c>
      <c r="K117" s="120">
        <f>+'POAI SA'!Q86</f>
        <v>0</v>
      </c>
      <c r="L117" s="120">
        <v>0</v>
      </c>
      <c r="M117" s="120">
        <v>400000000</v>
      </c>
      <c r="N117" s="120">
        <f>+'POAI SA'!V86</f>
        <v>0</v>
      </c>
      <c r="O117" s="120">
        <f>+'POAI SA'!W86</f>
        <v>0</v>
      </c>
      <c r="P117" s="120">
        <f>+'POAI SA'!X86</f>
        <v>0</v>
      </c>
      <c r="Q117" s="120">
        <f>+'POAI SA'!Y86</f>
        <v>0</v>
      </c>
      <c r="R117" s="120">
        <f>+'POAI SA'!Z86</f>
        <v>0</v>
      </c>
      <c r="S117" s="120">
        <f>+'POAI SA'!AA86</f>
        <v>0</v>
      </c>
      <c r="T117" s="120">
        <f>+'POAI SA'!AB86</f>
        <v>0</v>
      </c>
      <c r="U117" s="120">
        <f>+'POAI SA'!AE86</f>
        <v>685296412</v>
      </c>
      <c r="V117" s="120">
        <f>+'POAI SA'!AF86</f>
        <v>1685296412</v>
      </c>
      <c r="W117" s="120">
        <f>+'POAI SA'!AH86</f>
        <v>4804004000</v>
      </c>
      <c r="X117" s="120">
        <f>+'POAI SA'!AJ86</f>
        <v>3118707588</v>
      </c>
    </row>
    <row r="118" spans="1:24" ht="28.8" x14ac:dyDescent="0.3">
      <c r="A118" s="123" t="s">
        <v>265</v>
      </c>
      <c r="B118" s="120">
        <f>+'POAI SA'!G87</f>
        <v>0</v>
      </c>
      <c r="C118" s="120">
        <f>+'POAI SA'!I87</f>
        <v>400668001</v>
      </c>
      <c r="D118" s="120">
        <f>+'POAI SA'!J87</f>
        <v>0</v>
      </c>
      <c r="E118" s="120">
        <f>+'POAI SA'!K87</f>
        <v>0</v>
      </c>
      <c r="F118" s="120">
        <f>+'POAI SA'!L87</f>
        <v>0</v>
      </c>
      <c r="G118" s="120">
        <f>+'POAI SA'!M87</f>
        <v>0</v>
      </c>
      <c r="H118" s="120">
        <f>+'POAI SA'!N87</f>
        <v>0</v>
      </c>
      <c r="I118" s="120">
        <f>+'POAI SA'!O87</f>
        <v>0</v>
      </c>
      <c r="J118" s="120">
        <f>+'POAI SA'!P87</f>
        <v>0</v>
      </c>
      <c r="K118" s="120">
        <f>+'POAI SA'!Q87</f>
        <v>0</v>
      </c>
      <c r="L118" s="120">
        <v>0</v>
      </c>
      <c r="M118" s="120">
        <v>819213924</v>
      </c>
      <c r="N118" s="120">
        <f>+'POAI SA'!V87</f>
        <v>0</v>
      </c>
      <c r="O118" s="120">
        <f>+'POAI SA'!W87</f>
        <v>12000000</v>
      </c>
      <c r="P118" s="120">
        <f>+'POAI SA'!X87</f>
        <v>0</v>
      </c>
      <c r="Q118" s="120">
        <f>+'POAI SA'!Y87</f>
        <v>10700314</v>
      </c>
      <c r="R118" s="120">
        <f>+'POAI SA'!Z87</f>
        <v>10000000</v>
      </c>
      <c r="S118" s="120">
        <f>+'POAI SA'!AA87</f>
        <v>0</v>
      </c>
      <c r="T118" s="120">
        <f>+'POAI SA'!AB87</f>
        <v>0</v>
      </c>
      <c r="U118" s="120">
        <f>+'POAI SA'!AE87</f>
        <v>0</v>
      </c>
      <c r="V118" s="120">
        <f>+'POAI SA'!AF87</f>
        <v>1252582239</v>
      </c>
      <c r="W118" s="120">
        <f>+'POAI SA'!AH87</f>
        <v>1771040058.3590341</v>
      </c>
      <c r="X118" s="120">
        <f>+'POAI SA'!AJ87</f>
        <v>518457819.35903406</v>
      </c>
    </row>
    <row r="119" spans="1:24" ht="28.8" x14ac:dyDescent="0.3">
      <c r="A119" s="122" t="s">
        <v>266</v>
      </c>
      <c r="B119" s="120">
        <f>+'POAI SA'!G88</f>
        <v>0</v>
      </c>
      <c r="C119" s="120">
        <f>+'POAI SA'!I88</f>
        <v>0</v>
      </c>
      <c r="D119" s="120">
        <f>+'POAI SA'!J88</f>
        <v>0</v>
      </c>
      <c r="E119" s="120">
        <f>+'POAI SA'!K88</f>
        <v>0</v>
      </c>
      <c r="F119" s="120">
        <f>+'POAI SA'!L88</f>
        <v>0</v>
      </c>
      <c r="G119" s="120">
        <f>+'POAI SA'!M88</f>
        <v>0</v>
      </c>
      <c r="H119" s="120">
        <f>+'POAI SA'!N88</f>
        <v>0</v>
      </c>
      <c r="I119" s="120">
        <f>+'POAI SA'!O88</f>
        <v>0</v>
      </c>
      <c r="J119" s="120">
        <f>+'POAI SA'!P88</f>
        <v>0</v>
      </c>
      <c r="K119" s="120">
        <f>+'POAI SA'!Q88</f>
        <v>0</v>
      </c>
      <c r="L119" s="120">
        <v>0</v>
      </c>
      <c r="M119" s="120">
        <v>150000000</v>
      </c>
      <c r="N119" s="120">
        <f>+'POAI SA'!V88</f>
        <v>0</v>
      </c>
      <c r="O119" s="120">
        <f>+'POAI SA'!W88</f>
        <v>0</v>
      </c>
      <c r="P119" s="120">
        <f>+'POAI SA'!X88</f>
        <v>0</v>
      </c>
      <c r="Q119" s="120">
        <f>+'POAI SA'!Y88</f>
        <v>0</v>
      </c>
      <c r="R119" s="120">
        <f>+'POAI SA'!Z88</f>
        <v>0</v>
      </c>
      <c r="S119" s="120">
        <f>+'POAI SA'!AA88</f>
        <v>0</v>
      </c>
      <c r="T119" s="120">
        <f>+'POAI SA'!AB88</f>
        <v>0</v>
      </c>
      <c r="U119" s="120">
        <f>+'POAI SA'!AE88</f>
        <v>0</v>
      </c>
      <c r="V119" s="120">
        <f>+'POAI SA'!AF88</f>
        <v>150000000</v>
      </c>
      <c r="W119" s="120">
        <f>+'POAI SA'!AH88</f>
        <v>308199000</v>
      </c>
      <c r="X119" s="120">
        <f>+'POAI SA'!AJ88</f>
        <v>158199000</v>
      </c>
    </row>
    <row r="120" spans="1:24" x14ac:dyDescent="0.3">
      <c r="A120" s="124" t="s">
        <v>267</v>
      </c>
      <c r="B120" s="125">
        <f>SUM(B115:B119)</f>
        <v>363824680</v>
      </c>
      <c r="C120" s="125">
        <f t="shared" ref="C120:G120" si="0">SUM(C115:C119)</f>
        <v>400668001</v>
      </c>
      <c r="D120" s="125">
        <f t="shared" si="0"/>
        <v>1216215924</v>
      </c>
      <c r="E120" s="125">
        <f t="shared" si="0"/>
        <v>2056100604</v>
      </c>
      <c r="F120" s="125">
        <f t="shared" si="0"/>
        <v>699563457</v>
      </c>
      <c r="G120" s="125">
        <f t="shared" si="0"/>
        <v>699563457.51999998</v>
      </c>
      <c r="H120" s="125">
        <f>SUM(H115:H119)</f>
        <v>699563457</v>
      </c>
      <c r="I120" s="125">
        <f t="shared" ref="I120" si="1">SUM(I115:I119)</f>
        <v>266215924</v>
      </c>
      <c r="J120" s="125">
        <f t="shared" ref="J120" si="2">SUM(J115:J119)</f>
        <v>160643874</v>
      </c>
      <c r="K120" s="125">
        <f t="shared" ref="K120" si="3">SUM(K115:K119)</f>
        <v>76000000</v>
      </c>
      <c r="L120" s="125">
        <f>SUM(L115:L119)</f>
        <v>192000000</v>
      </c>
      <c r="M120" s="125">
        <f t="shared" ref="M120" si="4">SUM(M115:M119)</f>
        <v>1369213924</v>
      </c>
      <c r="N120" s="125">
        <f t="shared" ref="N120" si="5">SUM(N115:N119)</f>
        <v>115940400</v>
      </c>
      <c r="O120" s="125">
        <f>SUM(O115:O119)</f>
        <v>26000000</v>
      </c>
      <c r="P120" s="125">
        <f t="shared" ref="P120" si="6">SUM(P115:P119)</f>
        <v>194085415</v>
      </c>
      <c r="Q120" s="125">
        <f t="shared" ref="Q120" si="7">SUM(Q115:Q119)</f>
        <v>25042770</v>
      </c>
      <c r="R120" s="125">
        <f t="shared" ref="R120" si="8">SUM(R115:R119)</f>
        <v>77569979</v>
      </c>
      <c r="S120" s="125">
        <f t="shared" ref="S120" si="9">SUM(S115:S119)</f>
        <v>35922137</v>
      </c>
      <c r="T120" s="125">
        <f t="shared" ref="T120:U120" si="10">SUM(T115:T119)</f>
        <v>51903694</v>
      </c>
      <c r="U120" s="125">
        <f t="shared" si="10"/>
        <v>685296412</v>
      </c>
      <c r="V120" s="125">
        <f t="shared" ref="V120:X120" si="11">SUM(V115:V119)</f>
        <v>9411334109.5200005</v>
      </c>
      <c r="W120" s="125">
        <f t="shared" si="11"/>
        <v>32764897374.745266</v>
      </c>
      <c r="X120" s="125">
        <f t="shared" si="11"/>
        <v>23353563265.225266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89"/>
  <sheetViews>
    <sheetView showGridLines="0" zoomScale="120" zoomScaleNormal="120" workbookViewId="0">
      <pane xSplit="5" ySplit="1" topLeftCell="AF81" activePane="bottomRight" state="frozen"/>
      <selection pane="topRight" activeCell="F1" sqref="F1"/>
      <selection pane="bottomLeft" activeCell="A2" sqref="A2"/>
      <selection pane="bottomRight" activeCell="AB85" sqref="AB85"/>
    </sheetView>
  </sheetViews>
  <sheetFormatPr baseColWidth="10" defaultColWidth="11.5546875" defaultRowHeight="14.4" customHeight="1" zeroHeight="1" x14ac:dyDescent="0.3"/>
  <cols>
    <col min="1" max="1" width="3.109375" customWidth="1"/>
    <col min="2" max="2" width="38.6640625" style="23" customWidth="1"/>
    <col min="3" max="3" width="11.5546875" style="8" customWidth="1"/>
    <col min="4" max="4" width="10.6640625" customWidth="1"/>
    <col min="5" max="5" width="12.21875" style="15" customWidth="1"/>
    <col min="6" max="6" width="17.33203125" customWidth="1"/>
    <col min="7" max="7" width="16.44140625" customWidth="1"/>
    <col min="8" max="8" width="17.33203125" customWidth="1"/>
    <col min="9" max="9" width="17.109375" customWidth="1"/>
    <col min="10" max="10" width="18" customWidth="1"/>
    <col min="11" max="11" width="17.77734375" customWidth="1"/>
    <col min="12" max="12" width="16.5546875" customWidth="1"/>
    <col min="13" max="13" width="16.109375" customWidth="1"/>
    <col min="14" max="14" width="16.44140625" customWidth="1"/>
    <col min="15" max="15" width="15.88671875" customWidth="1"/>
    <col min="16" max="16" width="15.44140625" customWidth="1"/>
    <col min="17" max="17" width="14.6640625" customWidth="1"/>
    <col min="18" max="18" width="16.21875" customWidth="1"/>
    <col min="19" max="19" width="17.88671875" customWidth="1"/>
    <col min="20" max="20" width="17.44140625" customWidth="1"/>
    <col min="21" max="21" width="16.6640625" customWidth="1"/>
    <col min="22" max="22" width="15.44140625" customWidth="1"/>
    <col min="23" max="23" width="16.5546875" customWidth="1"/>
    <col min="24" max="24" width="16.6640625" customWidth="1"/>
    <col min="25" max="29" width="15.44140625" customWidth="1"/>
    <col min="30" max="30" width="18" customWidth="1"/>
    <col min="31" max="31" width="17.44140625" customWidth="1"/>
    <col min="32" max="32" width="18" customWidth="1"/>
    <col min="33" max="33" width="10.44140625" customWidth="1"/>
    <col min="34" max="34" width="19.77734375" customWidth="1"/>
    <col min="35" max="35" width="10.44140625" customWidth="1"/>
    <col min="36" max="36" width="19.21875" style="10" customWidth="1"/>
    <col min="37" max="37" width="13.5546875" customWidth="1"/>
  </cols>
  <sheetData>
    <row r="1" spans="1:36" ht="40.200000000000003" customHeight="1" x14ac:dyDescent="0.3">
      <c r="B1" s="34" t="s">
        <v>0</v>
      </c>
      <c r="C1" s="2" t="s">
        <v>1</v>
      </c>
      <c r="D1" s="2" t="s">
        <v>2</v>
      </c>
      <c r="E1" s="3" t="s">
        <v>3</v>
      </c>
      <c r="F1" s="1" t="s">
        <v>271</v>
      </c>
      <c r="G1" s="1" t="s">
        <v>272</v>
      </c>
      <c r="H1" s="1" t="s">
        <v>273</v>
      </c>
      <c r="I1" s="1" t="s">
        <v>274</v>
      </c>
      <c r="J1" s="1" t="s">
        <v>275</v>
      </c>
      <c r="K1" s="1" t="s">
        <v>276</v>
      </c>
      <c r="L1" s="1" t="s">
        <v>277</v>
      </c>
      <c r="M1" s="1" t="s">
        <v>278</v>
      </c>
      <c r="N1" s="1" t="s">
        <v>279</v>
      </c>
      <c r="O1" s="1" t="s">
        <v>280</v>
      </c>
      <c r="P1" s="1" t="s">
        <v>281</v>
      </c>
      <c r="Q1" s="1" t="s">
        <v>282</v>
      </c>
      <c r="R1" s="1" t="s">
        <v>283</v>
      </c>
      <c r="S1" s="1" t="s">
        <v>284</v>
      </c>
      <c r="T1" s="1" t="s">
        <v>285</v>
      </c>
      <c r="U1" s="1" t="s">
        <v>286</v>
      </c>
      <c r="V1" s="1" t="s">
        <v>287</v>
      </c>
      <c r="W1" s="1" t="s">
        <v>288</v>
      </c>
      <c r="X1" s="1" t="s">
        <v>289</v>
      </c>
      <c r="Y1" s="1" t="s">
        <v>290</v>
      </c>
      <c r="Z1" s="1" t="s">
        <v>291</v>
      </c>
      <c r="AA1" s="1" t="s">
        <v>292</v>
      </c>
      <c r="AB1" s="1" t="s">
        <v>293</v>
      </c>
      <c r="AC1" s="1" t="s">
        <v>4</v>
      </c>
      <c r="AD1" s="1" t="s">
        <v>5</v>
      </c>
      <c r="AE1" s="1" t="s">
        <v>294</v>
      </c>
      <c r="AF1" s="1" t="s">
        <v>342</v>
      </c>
      <c r="AG1" s="1" t="s">
        <v>6</v>
      </c>
      <c r="AH1" s="4" t="s">
        <v>341</v>
      </c>
      <c r="AI1" s="4" t="s">
        <v>7</v>
      </c>
      <c r="AJ1" s="5" t="s">
        <v>8</v>
      </c>
    </row>
    <row r="2" spans="1:36" s="6" customFormat="1" ht="23.4" customHeight="1" x14ac:dyDescent="0.3">
      <c r="A2" s="33" t="str">
        <f t="shared" ref="A2:A5" si="0">LEFT(B2,7)</f>
        <v>SA.PY.1</v>
      </c>
      <c r="B2" s="35" t="s">
        <v>9</v>
      </c>
      <c r="C2" s="16" t="s">
        <v>10</v>
      </c>
      <c r="D2" s="54" t="s">
        <v>11</v>
      </c>
      <c r="E2" s="38">
        <v>4000</v>
      </c>
      <c r="F2" s="12"/>
      <c r="G2" s="12"/>
      <c r="H2" s="12"/>
      <c r="I2" s="12"/>
      <c r="J2" s="12"/>
      <c r="K2" s="12">
        <v>500000000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>
        <f t="shared" ref="AF2:AF33" si="1">SUM(F2:AE2)</f>
        <v>500000000</v>
      </c>
      <c r="AG2" s="18">
        <f t="shared" ref="AG2:AG34" si="2">+AF2/AH2</f>
        <v>5.5396662178315494E-2</v>
      </c>
      <c r="AH2" s="12">
        <v>9025814558.836729</v>
      </c>
      <c r="AI2" s="19">
        <f t="shared" ref="AI2:AI62" si="3">+AJ2/AH2</f>
        <v>0.94460333782168449</v>
      </c>
      <c r="AJ2" s="12">
        <f t="shared" ref="AJ2:AJ33" si="4">+AH2-AF2</f>
        <v>8525814558.836729</v>
      </c>
    </row>
    <row r="3" spans="1:36" s="6" customFormat="1" ht="23.4" customHeight="1" x14ac:dyDescent="0.3">
      <c r="A3" s="33" t="str">
        <f t="shared" si="0"/>
        <v>SA.PY.1</v>
      </c>
      <c r="B3" s="35" t="s">
        <v>9</v>
      </c>
      <c r="C3" s="16" t="s">
        <v>12</v>
      </c>
      <c r="D3" s="54" t="s">
        <v>11</v>
      </c>
      <c r="E3" s="38">
        <v>2500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>
        <f t="shared" si="1"/>
        <v>0</v>
      </c>
      <c r="AG3" s="18">
        <f t="shared" si="2"/>
        <v>0</v>
      </c>
      <c r="AH3" s="12">
        <v>5503545462.7053232</v>
      </c>
      <c r="AI3" s="19">
        <f t="shared" si="3"/>
        <v>1</v>
      </c>
      <c r="AJ3" s="12">
        <f t="shared" si="4"/>
        <v>5503545462.7053232</v>
      </c>
    </row>
    <row r="4" spans="1:36" s="6" customFormat="1" ht="23.4" customHeight="1" x14ac:dyDescent="0.3">
      <c r="A4" s="33" t="str">
        <f t="shared" si="0"/>
        <v>SA.PY.1</v>
      </c>
      <c r="B4" s="35" t="s">
        <v>9</v>
      </c>
      <c r="C4" s="16" t="s">
        <v>13</v>
      </c>
      <c r="D4" s="54" t="s">
        <v>11</v>
      </c>
      <c r="E4" s="38">
        <v>600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>
        <f t="shared" si="1"/>
        <v>0</v>
      </c>
      <c r="AG4" s="18">
        <f t="shared" si="2"/>
        <v>0</v>
      </c>
      <c r="AH4" s="12">
        <v>1320850911.0492775</v>
      </c>
      <c r="AI4" s="19">
        <f t="shared" si="3"/>
        <v>1</v>
      </c>
      <c r="AJ4" s="12">
        <f t="shared" si="4"/>
        <v>1320850911.0492775</v>
      </c>
    </row>
    <row r="5" spans="1:36" s="6" customFormat="1" ht="23.4" customHeight="1" x14ac:dyDescent="0.3">
      <c r="A5" s="33" t="str">
        <f t="shared" si="0"/>
        <v>SA.PY.1</v>
      </c>
      <c r="B5" s="35" t="s">
        <v>9</v>
      </c>
      <c r="C5" s="16" t="s">
        <v>14</v>
      </c>
      <c r="D5" s="54" t="s">
        <v>11</v>
      </c>
      <c r="E5" s="38">
        <v>900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>
        <f t="shared" si="1"/>
        <v>0</v>
      </c>
      <c r="AG5" s="18">
        <f t="shared" si="2"/>
        <v>0</v>
      </c>
      <c r="AH5" s="12">
        <v>1981276366.5739162</v>
      </c>
      <c r="AI5" s="19">
        <f t="shared" si="3"/>
        <v>1</v>
      </c>
      <c r="AJ5" s="12">
        <f t="shared" si="4"/>
        <v>1981276366.5739162</v>
      </c>
    </row>
    <row r="6" spans="1:36" s="6" customFormat="1" ht="25.2" customHeight="1" x14ac:dyDescent="0.3">
      <c r="A6" s="33" t="str">
        <f t="shared" ref="A6:A69" si="5">LEFT(B6,7)</f>
        <v>SA.PY.1</v>
      </c>
      <c r="B6" s="35" t="s">
        <v>15</v>
      </c>
      <c r="C6" s="16" t="s">
        <v>10</v>
      </c>
      <c r="D6" s="54" t="s">
        <v>16</v>
      </c>
      <c r="E6" s="38">
        <v>2000</v>
      </c>
      <c r="F6" s="12"/>
      <c r="G6" s="12"/>
      <c r="H6" s="12"/>
      <c r="I6" s="12"/>
      <c r="J6" s="12">
        <v>100000000</v>
      </c>
      <c r="K6" s="12">
        <v>500000000</v>
      </c>
      <c r="L6" s="12"/>
      <c r="M6" s="12"/>
      <c r="N6" s="12"/>
      <c r="O6" s="12">
        <v>266215924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58">
        <v>8000000</v>
      </c>
      <c r="AA6" s="12"/>
      <c r="AB6" s="12"/>
      <c r="AC6" s="12"/>
      <c r="AD6" s="12"/>
      <c r="AE6" s="12"/>
      <c r="AF6" s="12">
        <f t="shared" si="1"/>
        <v>874215924</v>
      </c>
      <c r="AG6" s="18">
        <f t="shared" si="2"/>
        <v>0.79422976508880372</v>
      </c>
      <c r="AH6" s="12">
        <v>1100709092.5410645</v>
      </c>
      <c r="AI6" s="19">
        <f t="shared" si="3"/>
        <v>0.20577023491119625</v>
      </c>
      <c r="AJ6" s="12">
        <f t="shared" si="4"/>
        <v>226493168.5410645</v>
      </c>
    </row>
    <row r="7" spans="1:36" s="6" customFormat="1" ht="25.2" customHeight="1" x14ac:dyDescent="0.3">
      <c r="A7" s="33" t="str">
        <f t="shared" si="5"/>
        <v>SA.PY.1</v>
      </c>
      <c r="B7" s="35" t="s">
        <v>15</v>
      </c>
      <c r="C7" s="16" t="s">
        <v>12</v>
      </c>
      <c r="D7" s="54" t="s">
        <v>16</v>
      </c>
      <c r="E7" s="38">
        <v>400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>
        <f t="shared" si="1"/>
        <v>0</v>
      </c>
      <c r="AG7" s="18">
        <f t="shared" si="2"/>
        <v>0</v>
      </c>
      <c r="AH7" s="12">
        <v>220141818.50821292</v>
      </c>
      <c r="AI7" s="19">
        <f t="shared" si="3"/>
        <v>1</v>
      </c>
      <c r="AJ7" s="12">
        <f t="shared" si="4"/>
        <v>220141818.50821292</v>
      </c>
    </row>
    <row r="8" spans="1:36" s="6" customFormat="1" ht="25.2" customHeight="1" x14ac:dyDescent="0.3">
      <c r="A8" s="33" t="str">
        <f t="shared" si="5"/>
        <v>SA.PY.1</v>
      </c>
      <c r="B8" s="35" t="s">
        <v>15</v>
      </c>
      <c r="C8" s="16" t="s">
        <v>13</v>
      </c>
      <c r="D8" s="54" t="s">
        <v>16</v>
      </c>
      <c r="E8" s="38">
        <v>200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>
        <v>90000000</v>
      </c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>
        <f t="shared" si="1"/>
        <v>90000000</v>
      </c>
      <c r="AG8" s="18">
        <f t="shared" si="2"/>
        <v>0.81765473375193665</v>
      </c>
      <c r="AH8" s="12">
        <v>110070909.25410646</v>
      </c>
      <c r="AI8" s="19">
        <f t="shared" si="3"/>
        <v>0.18234526624806335</v>
      </c>
      <c r="AJ8" s="12">
        <f t="shared" si="4"/>
        <v>20070909.254106462</v>
      </c>
    </row>
    <row r="9" spans="1:36" s="6" customFormat="1" ht="25.2" customHeight="1" x14ac:dyDescent="0.3">
      <c r="A9" s="33" t="str">
        <f t="shared" si="5"/>
        <v>SA.PY.1</v>
      </c>
      <c r="B9" s="35" t="s">
        <v>15</v>
      </c>
      <c r="C9" s="16" t="s">
        <v>14</v>
      </c>
      <c r="D9" s="54" t="s">
        <v>16</v>
      </c>
      <c r="E9" s="38">
        <v>200</v>
      </c>
      <c r="F9" s="12"/>
      <c r="G9" s="12"/>
      <c r="H9" s="12"/>
      <c r="I9" s="12"/>
      <c r="J9" s="12"/>
      <c r="K9" s="12"/>
      <c r="L9" s="12"/>
      <c r="M9" s="12">
        <v>40000000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>
        <f t="shared" si="1"/>
        <v>40000000</v>
      </c>
      <c r="AG9" s="18">
        <f t="shared" si="2"/>
        <v>0.36340210388974964</v>
      </c>
      <c r="AH9" s="12">
        <v>110070909.25410646</v>
      </c>
      <c r="AI9" s="19">
        <f t="shared" si="3"/>
        <v>0.63659789611025042</v>
      </c>
      <c r="AJ9" s="12">
        <f t="shared" si="4"/>
        <v>70070909.254106462</v>
      </c>
    </row>
    <row r="10" spans="1:36" s="6" customFormat="1" ht="27.6" x14ac:dyDescent="0.3">
      <c r="A10" s="33" t="str">
        <f t="shared" si="5"/>
        <v>SA.PY.1</v>
      </c>
      <c r="B10" s="35" t="s">
        <v>17</v>
      </c>
      <c r="C10" s="16" t="s">
        <v>10</v>
      </c>
      <c r="D10" s="54" t="s">
        <v>18</v>
      </c>
      <c r="E10" s="38">
        <v>4587</v>
      </c>
      <c r="F10" s="12"/>
      <c r="G10" s="12"/>
      <c r="H10" s="12"/>
      <c r="I10" s="12"/>
      <c r="J10" s="12">
        <v>100000000</v>
      </c>
      <c r="K10" s="12">
        <v>500000000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57">
        <v>69940400</v>
      </c>
      <c r="W10" s="12"/>
      <c r="X10" s="12"/>
      <c r="Y10" s="12"/>
      <c r="Z10" s="12"/>
      <c r="AA10" s="12"/>
      <c r="AB10" s="12"/>
      <c r="AC10" s="12"/>
      <c r="AD10" s="12"/>
      <c r="AE10" s="12"/>
      <c r="AF10" s="12">
        <f t="shared" si="1"/>
        <v>669940400</v>
      </c>
      <c r="AG10" s="18">
        <f t="shared" si="2"/>
        <v>0.53075594253486036</v>
      </c>
      <c r="AH10" s="12">
        <v>1262238151.8714657</v>
      </c>
      <c r="AI10" s="19">
        <f t="shared" si="3"/>
        <v>0.46924405746513964</v>
      </c>
      <c r="AJ10" s="12">
        <f t="shared" si="4"/>
        <v>592297751.87146568</v>
      </c>
    </row>
    <row r="11" spans="1:36" s="6" customFormat="1" ht="27.6" x14ac:dyDescent="0.3">
      <c r="A11" s="33" t="str">
        <f t="shared" si="5"/>
        <v>SA.PY.1</v>
      </c>
      <c r="B11" s="35" t="s">
        <v>17</v>
      </c>
      <c r="C11" s="16" t="s">
        <v>12</v>
      </c>
      <c r="D11" s="54" t="s">
        <v>18</v>
      </c>
      <c r="E11" s="38">
        <v>400</v>
      </c>
      <c r="F11" s="12"/>
      <c r="G11" s="12"/>
      <c r="H11" s="12"/>
      <c r="I11" s="12"/>
      <c r="J11" s="12"/>
      <c r="K11" s="12"/>
      <c r="L11" s="12"/>
      <c r="M11" s="12"/>
      <c r="N11" s="12">
        <v>300000000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>
        <f t="shared" si="1"/>
        <v>300000000</v>
      </c>
      <c r="AG11" s="18">
        <f t="shared" si="2"/>
        <v>2.7255157791731222</v>
      </c>
      <c r="AH11" s="12">
        <v>110070909.25410646</v>
      </c>
      <c r="AI11" s="19">
        <f t="shared" si="3"/>
        <v>-1.7255157791731222</v>
      </c>
      <c r="AJ11" s="12">
        <f t="shared" si="4"/>
        <v>-189929090.74589354</v>
      </c>
    </row>
    <row r="12" spans="1:36" s="6" customFormat="1" ht="27.6" x14ac:dyDescent="0.3">
      <c r="A12" s="33" t="str">
        <f t="shared" si="5"/>
        <v>SA.PY.1</v>
      </c>
      <c r="B12" s="35" t="s">
        <v>17</v>
      </c>
      <c r="C12" s="16" t="s">
        <v>13</v>
      </c>
      <c r="D12" s="54" t="s">
        <v>18</v>
      </c>
      <c r="E12" s="38">
        <v>325</v>
      </c>
      <c r="F12" s="12"/>
      <c r="G12" s="12"/>
      <c r="H12" s="12"/>
      <c r="I12" s="12"/>
      <c r="J12" s="12"/>
      <c r="K12" s="12"/>
      <c r="L12" s="12">
        <v>160000000</v>
      </c>
      <c r="M12" s="12"/>
      <c r="N12" s="12"/>
      <c r="O12" s="12"/>
      <c r="P12" s="12">
        <v>70643874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>
        <f t="shared" si="1"/>
        <v>230643874</v>
      </c>
      <c r="AG12" s="18">
        <f t="shared" si="2"/>
        <v>2.5789682787963795</v>
      </c>
      <c r="AH12" s="12">
        <v>89432613.768961489</v>
      </c>
      <c r="AI12" s="19">
        <f t="shared" si="3"/>
        <v>-1.5789682787963795</v>
      </c>
      <c r="AJ12" s="12">
        <f t="shared" si="4"/>
        <v>-141211260.23103851</v>
      </c>
    </row>
    <row r="13" spans="1:36" s="6" customFormat="1" ht="27.6" x14ac:dyDescent="0.3">
      <c r="A13" s="33" t="str">
        <f t="shared" si="5"/>
        <v>SA.PY.1</v>
      </c>
      <c r="B13" s="35" t="s">
        <v>17</v>
      </c>
      <c r="C13" s="16" t="s">
        <v>14</v>
      </c>
      <c r="D13" s="54" t="s">
        <v>18</v>
      </c>
      <c r="E13" s="38">
        <v>325</v>
      </c>
      <c r="F13" s="12"/>
      <c r="G13" s="12"/>
      <c r="H13" s="12"/>
      <c r="I13" s="12"/>
      <c r="J13" s="12"/>
      <c r="K13" s="12"/>
      <c r="L13" s="12"/>
      <c r="M13" s="12">
        <v>351563457.51999998</v>
      </c>
      <c r="N13" s="12"/>
      <c r="O13" s="12"/>
      <c r="P13" s="12"/>
      <c r="Q13" s="12">
        <v>76000000</v>
      </c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>
        <f t="shared" si="1"/>
        <v>427563457.51999998</v>
      </c>
      <c r="AG13" s="18">
        <f t="shared" si="2"/>
        <v>4.7808449233582646</v>
      </c>
      <c r="AH13" s="12">
        <v>89432613.768961489</v>
      </c>
      <c r="AI13" s="19">
        <f t="shared" si="3"/>
        <v>-3.7808449233582646</v>
      </c>
      <c r="AJ13" s="12">
        <f t="shared" si="4"/>
        <v>-338130843.75103849</v>
      </c>
    </row>
    <row r="14" spans="1:36" s="6" customFormat="1" ht="27.6" x14ac:dyDescent="0.3">
      <c r="A14" s="33" t="str">
        <f t="shared" si="5"/>
        <v>SA.PY.2</v>
      </c>
      <c r="B14" s="35" t="s">
        <v>19</v>
      </c>
      <c r="C14" s="16" t="s">
        <v>10</v>
      </c>
      <c r="D14" s="54" t="s">
        <v>20</v>
      </c>
      <c r="E14" s="38">
        <v>8</v>
      </c>
      <c r="F14" s="12"/>
      <c r="G14" s="12"/>
      <c r="H14" s="12"/>
      <c r="I14" s="12"/>
      <c r="J14" s="12"/>
      <c r="K14" s="12">
        <v>80000000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f t="shared" si="1"/>
        <v>80000000</v>
      </c>
      <c r="AG14" s="18">
        <f t="shared" si="2"/>
        <v>6.6666666666666666E-2</v>
      </c>
      <c r="AH14" s="12">
        <v>1200000000</v>
      </c>
      <c r="AI14" s="19">
        <f t="shared" si="3"/>
        <v>0.93333333333333335</v>
      </c>
      <c r="AJ14" s="12">
        <f t="shared" si="4"/>
        <v>1120000000</v>
      </c>
    </row>
    <row r="15" spans="1:36" s="6" customFormat="1" ht="27.6" x14ac:dyDescent="0.3">
      <c r="A15" s="33" t="str">
        <f t="shared" si="5"/>
        <v>SA.PY.2</v>
      </c>
      <c r="B15" s="35" t="s">
        <v>19</v>
      </c>
      <c r="C15" s="16" t="s">
        <v>12</v>
      </c>
      <c r="D15" s="54" t="s">
        <v>20</v>
      </c>
      <c r="E15" s="38">
        <v>1</v>
      </c>
      <c r="F15" s="12"/>
      <c r="G15" s="12"/>
      <c r="H15" s="12"/>
      <c r="I15" s="12"/>
      <c r="J15" s="12"/>
      <c r="K15" s="12"/>
      <c r="L15" s="12"/>
      <c r="M15" s="12"/>
      <c r="N15" s="12">
        <v>196000000</v>
      </c>
      <c r="O15" s="12"/>
      <c r="P15" s="12"/>
      <c r="Q15" s="12"/>
      <c r="R15" s="12">
        <v>192000000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>
        <f t="shared" si="1"/>
        <v>388000000</v>
      </c>
      <c r="AG15" s="18">
        <f t="shared" si="2"/>
        <v>2.5866666666666664</v>
      </c>
      <c r="AH15" s="12">
        <v>150000000</v>
      </c>
      <c r="AI15" s="19">
        <f t="shared" si="3"/>
        <v>-1.5866666666666667</v>
      </c>
      <c r="AJ15" s="12">
        <f t="shared" si="4"/>
        <v>-238000000</v>
      </c>
    </row>
    <row r="16" spans="1:36" s="6" customFormat="1" ht="27.6" x14ac:dyDescent="0.3">
      <c r="A16" s="33" t="str">
        <f t="shared" si="5"/>
        <v>SA.PY.2</v>
      </c>
      <c r="B16" s="35" t="s">
        <v>19</v>
      </c>
      <c r="C16" s="16" t="s">
        <v>13</v>
      </c>
      <c r="D16" s="54" t="s">
        <v>20</v>
      </c>
      <c r="E16" s="38">
        <v>1</v>
      </c>
      <c r="F16" s="12"/>
      <c r="G16" s="12"/>
      <c r="H16" s="12"/>
      <c r="I16" s="12"/>
      <c r="J16" s="12"/>
      <c r="K16" s="12"/>
      <c r="L16" s="12">
        <v>379000000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f t="shared" si="1"/>
        <v>379000000</v>
      </c>
      <c r="AG16" s="18">
        <f t="shared" si="2"/>
        <v>2.5266666666666668</v>
      </c>
      <c r="AH16" s="12">
        <v>150000000</v>
      </c>
      <c r="AI16" s="19">
        <f t="shared" si="3"/>
        <v>-1.5266666666666666</v>
      </c>
      <c r="AJ16" s="12">
        <f t="shared" si="4"/>
        <v>-229000000</v>
      </c>
    </row>
    <row r="17" spans="1:36" s="6" customFormat="1" ht="27.6" x14ac:dyDescent="0.3">
      <c r="A17" s="33" t="str">
        <f t="shared" si="5"/>
        <v>SA.PY.2</v>
      </c>
      <c r="B17" s="35" t="s">
        <v>19</v>
      </c>
      <c r="C17" s="16" t="s">
        <v>14</v>
      </c>
      <c r="D17" s="54" t="s">
        <v>21</v>
      </c>
      <c r="E17" s="38">
        <v>1</v>
      </c>
      <c r="F17" s="12"/>
      <c r="G17" s="12"/>
      <c r="H17" s="12"/>
      <c r="I17" s="12"/>
      <c r="J17" s="12"/>
      <c r="K17" s="12"/>
      <c r="L17" s="12"/>
      <c r="M17" s="12">
        <v>208000000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>
        <f t="shared" si="1"/>
        <v>208000000</v>
      </c>
      <c r="AG17" s="18">
        <f t="shared" si="2"/>
        <v>1.3866666666666667</v>
      </c>
      <c r="AH17" s="12">
        <v>150000000</v>
      </c>
      <c r="AI17" s="19">
        <f t="shared" si="3"/>
        <v>-0.38666666666666666</v>
      </c>
      <c r="AJ17" s="12">
        <f t="shared" si="4"/>
        <v>-58000000</v>
      </c>
    </row>
    <row r="18" spans="1:36" s="6" customFormat="1" ht="41.4" x14ac:dyDescent="0.3">
      <c r="A18" s="33" t="str">
        <f t="shared" si="5"/>
        <v>SA.PY.2</v>
      </c>
      <c r="B18" s="35" t="s">
        <v>22</v>
      </c>
      <c r="C18" s="16" t="s">
        <v>10</v>
      </c>
      <c r="D18" s="54" t="s">
        <v>23</v>
      </c>
      <c r="E18" s="38">
        <v>12</v>
      </c>
      <c r="F18" s="12"/>
      <c r="G18" s="12"/>
      <c r="H18" s="12"/>
      <c r="I18" s="12"/>
      <c r="J18" s="12"/>
      <c r="K18" s="12">
        <v>40000000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1">
        <f>15000000-7000000</f>
        <v>8000000</v>
      </c>
      <c r="X18" s="12"/>
      <c r="Y18" s="12"/>
      <c r="Z18" s="12"/>
      <c r="AA18" s="12"/>
      <c r="AB18" s="12"/>
      <c r="AC18" s="12"/>
      <c r="AD18" s="12"/>
      <c r="AE18" s="12"/>
      <c r="AF18" s="12">
        <f t="shared" si="1"/>
        <v>48000000</v>
      </c>
      <c r="AG18" s="18">
        <f t="shared" si="2"/>
        <v>0.34285714285714286</v>
      </c>
      <c r="AH18" s="12">
        <v>140000000</v>
      </c>
      <c r="AI18" s="19">
        <f t="shared" si="3"/>
        <v>0.65714285714285714</v>
      </c>
      <c r="AJ18" s="12">
        <f t="shared" si="4"/>
        <v>92000000</v>
      </c>
    </row>
    <row r="19" spans="1:36" s="6" customFormat="1" ht="41.4" x14ac:dyDescent="0.3">
      <c r="A19" s="33" t="str">
        <f t="shared" si="5"/>
        <v>SA.PY.2</v>
      </c>
      <c r="B19" s="35" t="s">
        <v>22</v>
      </c>
      <c r="C19" s="16" t="s">
        <v>12</v>
      </c>
      <c r="D19" s="54" t="s">
        <v>23</v>
      </c>
      <c r="E19" s="38">
        <v>4</v>
      </c>
      <c r="F19" s="12"/>
      <c r="G19" s="12"/>
      <c r="H19" s="12"/>
      <c r="I19" s="12"/>
      <c r="J19" s="12"/>
      <c r="K19" s="12"/>
      <c r="L19" s="12"/>
      <c r="M19" s="12"/>
      <c r="N19" s="12">
        <v>50000000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>
        <f t="shared" si="1"/>
        <v>50000000</v>
      </c>
      <c r="AG19" s="18">
        <f t="shared" si="2"/>
        <v>0.69444444444444442</v>
      </c>
      <c r="AH19" s="12">
        <v>72000000</v>
      </c>
      <c r="AI19" s="19">
        <f t="shared" si="3"/>
        <v>0.30555555555555558</v>
      </c>
      <c r="AJ19" s="12">
        <f t="shared" si="4"/>
        <v>22000000</v>
      </c>
    </row>
    <row r="20" spans="1:36" s="6" customFormat="1" ht="41.4" x14ac:dyDescent="0.3">
      <c r="A20" s="33" t="str">
        <f t="shared" si="5"/>
        <v>SA.PY.2</v>
      </c>
      <c r="B20" s="35" t="s">
        <v>22</v>
      </c>
      <c r="C20" s="16" t="s">
        <v>13</v>
      </c>
      <c r="D20" s="54" t="s">
        <v>23</v>
      </c>
      <c r="E20" s="38">
        <v>3</v>
      </c>
      <c r="F20" s="12"/>
      <c r="G20" s="12"/>
      <c r="H20" s="12"/>
      <c r="I20" s="12"/>
      <c r="J20" s="12"/>
      <c r="K20" s="12"/>
      <c r="L20" s="12">
        <v>60563457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>
        <f t="shared" si="1"/>
        <v>60563457</v>
      </c>
      <c r="AG20" s="18">
        <f t="shared" si="2"/>
        <v>1.1215455000000001</v>
      </c>
      <c r="AH20" s="12">
        <v>54000000</v>
      </c>
      <c r="AI20" s="19">
        <f t="shared" si="3"/>
        <v>-0.1215455</v>
      </c>
      <c r="AJ20" s="12">
        <f t="shared" si="4"/>
        <v>-6563457</v>
      </c>
    </row>
    <row r="21" spans="1:36" s="6" customFormat="1" ht="41.4" x14ac:dyDescent="0.3">
      <c r="A21" s="33" t="str">
        <f t="shared" si="5"/>
        <v>SA.PY.2</v>
      </c>
      <c r="B21" s="35" t="s">
        <v>22</v>
      </c>
      <c r="C21" s="16" t="s">
        <v>14</v>
      </c>
      <c r="D21" s="54" t="s">
        <v>23</v>
      </c>
      <c r="E21" s="38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>
        <f t="shared" si="1"/>
        <v>0</v>
      </c>
      <c r="AG21" s="18">
        <f t="shared" si="2"/>
        <v>0</v>
      </c>
      <c r="AH21" s="12">
        <v>54000000</v>
      </c>
      <c r="AI21" s="19">
        <f t="shared" si="3"/>
        <v>1</v>
      </c>
      <c r="AJ21" s="12">
        <f t="shared" si="4"/>
        <v>54000000</v>
      </c>
    </row>
    <row r="22" spans="1:36" s="6" customFormat="1" ht="27.6" x14ac:dyDescent="0.3">
      <c r="A22" s="33" t="str">
        <f t="shared" si="5"/>
        <v>SA.PY.2</v>
      </c>
      <c r="B22" s="35" t="s">
        <v>24</v>
      </c>
      <c r="C22" s="16" t="s">
        <v>10</v>
      </c>
      <c r="D22" s="54" t="s">
        <v>21</v>
      </c>
      <c r="E22" s="38">
        <v>10</v>
      </c>
      <c r="F22" s="12"/>
      <c r="G22" s="12"/>
      <c r="H22" s="12"/>
      <c r="I22" s="12"/>
      <c r="J22" s="12"/>
      <c r="K22" s="12">
        <v>60000000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>
        <f t="shared" si="1"/>
        <v>60000000</v>
      </c>
      <c r="AG22" s="18">
        <f t="shared" si="2"/>
        <v>1</v>
      </c>
      <c r="AH22" s="12">
        <v>60000000</v>
      </c>
      <c r="AI22" s="19">
        <f t="shared" si="3"/>
        <v>0</v>
      </c>
      <c r="AJ22" s="12">
        <f t="shared" si="4"/>
        <v>0</v>
      </c>
    </row>
    <row r="23" spans="1:36" s="6" customFormat="1" ht="27.6" x14ac:dyDescent="0.3">
      <c r="A23" s="33" t="str">
        <f t="shared" si="5"/>
        <v>SA.PY.2</v>
      </c>
      <c r="B23" s="35" t="s">
        <v>24</v>
      </c>
      <c r="C23" s="16" t="s">
        <v>12</v>
      </c>
      <c r="D23" s="54" t="s">
        <v>21</v>
      </c>
      <c r="E23" s="38">
        <v>4</v>
      </c>
      <c r="F23" s="12"/>
      <c r="G23" s="12"/>
      <c r="H23" s="12"/>
      <c r="I23" s="12"/>
      <c r="J23" s="12"/>
      <c r="K23" s="12"/>
      <c r="L23" s="12"/>
      <c r="M23" s="12"/>
      <c r="N23" s="12">
        <v>53563457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>
        <f t="shared" si="1"/>
        <v>53563457</v>
      </c>
      <c r="AG23" s="18">
        <f t="shared" si="2"/>
        <v>3.7196845138888888</v>
      </c>
      <c r="AH23" s="12">
        <v>14400000</v>
      </c>
      <c r="AI23" s="19">
        <f t="shared" si="3"/>
        <v>-2.7196845138888888</v>
      </c>
      <c r="AJ23" s="12">
        <f t="shared" si="4"/>
        <v>-39163457</v>
      </c>
    </row>
    <row r="24" spans="1:36" s="6" customFormat="1" ht="27.6" x14ac:dyDescent="0.3">
      <c r="A24" s="33" t="str">
        <f t="shared" si="5"/>
        <v>SA.PY.2</v>
      </c>
      <c r="B24" s="35" t="s">
        <v>24</v>
      </c>
      <c r="C24" s="16" t="s">
        <v>13</v>
      </c>
      <c r="D24" s="54" t="s">
        <v>21</v>
      </c>
      <c r="E24" s="38">
        <v>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f t="shared" si="1"/>
        <v>0</v>
      </c>
      <c r="AG24" s="18">
        <f t="shared" si="2"/>
        <v>0</v>
      </c>
      <c r="AH24" s="12">
        <v>10800000</v>
      </c>
      <c r="AI24" s="19">
        <f t="shared" si="3"/>
        <v>1</v>
      </c>
      <c r="AJ24" s="12">
        <f t="shared" si="4"/>
        <v>10800000</v>
      </c>
    </row>
    <row r="25" spans="1:36" s="6" customFormat="1" ht="27.6" x14ac:dyDescent="0.3">
      <c r="A25" s="33" t="str">
        <f t="shared" si="5"/>
        <v>SA.PY.2</v>
      </c>
      <c r="B25" s="35" t="s">
        <v>24</v>
      </c>
      <c r="C25" s="16" t="s">
        <v>14</v>
      </c>
      <c r="D25" s="54" t="s">
        <v>21</v>
      </c>
      <c r="E25" s="38">
        <v>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>
        <f t="shared" si="1"/>
        <v>0</v>
      </c>
      <c r="AG25" s="18">
        <f t="shared" si="2"/>
        <v>0</v>
      </c>
      <c r="AH25" s="12">
        <v>10800000</v>
      </c>
      <c r="AI25" s="19">
        <f t="shared" si="3"/>
        <v>1</v>
      </c>
      <c r="AJ25" s="12">
        <f t="shared" si="4"/>
        <v>10800000</v>
      </c>
    </row>
    <row r="26" spans="1:36" s="6" customFormat="1" ht="27.6" x14ac:dyDescent="0.3">
      <c r="A26" s="33" t="str">
        <f t="shared" si="5"/>
        <v>SA.PY.2</v>
      </c>
      <c r="B26" s="35" t="s">
        <v>25</v>
      </c>
      <c r="C26" s="16" t="s">
        <v>10</v>
      </c>
      <c r="D26" s="54" t="s">
        <v>21</v>
      </c>
      <c r="E26" s="38">
        <v>9</v>
      </c>
      <c r="F26" s="12"/>
      <c r="G26" s="12"/>
      <c r="H26" s="12"/>
      <c r="I26" s="12"/>
      <c r="J26" s="12"/>
      <c r="K26" s="12">
        <v>150000000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57">
        <v>7000000</v>
      </c>
      <c r="W26" s="12"/>
      <c r="X26" s="12"/>
      <c r="Y26" s="12"/>
      <c r="Z26" s="12"/>
      <c r="AA26" s="12"/>
      <c r="AB26" s="12"/>
      <c r="AC26" s="12"/>
      <c r="AD26" s="12"/>
      <c r="AE26" s="12"/>
      <c r="AF26" s="12">
        <f t="shared" si="1"/>
        <v>157000000</v>
      </c>
      <c r="AG26" s="18">
        <f t="shared" si="2"/>
        <v>2.9074074074074074</v>
      </c>
      <c r="AH26" s="12">
        <v>54000000</v>
      </c>
      <c r="AI26" s="19">
        <f t="shared" si="3"/>
        <v>-1.9074074074074074</v>
      </c>
      <c r="AJ26" s="12">
        <f t="shared" si="4"/>
        <v>-103000000</v>
      </c>
    </row>
    <row r="27" spans="1:36" s="6" customFormat="1" ht="41.4" x14ac:dyDescent="0.3">
      <c r="A27" s="33" t="str">
        <f t="shared" si="5"/>
        <v>SA.PY.2</v>
      </c>
      <c r="B27" s="35" t="s">
        <v>26</v>
      </c>
      <c r="C27" s="16" t="s">
        <v>10</v>
      </c>
      <c r="D27" s="54" t="s">
        <v>23</v>
      </c>
      <c r="E27" s="38">
        <v>9</v>
      </c>
      <c r="F27" s="12"/>
      <c r="G27" s="12"/>
      <c r="H27" s="12"/>
      <c r="I27" s="12"/>
      <c r="J27" s="12"/>
      <c r="K27" s="12">
        <v>60000000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57">
        <v>3000000</v>
      </c>
      <c r="W27" s="12"/>
      <c r="X27" s="12"/>
      <c r="Y27" s="12"/>
      <c r="Z27" s="12"/>
      <c r="AA27" s="12"/>
      <c r="AB27" s="12"/>
      <c r="AC27" s="12"/>
      <c r="AD27" s="12"/>
      <c r="AE27" s="12"/>
      <c r="AF27" s="12">
        <f t="shared" si="1"/>
        <v>63000000</v>
      </c>
      <c r="AG27" s="18">
        <f t="shared" si="2"/>
        <v>1.75</v>
      </c>
      <c r="AH27" s="12">
        <v>36000000</v>
      </c>
      <c r="AI27" s="19">
        <f t="shared" si="3"/>
        <v>-0.75</v>
      </c>
      <c r="AJ27" s="12">
        <f t="shared" si="4"/>
        <v>-27000000</v>
      </c>
    </row>
    <row r="28" spans="1:36" s="6" customFormat="1" ht="27.6" x14ac:dyDescent="0.3">
      <c r="A28" s="33" t="str">
        <f t="shared" si="5"/>
        <v>SA.PY.2</v>
      </c>
      <c r="B28" s="35" t="s">
        <v>27</v>
      </c>
      <c r="C28" s="16" t="s">
        <v>10</v>
      </c>
      <c r="D28" s="54" t="s">
        <v>21</v>
      </c>
      <c r="E28" s="38">
        <v>9</v>
      </c>
      <c r="F28" s="12"/>
      <c r="G28" s="12"/>
      <c r="H28" s="12"/>
      <c r="I28" s="12"/>
      <c r="J28" s="12"/>
      <c r="K28" s="12">
        <v>70000000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>
        <f t="shared" si="1"/>
        <v>70000000</v>
      </c>
      <c r="AG28" s="18">
        <f t="shared" si="2"/>
        <v>0.46666666666666667</v>
      </c>
      <c r="AH28" s="12">
        <v>150000000</v>
      </c>
      <c r="AI28" s="19">
        <f t="shared" si="3"/>
        <v>0.53333333333333333</v>
      </c>
      <c r="AJ28" s="12">
        <f t="shared" si="4"/>
        <v>80000000</v>
      </c>
    </row>
    <row r="29" spans="1:36" s="6" customFormat="1" ht="27.6" x14ac:dyDescent="0.3">
      <c r="A29" s="33" t="str">
        <f t="shared" si="5"/>
        <v>SA.PY.2</v>
      </c>
      <c r="B29" s="35" t="s">
        <v>28</v>
      </c>
      <c r="C29" s="16" t="s">
        <v>10</v>
      </c>
      <c r="D29" s="54" t="s">
        <v>29</v>
      </c>
      <c r="E29" s="38">
        <v>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58">
        <v>32000000</v>
      </c>
      <c r="AA29" s="58">
        <v>10000000</v>
      </c>
      <c r="AB29" s="12"/>
      <c r="AC29" s="12"/>
      <c r="AD29" s="12"/>
      <c r="AE29" s="12"/>
      <c r="AF29" s="12">
        <f t="shared" si="1"/>
        <v>42000000</v>
      </c>
      <c r="AG29" s="18">
        <f t="shared" si="2"/>
        <v>0.6</v>
      </c>
      <c r="AH29" s="12">
        <v>70000000</v>
      </c>
      <c r="AI29" s="19">
        <f t="shared" si="3"/>
        <v>0.4</v>
      </c>
      <c r="AJ29" s="12">
        <f t="shared" si="4"/>
        <v>28000000</v>
      </c>
    </row>
    <row r="30" spans="1:36" s="6" customFormat="1" ht="41.4" x14ac:dyDescent="0.3">
      <c r="A30" s="33" t="str">
        <f t="shared" si="5"/>
        <v>SA.PY.2</v>
      </c>
      <c r="B30" s="35" t="s">
        <v>28</v>
      </c>
      <c r="C30" s="16" t="s">
        <v>10</v>
      </c>
      <c r="D30" s="54" t="s">
        <v>30</v>
      </c>
      <c r="E30" s="38">
        <v>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>
        <f t="shared" si="1"/>
        <v>0</v>
      </c>
      <c r="AG30" s="18">
        <f t="shared" si="2"/>
        <v>0</v>
      </c>
      <c r="AH30" s="12">
        <v>200000000</v>
      </c>
      <c r="AI30" s="19">
        <f t="shared" si="3"/>
        <v>1</v>
      </c>
      <c r="AJ30" s="12">
        <f t="shared" si="4"/>
        <v>200000000</v>
      </c>
    </row>
    <row r="31" spans="1:36" s="6" customFormat="1" ht="27.6" x14ac:dyDescent="0.3">
      <c r="A31" s="33" t="str">
        <f t="shared" si="5"/>
        <v>SA.PY.2</v>
      </c>
      <c r="B31" s="35" t="s">
        <v>28</v>
      </c>
      <c r="C31" s="16" t="s">
        <v>12</v>
      </c>
      <c r="D31" s="54" t="s">
        <v>29</v>
      </c>
      <c r="E31" s="38">
        <v>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>
        <f t="shared" si="1"/>
        <v>0</v>
      </c>
      <c r="AG31" s="18">
        <f t="shared" si="2"/>
        <v>0</v>
      </c>
      <c r="AH31" s="12">
        <v>368000000</v>
      </c>
      <c r="AI31" s="19">
        <f t="shared" si="3"/>
        <v>1</v>
      </c>
      <c r="AJ31" s="12">
        <f t="shared" si="4"/>
        <v>368000000</v>
      </c>
    </row>
    <row r="32" spans="1:36" s="6" customFormat="1" ht="27.6" x14ac:dyDescent="0.3">
      <c r="A32" s="33" t="str">
        <f t="shared" si="5"/>
        <v>SA.PY.2</v>
      </c>
      <c r="B32" s="35" t="s">
        <v>28</v>
      </c>
      <c r="C32" s="16" t="s">
        <v>13</v>
      </c>
      <c r="D32" s="54" t="s">
        <v>29</v>
      </c>
      <c r="E32" s="38">
        <v>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>
        <f t="shared" si="1"/>
        <v>0</v>
      </c>
      <c r="AG32" s="18">
        <f t="shared" si="2"/>
        <v>0</v>
      </c>
      <c r="AH32" s="12">
        <v>138000000</v>
      </c>
      <c r="AI32" s="19">
        <f t="shared" si="3"/>
        <v>1</v>
      </c>
      <c r="AJ32" s="12">
        <f t="shared" si="4"/>
        <v>138000000</v>
      </c>
    </row>
    <row r="33" spans="1:36" s="6" customFormat="1" ht="27.6" x14ac:dyDescent="0.3">
      <c r="A33" s="33" t="str">
        <f t="shared" si="5"/>
        <v>SA.PY.2</v>
      </c>
      <c r="B33" s="35" t="s">
        <v>28</v>
      </c>
      <c r="C33" s="16" t="s">
        <v>14</v>
      </c>
      <c r="D33" s="54" t="s">
        <v>29</v>
      </c>
      <c r="E33" s="38">
        <v>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>
        <f t="shared" si="1"/>
        <v>0</v>
      </c>
      <c r="AG33" s="18">
        <f t="shared" si="2"/>
        <v>0</v>
      </c>
      <c r="AH33" s="12">
        <v>230000000</v>
      </c>
      <c r="AI33" s="19">
        <f t="shared" si="3"/>
        <v>1</v>
      </c>
      <c r="AJ33" s="12">
        <f t="shared" si="4"/>
        <v>230000000</v>
      </c>
    </row>
    <row r="34" spans="1:36" s="6" customFormat="1" ht="41.4" x14ac:dyDescent="0.3">
      <c r="A34" s="33" t="str">
        <f t="shared" si="5"/>
        <v>SA.PY.2</v>
      </c>
      <c r="B34" s="35" t="s">
        <v>31</v>
      </c>
      <c r="C34" s="16" t="s">
        <v>10</v>
      </c>
      <c r="D34" s="54" t="s">
        <v>32</v>
      </c>
      <c r="E34" s="38">
        <v>12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57">
        <v>6672123</v>
      </c>
      <c r="AA34" s="12"/>
      <c r="AB34" s="12"/>
      <c r="AC34" s="12"/>
      <c r="AD34" s="12"/>
      <c r="AE34" s="12"/>
      <c r="AF34" s="12">
        <f t="shared" ref="AF34:AF65" si="6">SUM(F34:AE34)</f>
        <v>6672123</v>
      </c>
      <c r="AG34" s="18">
        <f t="shared" si="2"/>
        <v>0.44480819999999999</v>
      </c>
      <c r="AH34" s="12">
        <v>15000000</v>
      </c>
      <c r="AI34" s="19">
        <f t="shared" si="3"/>
        <v>0.55519180000000001</v>
      </c>
      <c r="AJ34" s="12">
        <f t="shared" ref="AJ34:AJ65" si="7">+AH34-AF34</f>
        <v>8327877</v>
      </c>
    </row>
    <row r="35" spans="1:36" s="6" customFormat="1" ht="41.4" x14ac:dyDescent="0.3">
      <c r="A35" s="33" t="str">
        <f t="shared" si="5"/>
        <v>SA.PY.2</v>
      </c>
      <c r="B35" s="35" t="s">
        <v>31</v>
      </c>
      <c r="C35" s="16" t="s">
        <v>12</v>
      </c>
      <c r="D35" s="54" t="s">
        <v>32</v>
      </c>
      <c r="E35" s="38">
        <v>22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>
        <f t="shared" si="6"/>
        <v>0</v>
      </c>
      <c r="AG35" s="18"/>
      <c r="AH35" s="12">
        <v>5000000</v>
      </c>
      <c r="AI35" s="19"/>
      <c r="AJ35" s="12">
        <f t="shared" si="7"/>
        <v>5000000</v>
      </c>
    </row>
    <row r="36" spans="1:36" s="6" customFormat="1" ht="41.4" x14ac:dyDescent="0.3">
      <c r="A36" s="33" t="str">
        <f t="shared" si="5"/>
        <v>SA.PY.2</v>
      </c>
      <c r="B36" s="35" t="s">
        <v>31</v>
      </c>
      <c r="C36" s="16" t="s">
        <v>13</v>
      </c>
      <c r="D36" s="54" t="s">
        <v>32</v>
      </c>
      <c r="E36" s="38">
        <v>15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>
        <f t="shared" si="6"/>
        <v>0</v>
      </c>
      <c r="AG36" s="18"/>
      <c r="AH36" s="12">
        <v>5000000</v>
      </c>
      <c r="AI36" s="19"/>
      <c r="AJ36" s="12">
        <f t="shared" si="7"/>
        <v>5000000</v>
      </c>
    </row>
    <row r="37" spans="1:36" s="6" customFormat="1" ht="41.4" x14ac:dyDescent="0.3">
      <c r="A37" s="33" t="str">
        <f t="shared" si="5"/>
        <v>SA.PY.2</v>
      </c>
      <c r="B37" s="35" t="s">
        <v>31</v>
      </c>
      <c r="C37" s="16" t="s">
        <v>14</v>
      </c>
      <c r="D37" s="54" t="s">
        <v>32</v>
      </c>
      <c r="E37" s="38">
        <v>14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>
        <f t="shared" si="6"/>
        <v>0</v>
      </c>
      <c r="AG37" s="18"/>
      <c r="AH37" s="12">
        <v>5000000</v>
      </c>
      <c r="AI37" s="19"/>
      <c r="AJ37" s="12">
        <f t="shared" si="7"/>
        <v>5000000</v>
      </c>
    </row>
    <row r="38" spans="1:36" s="6" customFormat="1" ht="27.6" x14ac:dyDescent="0.3">
      <c r="A38" s="33" t="str">
        <f t="shared" si="5"/>
        <v>SA.PY.2</v>
      </c>
      <c r="B38" s="35" t="s">
        <v>33</v>
      </c>
      <c r="C38" s="16" t="s">
        <v>10</v>
      </c>
      <c r="D38" s="54" t="s">
        <v>34</v>
      </c>
      <c r="E38" s="38">
        <v>15</v>
      </c>
      <c r="F38" s="12"/>
      <c r="G38" s="12"/>
      <c r="H38" s="12"/>
      <c r="I38" s="12"/>
      <c r="J38" s="12">
        <v>416215924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57">
        <v>4000000</v>
      </c>
      <c r="W38" s="21"/>
      <c r="X38" s="58">
        <v>120000000</v>
      </c>
      <c r="Y38" s="12"/>
      <c r="Z38" s="58">
        <v>13000000</v>
      </c>
      <c r="AA38" s="58">
        <v>5789710</v>
      </c>
      <c r="AB38" s="12">
        <v>40000000</v>
      </c>
      <c r="AC38" s="12"/>
      <c r="AD38" s="12"/>
      <c r="AE38" s="12"/>
      <c r="AF38" s="12">
        <f t="shared" si="6"/>
        <v>599005634</v>
      </c>
      <c r="AG38" s="18">
        <f>+AF38/AH38</f>
        <v>5.9900563399999998</v>
      </c>
      <c r="AH38" s="12">
        <v>100000000</v>
      </c>
      <c r="AI38" s="19">
        <f t="shared" si="3"/>
        <v>-4.9900563399999998</v>
      </c>
      <c r="AJ38" s="12">
        <f t="shared" si="7"/>
        <v>-499005634</v>
      </c>
    </row>
    <row r="39" spans="1:36" s="6" customFormat="1" ht="27.6" x14ac:dyDescent="0.3">
      <c r="A39" s="33" t="str">
        <f t="shared" si="5"/>
        <v>SA.PY.2</v>
      </c>
      <c r="B39" s="35" t="s">
        <v>33</v>
      </c>
      <c r="C39" s="16" t="s">
        <v>12</v>
      </c>
      <c r="D39" s="54" t="s">
        <v>34</v>
      </c>
      <c r="E39" s="38">
        <v>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>
        <f t="shared" si="6"/>
        <v>0</v>
      </c>
      <c r="AG39" s="18"/>
      <c r="AH39" s="12">
        <v>0</v>
      </c>
      <c r="AI39" s="19"/>
      <c r="AJ39" s="12">
        <f t="shared" si="7"/>
        <v>0</v>
      </c>
    </row>
    <row r="40" spans="1:36" s="6" customFormat="1" ht="27.6" x14ac:dyDescent="0.3">
      <c r="A40" s="33" t="str">
        <f t="shared" si="5"/>
        <v>SA.PY.2</v>
      </c>
      <c r="B40" s="35" t="s">
        <v>33</v>
      </c>
      <c r="C40" s="16" t="s">
        <v>13</v>
      </c>
      <c r="D40" s="54" t="s">
        <v>34</v>
      </c>
      <c r="E40" s="38">
        <v>0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>
        <f t="shared" si="6"/>
        <v>0</v>
      </c>
      <c r="AG40" s="18"/>
      <c r="AH40" s="12">
        <v>0</v>
      </c>
      <c r="AI40" s="19"/>
      <c r="AJ40" s="12">
        <f t="shared" si="7"/>
        <v>0</v>
      </c>
    </row>
    <row r="41" spans="1:36" s="6" customFormat="1" ht="27.6" x14ac:dyDescent="0.3">
      <c r="A41" s="33" t="str">
        <f t="shared" si="5"/>
        <v>SA.PY.2</v>
      </c>
      <c r="B41" s="35" t="s">
        <v>33</v>
      </c>
      <c r="C41" s="16" t="s">
        <v>14</v>
      </c>
      <c r="D41" s="54" t="s">
        <v>34</v>
      </c>
      <c r="E41" s="38">
        <v>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>
        <f t="shared" si="6"/>
        <v>0</v>
      </c>
      <c r="AG41" s="18"/>
      <c r="AH41" s="12">
        <v>0</v>
      </c>
      <c r="AI41" s="19"/>
      <c r="AJ41" s="12">
        <f t="shared" si="7"/>
        <v>0</v>
      </c>
    </row>
    <row r="42" spans="1:36" s="6" customFormat="1" ht="26.4" customHeight="1" x14ac:dyDescent="0.3">
      <c r="A42" s="33" t="str">
        <f t="shared" si="5"/>
        <v>SA.PY.2</v>
      </c>
      <c r="B42" s="35" t="s">
        <v>35</v>
      </c>
      <c r="C42" s="16" t="s">
        <v>10</v>
      </c>
      <c r="D42" s="54" t="s">
        <v>36</v>
      </c>
      <c r="E42" s="38">
        <v>18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57">
        <v>2000000</v>
      </c>
      <c r="W42" s="12"/>
      <c r="X42" s="12"/>
      <c r="Y42" s="12"/>
      <c r="Z42" s="58">
        <v>2000000</v>
      </c>
      <c r="AA42" s="12"/>
      <c r="AB42" s="12"/>
      <c r="AC42" s="12"/>
      <c r="AD42" s="12"/>
      <c r="AE42" s="12"/>
      <c r="AF42" s="12">
        <f t="shared" si="6"/>
        <v>4000000</v>
      </c>
      <c r="AG42" s="18">
        <f t="shared" ref="AG42:AG50" si="8">+AF42/AH42</f>
        <v>0.1</v>
      </c>
      <c r="AH42" s="12">
        <v>40000000</v>
      </c>
      <c r="AI42" s="19">
        <f t="shared" si="3"/>
        <v>0.9</v>
      </c>
      <c r="AJ42" s="12">
        <f t="shared" si="7"/>
        <v>36000000</v>
      </c>
    </row>
    <row r="43" spans="1:36" s="6" customFormat="1" ht="26.4" customHeight="1" x14ac:dyDescent="0.3">
      <c r="A43" s="33" t="str">
        <f t="shared" si="5"/>
        <v>SA.PY.2</v>
      </c>
      <c r="B43" s="35" t="s">
        <v>35</v>
      </c>
      <c r="C43" s="16" t="s">
        <v>12</v>
      </c>
      <c r="D43" s="54" t="s">
        <v>36</v>
      </c>
      <c r="E43" s="38">
        <v>4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>
        <f t="shared" si="6"/>
        <v>0</v>
      </c>
      <c r="AG43" s="18">
        <f t="shared" si="8"/>
        <v>0</v>
      </c>
      <c r="AH43" s="12">
        <v>5000000</v>
      </c>
      <c r="AI43" s="19">
        <f t="shared" si="3"/>
        <v>1</v>
      </c>
      <c r="AJ43" s="12">
        <f t="shared" si="7"/>
        <v>5000000</v>
      </c>
    </row>
    <row r="44" spans="1:36" s="6" customFormat="1" ht="26.4" customHeight="1" x14ac:dyDescent="0.3">
      <c r="A44" s="33" t="str">
        <f t="shared" si="5"/>
        <v>SA.PY.2</v>
      </c>
      <c r="B44" s="35" t="s">
        <v>35</v>
      </c>
      <c r="C44" s="16" t="s">
        <v>13</v>
      </c>
      <c r="D44" s="54" t="s">
        <v>36</v>
      </c>
      <c r="E44" s="38">
        <v>7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>
        <f t="shared" si="6"/>
        <v>0</v>
      </c>
      <c r="AG44" s="18">
        <f t="shared" si="8"/>
        <v>0</v>
      </c>
      <c r="AH44" s="12">
        <v>5000000</v>
      </c>
      <c r="AI44" s="19">
        <f t="shared" si="3"/>
        <v>1</v>
      </c>
      <c r="AJ44" s="12">
        <f t="shared" si="7"/>
        <v>5000000</v>
      </c>
    </row>
    <row r="45" spans="1:36" s="6" customFormat="1" ht="26.4" customHeight="1" x14ac:dyDescent="0.3">
      <c r="A45" s="33" t="str">
        <f t="shared" si="5"/>
        <v>SA.PY.2</v>
      </c>
      <c r="B45" s="35" t="s">
        <v>35</v>
      </c>
      <c r="C45" s="16" t="s">
        <v>14</v>
      </c>
      <c r="D45" s="54" t="s">
        <v>36</v>
      </c>
      <c r="E45" s="38">
        <v>4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>
        <f t="shared" si="6"/>
        <v>0</v>
      </c>
      <c r="AG45" s="18">
        <f t="shared" si="8"/>
        <v>0</v>
      </c>
      <c r="AH45" s="12">
        <v>5000000</v>
      </c>
      <c r="AI45" s="19">
        <f t="shared" si="3"/>
        <v>1</v>
      </c>
      <c r="AJ45" s="12">
        <f t="shared" si="7"/>
        <v>5000000</v>
      </c>
    </row>
    <row r="46" spans="1:36" s="6" customFormat="1" x14ac:dyDescent="0.3">
      <c r="A46" s="33" t="str">
        <f t="shared" si="5"/>
        <v>SA.PY.2</v>
      </c>
      <c r="B46" s="35" t="s">
        <v>37</v>
      </c>
      <c r="C46" s="16" t="s">
        <v>10</v>
      </c>
      <c r="D46" s="54" t="s">
        <v>38</v>
      </c>
      <c r="E46" s="38">
        <v>2000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58">
        <v>74085415</v>
      </c>
      <c r="Y46" s="56">
        <v>14342456</v>
      </c>
      <c r="Z46" s="58">
        <v>5897856</v>
      </c>
      <c r="AA46" s="58">
        <v>20132427</v>
      </c>
      <c r="AB46" s="12">
        <v>11903694</v>
      </c>
      <c r="AC46" s="12"/>
      <c r="AD46" s="12"/>
      <c r="AE46" s="12"/>
      <c r="AF46" s="12">
        <f t="shared" si="6"/>
        <v>126361848</v>
      </c>
      <c r="AG46" s="18">
        <f t="shared" si="8"/>
        <v>0.51366604878048783</v>
      </c>
      <c r="AH46" s="12">
        <v>246000000</v>
      </c>
      <c r="AI46" s="19">
        <f t="shared" si="3"/>
        <v>0.48633395121951217</v>
      </c>
      <c r="AJ46" s="12">
        <f t="shared" si="7"/>
        <v>119638152</v>
      </c>
    </row>
    <row r="47" spans="1:36" s="6" customFormat="1" x14ac:dyDescent="0.3">
      <c r="A47" s="33" t="str">
        <f t="shared" si="5"/>
        <v>SA.PY.2</v>
      </c>
      <c r="B47" s="35" t="s">
        <v>37</v>
      </c>
      <c r="C47" s="16" t="s">
        <v>12</v>
      </c>
      <c r="D47" s="54" t="s">
        <v>38</v>
      </c>
      <c r="E47" s="38">
        <v>182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>
        <f t="shared" si="6"/>
        <v>0</v>
      </c>
      <c r="AG47" s="18">
        <f t="shared" si="8"/>
        <v>0</v>
      </c>
      <c r="AH47" s="12">
        <v>33333333</v>
      </c>
      <c r="AI47" s="19">
        <f t="shared" si="3"/>
        <v>1</v>
      </c>
      <c r="AJ47" s="12">
        <f t="shared" si="7"/>
        <v>33333333</v>
      </c>
    </row>
    <row r="48" spans="1:36" s="6" customFormat="1" x14ac:dyDescent="0.3">
      <c r="A48" s="33" t="str">
        <f t="shared" si="5"/>
        <v>SA.PY.2</v>
      </c>
      <c r="B48" s="35" t="s">
        <v>37</v>
      </c>
      <c r="C48" s="16" t="s">
        <v>13</v>
      </c>
      <c r="D48" s="54" t="s">
        <v>38</v>
      </c>
      <c r="E48" s="38">
        <v>182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>
        <f t="shared" si="6"/>
        <v>0</v>
      </c>
      <c r="AG48" s="18">
        <f t="shared" si="8"/>
        <v>0</v>
      </c>
      <c r="AH48" s="12">
        <v>33333333</v>
      </c>
      <c r="AI48" s="19">
        <f t="shared" si="3"/>
        <v>1</v>
      </c>
      <c r="AJ48" s="12">
        <f t="shared" si="7"/>
        <v>33333333</v>
      </c>
    </row>
    <row r="49" spans="1:36" s="6" customFormat="1" x14ac:dyDescent="0.3">
      <c r="A49" s="33" t="str">
        <f t="shared" si="5"/>
        <v>SA.PY.2</v>
      </c>
      <c r="B49" s="35" t="s">
        <v>37</v>
      </c>
      <c r="C49" s="16" t="s">
        <v>14</v>
      </c>
      <c r="D49" s="54" t="s">
        <v>38</v>
      </c>
      <c r="E49" s="38">
        <v>182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>
        <f t="shared" si="6"/>
        <v>0</v>
      </c>
      <c r="AG49" s="18">
        <f t="shared" si="8"/>
        <v>0</v>
      </c>
      <c r="AH49" s="12">
        <v>33333333</v>
      </c>
      <c r="AI49" s="19">
        <f t="shared" si="3"/>
        <v>1</v>
      </c>
      <c r="AJ49" s="12">
        <f t="shared" si="7"/>
        <v>33333333</v>
      </c>
    </row>
    <row r="50" spans="1:36" s="6" customFormat="1" ht="27.6" x14ac:dyDescent="0.3">
      <c r="A50" s="33" t="str">
        <f t="shared" si="5"/>
        <v>SA.PY.2</v>
      </c>
      <c r="B50" s="35" t="s">
        <v>39</v>
      </c>
      <c r="C50" s="16" t="s">
        <v>40</v>
      </c>
      <c r="D50" s="54" t="s">
        <v>41</v>
      </c>
      <c r="E50" s="38">
        <v>19</v>
      </c>
      <c r="F50" s="12"/>
      <c r="G50" s="12">
        <v>363824680</v>
      </c>
      <c r="H50" s="12"/>
      <c r="I50" s="12"/>
      <c r="J50" s="12"/>
      <c r="K50" s="12">
        <v>96100604</v>
      </c>
      <c r="L50" s="12">
        <v>100000000</v>
      </c>
      <c r="M50" s="12">
        <v>100000000</v>
      </c>
      <c r="N50" s="12">
        <v>100000000</v>
      </c>
      <c r="O50" s="12"/>
      <c r="P50" s="12"/>
      <c r="Q50" s="12"/>
      <c r="R50" s="12"/>
      <c r="S50" s="12"/>
      <c r="T50" s="12"/>
      <c r="U50" s="12"/>
      <c r="V50" s="57">
        <v>30000000</v>
      </c>
      <c r="W50" s="21">
        <v>6000000</v>
      </c>
      <c r="X50" s="12"/>
      <c r="Y50" s="12"/>
      <c r="Z50" s="12"/>
      <c r="AA50" s="12"/>
      <c r="AB50" s="12"/>
      <c r="AC50" s="12"/>
      <c r="AD50" s="12"/>
      <c r="AE50" s="12"/>
      <c r="AF50" s="12">
        <f t="shared" si="6"/>
        <v>795925284</v>
      </c>
      <c r="AG50" s="18">
        <f t="shared" si="8"/>
        <v>0.79592528399999996</v>
      </c>
      <c r="AH50" s="12">
        <v>1000000000</v>
      </c>
      <c r="AI50" s="19">
        <f t="shared" si="3"/>
        <v>0.20407471599999999</v>
      </c>
      <c r="AJ50" s="12">
        <f t="shared" si="7"/>
        <v>204074716</v>
      </c>
    </row>
    <row r="51" spans="1:36" s="6" customFormat="1" ht="27.6" x14ac:dyDescent="0.3">
      <c r="A51" s="33" t="str">
        <f t="shared" si="5"/>
        <v>SA.PY.2</v>
      </c>
      <c r="B51" s="35" t="s">
        <v>42</v>
      </c>
      <c r="C51" s="16" t="s">
        <v>10</v>
      </c>
      <c r="D51" s="54" t="s">
        <v>43</v>
      </c>
      <c r="E51" s="38">
        <v>2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>
        <f t="shared" si="6"/>
        <v>0</v>
      </c>
      <c r="AG51" s="18"/>
      <c r="AH51" s="12">
        <v>10000000</v>
      </c>
      <c r="AI51" s="19"/>
      <c r="AJ51" s="12">
        <f t="shared" si="7"/>
        <v>10000000</v>
      </c>
    </row>
    <row r="52" spans="1:36" s="6" customFormat="1" ht="27.6" x14ac:dyDescent="0.3">
      <c r="A52" s="33" t="str">
        <f t="shared" si="5"/>
        <v>SA.PY.2</v>
      </c>
      <c r="B52" s="35" t="s">
        <v>42</v>
      </c>
      <c r="C52" s="16" t="s">
        <v>12</v>
      </c>
      <c r="D52" s="54" t="s">
        <v>43</v>
      </c>
      <c r="E52" s="38">
        <v>1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>
        <f t="shared" si="6"/>
        <v>0</v>
      </c>
      <c r="AG52" s="18">
        <f t="shared" ref="AG52:AG72" si="9">+AF52/AH52</f>
        <v>0</v>
      </c>
      <c r="AH52" s="12">
        <v>50000000</v>
      </c>
      <c r="AI52" s="19">
        <f t="shared" si="3"/>
        <v>1</v>
      </c>
      <c r="AJ52" s="12">
        <f t="shared" si="7"/>
        <v>50000000</v>
      </c>
    </row>
    <row r="53" spans="1:36" s="6" customFormat="1" ht="27.6" x14ac:dyDescent="0.3">
      <c r="A53" s="33" t="str">
        <f t="shared" si="5"/>
        <v>SA.PY.2</v>
      </c>
      <c r="B53" s="35" t="s">
        <v>42</v>
      </c>
      <c r="C53" s="16" t="s">
        <v>13</v>
      </c>
      <c r="D53" s="54" t="s">
        <v>43</v>
      </c>
      <c r="E53" s="38">
        <v>1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>
        <f t="shared" si="6"/>
        <v>0</v>
      </c>
      <c r="AG53" s="18">
        <f t="shared" si="9"/>
        <v>0</v>
      </c>
      <c r="AH53" s="12">
        <v>5000000</v>
      </c>
      <c r="AI53" s="19">
        <f t="shared" si="3"/>
        <v>1</v>
      </c>
      <c r="AJ53" s="12">
        <f t="shared" si="7"/>
        <v>5000000</v>
      </c>
    </row>
    <row r="54" spans="1:36" s="6" customFormat="1" ht="27.6" x14ac:dyDescent="0.3">
      <c r="A54" s="33" t="str">
        <f t="shared" si="5"/>
        <v>SA.PY.2</v>
      </c>
      <c r="B54" s="35" t="s">
        <v>42</v>
      </c>
      <c r="C54" s="16" t="s">
        <v>14</v>
      </c>
      <c r="D54" s="54" t="s">
        <v>43</v>
      </c>
      <c r="E54" s="38">
        <v>1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>
        <f t="shared" si="6"/>
        <v>0</v>
      </c>
      <c r="AG54" s="18">
        <f t="shared" si="9"/>
        <v>0</v>
      </c>
      <c r="AH54" s="12">
        <v>50000000</v>
      </c>
      <c r="AI54" s="19">
        <f t="shared" si="3"/>
        <v>1</v>
      </c>
      <c r="AJ54" s="12">
        <f t="shared" si="7"/>
        <v>50000000</v>
      </c>
    </row>
    <row r="55" spans="1:36" s="6" customFormat="1" ht="27.6" x14ac:dyDescent="0.3">
      <c r="A55" s="33" t="str">
        <f t="shared" si="5"/>
        <v>SA.PY.3</v>
      </c>
      <c r="B55" s="35" t="s">
        <v>44</v>
      </c>
      <c r="C55" s="16" t="s">
        <v>13</v>
      </c>
      <c r="D55" s="54" t="s">
        <v>45</v>
      </c>
      <c r="E55" s="38">
        <v>13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>
        <f t="shared" si="6"/>
        <v>0</v>
      </c>
      <c r="AG55" s="18">
        <f t="shared" si="9"/>
        <v>0</v>
      </c>
      <c r="AH55" s="12">
        <v>78000000</v>
      </c>
      <c r="AI55" s="19">
        <f t="shared" si="3"/>
        <v>1</v>
      </c>
      <c r="AJ55" s="12">
        <f t="shared" si="7"/>
        <v>78000000</v>
      </c>
    </row>
    <row r="56" spans="1:36" s="6" customFormat="1" ht="27.6" x14ac:dyDescent="0.3">
      <c r="A56" s="33" t="str">
        <f t="shared" si="5"/>
        <v>SA.PY.3</v>
      </c>
      <c r="B56" s="35" t="s">
        <v>44</v>
      </c>
      <c r="C56" s="16" t="s">
        <v>14</v>
      </c>
      <c r="D56" s="54" t="s">
        <v>45</v>
      </c>
      <c r="E56" s="38">
        <v>13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>
        <f t="shared" si="6"/>
        <v>0</v>
      </c>
      <c r="AG56" s="18">
        <f t="shared" si="9"/>
        <v>0</v>
      </c>
      <c r="AH56" s="12">
        <v>78000000</v>
      </c>
      <c r="AI56" s="19">
        <f t="shared" si="3"/>
        <v>1</v>
      </c>
      <c r="AJ56" s="12">
        <f t="shared" si="7"/>
        <v>78000000</v>
      </c>
    </row>
    <row r="57" spans="1:36" s="6" customFormat="1" ht="27.6" x14ac:dyDescent="0.3">
      <c r="A57" s="33" t="str">
        <f t="shared" si="5"/>
        <v>SA.PY.3</v>
      </c>
      <c r="B57" s="35" t="s">
        <v>44</v>
      </c>
      <c r="C57" s="16" t="s">
        <v>10</v>
      </c>
      <c r="D57" s="54" t="s">
        <v>45</v>
      </c>
      <c r="E57" s="38">
        <v>98</v>
      </c>
      <c r="F57" s="12"/>
      <c r="G57" s="12"/>
      <c r="H57" s="12"/>
      <c r="I57" s="12"/>
      <c r="J57" s="12">
        <v>440000000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>
        <f t="shared" si="6"/>
        <v>440000000</v>
      </c>
      <c r="AG57" s="18">
        <f t="shared" si="9"/>
        <v>0.28947368421052633</v>
      </c>
      <c r="AH57" s="12">
        <v>1520000000</v>
      </c>
      <c r="AI57" s="19">
        <f t="shared" si="3"/>
        <v>0.71052631578947367</v>
      </c>
      <c r="AJ57" s="12">
        <f t="shared" si="7"/>
        <v>1080000000</v>
      </c>
    </row>
    <row r="58" spans="1:36" s="6" customFormat="1" ht="27.6" x14ac:dyDescent="0.3">
      <c r="A58" s="33" t="str">
        <f t="shared" si="5"/>
        <v>SA.PY.3</v>
      </c>
      <c r="B58" s="35" t="s">
        <v>44</v>
      </c>
      <c r="C58" s="16" t="s">
        <v>12</v>
      </c>
      <c r="D58" s="54" t="s">
        <v>45</v>
      </c>
      <c r="E58" s="38">
        <v>14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>
        <f t="shared" si="6"/>
        <v>0</v>
      </c>
      <c r="AG58" s="18">
        <f t="shared" si="9"/>
        <v>0</v>
      </c>
      <c r="AH58" s="12">
        <v>84000000</v>
      </c>
      <c r="AI58" s="19">
        <f t="shared" si="3"/>
        <v>1</v>
      </c>
      <c r="AJ58" s="12">
        <f t="shared" si="7"/>
        <v>84000000</v>
      </c>
    </row>
    <row r="59" spans="1:36" s="6" customFormat="1" ht="27.6" x14ac:dyDescent="0.3">
      <c r="A59" s="33" t="str">
        <f t="shared" si="5"/>
        <v>SA.PY.3</v>
      </c>
      <c r="B59" s="35" t="s">
        <v>46</v>
      </c>
      <c r="C59" s="16" t="s">
        <v>40</v>
      </c>
      <c r="D59" s="54" t="s">
        <v>47</v>
      </c>
      <c r="E59" s="38">
        <v>2666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>
        <v>250000000</v>
      </c>
      <c r="AF59" s="12">
        <f t="shared" si="6"/>
        <v>250000000</v>
      </c>
      <c r="AG59" s="18">
        <f t="shared" si="9"/>
        <v>0.4756468797564688</v>
      </c>
      <c r="AH59" s="12">
        <v>525600000</v>
      </c>
      <c r="AI59" s="19">
        <f t="shared" si="3"/>
        <v>0.5243531202435312</v>
      </c>
      <c r="AJ59" s="12">
        <f t="shared" si="7"/>
        <v>275600000</v>
      </c>
    </row>
    <row r="60" spans="1:36" s="6" customFormat="1" ht="27.6" x14ac:dyDescent="0.3">
      <c r="A60" s="33" t="str">
        <f t="shared" si="5"/>
        <v>SA.PY.3</v>
      </c>
      <c r="B60" s="35" t="s">
        <v>48</v>
      </c>
      <c r="C60" s="16" t="s">
        <v>40</v>
      </c>
      <c r="D60" s="54" t="s">
        <v>49</v>
      </c>
      <c r="E60" s="38">
        <v>3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>
        <f>435229878+66534</f>
        <v>435296412</v>
      </c>
      <c r="AF60" s="12">
        <f t="shared" si="6"/>
        <v>435296412</v>
      </c>
      <c r="AG60" s="18">
        <f t="shared" si="9"/>
        <v>0.67300001855287572</v>
      </c>
      <c r="AH60" s="12">
        <v>646800000</v>
      </c>
      <c r="AI60" s="19">
        <f t="shared" si="3"/>
        <v>0.32699998144712428</v>
      </c>
      <c r="AJ60" s="12">
        <f t="shared" si="7"/>
        <v>211503588</v>
      </c>
    </row>
    <row r="61" spans="1:36" s="6" customFormat="1" ht="55.2" x14ac:dyDescent="0.3">
      <c r="A61" s="33" t="str">
        <f t="shared" si="5"/>
        <v>SA.PY.3</v>
      </c>
      <c r="B61" s="35" t="s">
        <v>50</v>
      </c>
      <c r="C61" s="16" t="s">
        <v>40</v>
      </c>
      <c r="D61" s="54" t="s">
        <v>51</v>
      </c>
      <c r="E61" s="38">
        <v>82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>
        <v>400000000</v>
      </c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>
        <f t="shared" si="6"/>
        <v>400000000</v>
      </c>
      <c r="AG61" s="18">
        <f t="shared" si="9"/>
        <v>0.52002080083203328</v>
      </c>
      <c r="AH61" s="12">
        <v>769200000</v>
      </c>
      <c r="AI61" s="19">
        <f t="shared" si="3"/>
        <v>0.47997919916796672</v>
      </c>
      <c r="AJ61" s="12">
        <f t="shared" si="7"/>
        <v>369200000</v>
      </c>
    </row>
    <row r="62" spans="1:36" s="6" customFormat="1" x14ac:dyDescent="0.3">
      <c r="A62" s="33" t="str">
        <f t="shared" si="5"/>
        <v>SA.PY.3</v>
      </c>
      <c r="B62" s="35" t="s">
        <v>52</v>
      </c>
      <c r="C62" s="16" t="s">
        <v>40</v>
      </c>
      <c r="D62" s="54" t="s">
        <v>53</v>
      </c>
      <c r="E62" s="38">
        <v>3627</v>
      </c>
      <c r="F62" s="12"/>
      <c r="G62" s="12"/>
      <c r="H62" s="12"/>
      <c r="I62" s="12"/>
      <c r="J62" s="12">
        <v>160000000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>
        <f t="shared" si="6"/>
        <v>160000000</v>
      </c>
      <c r="AG62" s="18">
        <f t="shared" si="9"/>
        <v>0.14513735436373598</v>
      </c>
      <c r="AH62" s="12">
        <v>1102404000</v>
      </c>
      <c r="AI62" s="19">
        <f t="shared" si="3"/>
        <v>0.85486264563626402</v>
      </c>
      <c r="AJ62" s="12">
        <f t="shared" si="7"/>
        <v>942404000</v>
      </c>
    </row>
    <row r="63" spans="1:36" s="6" customFormat="1" ht="55.2" x14ac:dyDescent="0.3">
      <c r="A63" s="33" t="str">
        <f t="shared" si="5"/>
        <v>SA.PY.4</v>
      </c>
      <c r="B63" s="35" t="s">
        <v>54</v>
      </c>
      <c r="C63" s="16" t="s">
        <v>10</v>
      </c>
      <c r="D63" s="54" t="s">
        <v>55</v>
      </c>
      <c r="E63" s="38">
        <v>1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210000000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>
        <f t="shared" si="6"/>
        <v>210000000</v>
      </c>
      <c r="AG63" s="18">
        <f t="shared" si="9"/>
        <v>0.8672095661005389</v>
      </c>
      <c r="AH63" s="12">
        <v>242156000.35903421</v>
      </c>
      <c r="AI63" s="19">
        <f t="shared" ref="AI63:AI72" si="10">+AJ63/AH63</f>
        <v>0.1327904338994611</v>
      </c>
      <c r="AJ63" s="12">
        <f t="shared" si="7"/>
        <v>32156000.35903421</v>
      </c>
    </row>
    <row r="64" spans="1:36" s="6" customFormat="1" ht="96.6" x14ac:dyDescent="0.3">
      <c r="A64" s="33" t="str">
        <f t="shared" si="5"/>
        <v>SA.PY.4</v>
      </c>
      <c r="B64" s="35" t="s">
        <v>54</v>
      </c>
      <c r="C64" s="16" t="s">
        <v>12</v>
      </c>
      <c r="D64" s="54" t="s">
        <v>56</v>
      </c>
      <c r="E64" s="38">
        <v>1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>
        <f t="shared" si="6"/>
        <v>0</v>
      </c>
      <c r="AG64" s="18">
        <f t="shared" si="9"/>
        <v>0</v>
      </c>
      <c r="AH64" s="12">
        <v>23300000</v>
      </c>
      <c r="AI64" s="19">
        <f t="shared" si="10"/>
        <v>1</v>
      </c>
      <c r="AJ64" s="12">
        <f t="shared" si="7"/>
        <v>23300000</v>
      </c>
    </row>
    <row r="65" spans="1:36" s="6" customFormat="1" ht="96.6" x14ac:dyDescent="0.3">
      <c r="A65" s="33" t="str">
        <f t="shared" si="5"/>
        <v>SA.PY.4</v>
      </c>
      <c r="B65" s="35" t="s">
        <v>54</v>
      </c>
      <c r="C65" s="16" t="s">
        <v>13</v>
      </c>
      <c r="D65" s="54" t="s">
        <v>56</v>
      </c>
      <c r="E65" s="38">
        <v>1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>
        <f t="shared" si="6"/>
        <v>0</v>
      </c>
      <c r="AG65" s="18">
        <f t="shared" si="9"/>
        <v>0</v>
      </c>
      <c r="AH65" s="12">
        <v>23300000</v>
      </c>
      <c r="AI65" s="19">
        <f t="shared" si="10"/>
        <v>1</v>
      </c>
      <c r="AJ65" s="12">
        <f t="shared" si="7"/>
        <v>23300000</v>
      </c>
    </row>
    <row r="66" spans="1:36" s="6" customFormat="1" ht="96.6" x14ac:dyDescent="0.3">
      <c r="A66" s="33" t="str">
        <f t="shared" si="5"/>
        <v>SA.PY.4</v>
      </c>
      <c r="B66" s="35" t="s">
        <v>54</v>
      </c>
      <c r="C66" s="16" t="s">
        <v>14</v>
      </c>
      <c r="D66" s="54" t="s">
        <v>56</v>
      </c>
      <c r="E66" s="38">
        <v>1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>
        <f t="shared" ref="AF66:AF81" si="11">SUM(F66:AE66)</f>
        <v>0</v>
      </c>
      <c r="AG66" s="18">
        <f t="shared" si="9"/>
        <v>0</v>
      </c>
      <c r="AH66" s="12">
        <v>23300000</v>
      </c>
      <c r="AI66" s="19">
        <f t="shared" si="10"/>
        <v>1</v>
      </c>
      <c r="AJ66" s="12">
        <f t="shared" ref="AJ66:AJ82" si="12">+AH66-AF66</f>
        <v>23300000</v>
      </c>
    </row>
    <row r="67" spans="1:36" s="6" customFormat="1" ht="41.4" x14ac:dyDescent="0.3">
      <c r="A67" s="33" t="str">
        <f t="shared" si="5"/>
        <v>SA.PY.4</v>
      </c>
      <c r="B67" s="35" t="s">
        <v>57</v>
      </c>
      <c r="C67" s="16" t="s">
        <v>40</v>
      </c>
      <c r="D67" s="54" t="s">
        <v>58</v>
      </c>
      <c r="E67" s="38">
        <v>1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>
        <v>35000000</v>
      </c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>
        <f t="shared" si="11"/>
        <v>35000000</v>
      </c>
      <c r="AG67" s="18">
        <f t="shared" si="9"/>
        <v>1.0599315587050664</v>
      </c>
      <c r="AH67" s="12">
        <v>33021000</v>
      </c>
      <c r="AI67" s="19">
        <f t="shared" si="10"/>
        <v>-5.9931558705066473E-2</v>
      </c>
      <c r="AJ67" s="12">
        <f t="shared" si="12"/>
        <v>-1979000</v>
      </c>
    </row>
    <row r="68" spans="1:36" s="6" customFormat="1" ht="55.2" x14ac:dyDescent="0.3">
      <c r="A68" s="33" t="str">
        <f t="shared" si="5"/>
        <v>SA.PY.4</v>
      </c>
      <c r="B68" s="35" t="s">
        <v>59</v>
      </c>
      <c r="C68" s="16" t="s">
        <v>10</v>
      </c>
      <c r="D68" s="54" t="s">
        <v>60</v>
      </c>
      <c r="E68" s="38">
        <v>1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290000000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>
        <f t="shared" si="11"/>
        <v>290000000</v>
      </c>
      <c r="AG68" s="18">
        <f t="shared" si="9"/>
        <v>1.1599999999999999</v>
      </c>
      <c r="AH68" s="12">
        <v>250000000</v>
      </c>
      <c r="AI68" s="19">
        <f t="shared" si="10"/>
        <v>-0.16</v>
      </c>
      <c r="AJ68" s="12">
        <f t="shared" si="12"/>
        <v>-40000000</v>
      </c>
    </row>
    <row r="69" spans="1:36" s="6" customFormat="1" ht="82.8" x14ac:dyDescent="0.3">
      <c r="A69" s="33" t="str">
        <f t="shared" si="5"/>
        <v>SA.PY.4</v>
      </c>
      <c r="B69" s="35" t="s">
        <v>59</v>
      </c>
      <c r="C69" s="16" t="s">
        <v>12</v>
      </c>
      <c r="D69" s="54" t="s">
        <v>61</v>
      </c>
      <c r="E69" s="38">
        <v>1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>
        <f t="shared" si="11"/>
        <v>0</v>
      </c>
      <c r="AG69" s="18">
        <f t="shared" si="9"/>
        <v>0</v>
      </c>
      <c r="AH69" s="12">
        <v>23300000</v>
      </c>
      <c r="AI69" s="19">
        <f t="shared" si="10"/>
        <v>1</v>
      </c>
      <c r="AJ69" s="12">
        <f t="shared" si="12"/>
        <v>23300000</v>
      </c>
    </row>
    <row r="70" spans="1:36" s="6" customFormat="1" ht="82.8" x14ac:dyDescent="0.3">
      <c r="A70" s="33" t="str">
        <f t="shared" ref="A70:A81" si="13">LEFT(B70,7)</f>
        <v>SA.PY.4</v>
      </c>
      <c r="B70" s="35" t="s">
        <v>59</v>
      </c>
      <c r="C70" s="16" t="s">
        <v>13</v>
      </c>
      <c r="D70" s="54" t="s">
        <v>61</v>
      </c>
      <c r="E70" s="38">
        <v>1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>
        <f t="shared" si="11"/>
        <v>0</v>
      </c>
      <c r="AG70" s="18">
        <f t="shared" si="9"/>
        <v>0</v>
      </c>
      <c r="AH70" s="12">
        <v>23300000</v>
      </c>
      <c r="AI70" s="19">
        <f t="shared" si="10"/>
        <v>1</v>
      </c>
      <c r="AJ70" s="12">
        <f t="shared" si="12"/>
        <v>23300000</v>
      </c>
    </row>
    <row r="71" spans="1:36" s="6" customFormat="1" ht="82.8" x14ac:dyDescent="0.3">
      <c r="A71" s="33" t="str">
        <f t="shared" si="13"/>
        <v>SA.PY.4</v>
      </c>
      <c r="B71" s="35" t="s">
        <v>59</v>
      </c>
      <c r="C71" s="16" t="s">
        <v>14</v>
      </c>
      <c r="D71" s="54" t="s">
        <v>61</v>
      </c>
      <c r="E71" s="38">
        <v>1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>
        <f t="shared" si="11"/>
        <v>0</v>
      </c>
      <c r="AG71" s="18">
        <f t="shared" si="9"/>
        <v>0</v>
      </c>
      <c r="AH71" s="12">
        <v>23300000</v>
      </c>
      <c r="AI71" s="19">
        <f t="shared" si="10"/>
        <v>1</v>
      </c>
      <c r="AJ71" s="12">
        <f t="shared" si="12"/>
        <v>23300000</v>
      </c>
    </row>
    <row r="72" spans="1:36" s="6" customFormat="1" ht="69" x14ac:dyDescent="0.3">
      <c r="A72" s="33" t="str">
        <f t="shared" si="13"/>
        <v>SA.PY.4</v>
      </c>
      <c r="B72" s="35" t="s">
        <v>62</v>
      </c>
      <c r="C72" s="16" t="s">
        <v>10</v>
      </c>
      <c r="D72" s="54" t="s">
        <v>63</v>
      </c>
      <c r="E72" s="38">
        <v>1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>
        <v>224213924</v>
      </c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>
        <f t="shared" si="11"/>
        <v>224213924</v>
      </c>
      <c r="AG72" s="18">
        <f t="shared" si="9"/>
        <v>0.61931550286491865</v>
      </c>
      <c r="AH72" s="12">
        <v>362035058</v>
      </c>
      <c r="AI72" s="19">
        <f t="shared" si="10"/>
        <v>0.38068449713508135</v>
      </c>
      <c r="AJ72" s="12">
        <f t="shared" si="12"/>
        <v>137821134</v>
      </c>
    </row>
    <row r="73" spans="1:36" s="6" customFormat="1" ht="96.6" x14ac:dyDescent="0.3">
      <c r="A73" s="33" t="str">
        <f t="shared" si="13"/>
        <v>SA.PY.4</v>
      </c>
      <c r="B73" s="35" t="s">
        <v>62</v>
      </c>
      <c r="C73" s="16" t="s">
        <v>12</v>
      </c>
      <c r="D73" s="54" t="s">
        <v>64</v>
      </c>
      <c r="E73" s="38">
        <v>1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>
        <f t="shared" si="11"/>
        <v>0</v>
      </c>
      <c r="AG73" s="18"/>
      <c r="AH73" s="12">
        <v>0</v>
      </c>
      <c r="AI73" s="19"/>
      <c r="AJ73" s="12">
        <f t="shared" si="12"/>
        <v>0</v>
      </c>
    </row>
    <row r="74" spans="1:36" s="6" customFormat="1" ht="96.6" x14ac:dyDescent="0.3">
      <c r="A74" s="33" t="str">
        <f t="shared" si="13"/>
        <v>SA.PY.4</v>
      </c>
      <c r="B74" s="35" t="s">
        <v>62</v>
      </c>
      <c r="C74" s="16" t="s">
        <v>13</v>
      </c>
      <c r="D74" s="54" t="s">
        <v>64</v>
      </c>
      <c r="E74" s="38">
        <v>1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>
        <f t="shared" si="11"/>
        <v>0</v>
      </c>
      <c r="AG74" s="18"/>
      <c r="AH74" s="12">
        <v>0</v>
      </c>
      <c r="AI74" s="19"/>
      <c r="AJ74" s="12">
        <f t="shared" si="12"/>
        <v>0</v>
      </c>
    </row>
    <row r="75" spans="1:36" s="6" customFormat="1" ht="96.6" x14ac:dyDescent="0.3">
      <c r="A75" s="33" t="str">
        <f t="shared" si="13"/>
        <v>SA.PY.4</v>
      </c>
      <c r="B75" s="35" t="s">
        <v>62</v>
      </c>
      <c r="C75" s="16" t="s">
        <v>14</v>
      </c>
      <c r="D75" s="54" t="s">
        <v>64</v>
      </c>
      <c r="E75" s="38">
        <v>1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>
        <f t="shared" si="11"/>
        <v>0</v>
      </c>
      <c r="AG75" s="18"/>
      <c r="AH75" s="12">
        <v>0</v>
      </c>
      <c r="AI75" s="19"/>
      <c r="AJ75" s="12">
        <f t="shared" si="12"/>
        <v>0</v>
      </c>
    </row>
    <row r="76" spans="1:36" s="6" customFormat="1" ht="69" x14ac:dyDescent="0.3">
      <c r="A76" s="33" t="str">
        <f t="shared" si="13"/>
        <v>SA.PY.4</v>
      </c>
      <c r="B76" s="35" t="s">
        <v>65</v>
      </c>
      <c r="C76" s="16" t="s">
        <v>40</v>
      </c>
      <c r="D76" s="54" t="s">
        <v>337</v>
      </c>
      <c r="E76" s="38">
        <v>0.5</v>
      </c>
      <c r="F76" s="12"/>
      <c r="G76" s="12"/>
      <c r="H76" s="12"/>
      <c r="I76" s="12">
        <v>20000000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40000000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>
        <f t="shared" si="11"/>
        <v>60000000</v>
      </c>
      <c r="AG76" s="18"/>
      <c r="AH76" s="12">
        <v>300000000</v>
      </c>
      <c r="AI76" s="19"/>
      <c r="AJ76" s="12">
        <f t="shared" si="12"/>
        <v>240000000</v>
      </c>
    </row>
    <row r="77" spans="1:36" s="6" customFormat="1" ht="69" x14ac:dyDescent="0.3">
      <c r="A77" s="33" t="str">
        <f t="shared" si="13"/>
        <v>SA.PY.4</v>
      </c>
      <c r="B77" s="35" t="s">
        <v>65</v>
      </c>
      <c r="C77" s="16" t="s">
        <v>40</v>
      </c>
      <c r="D77" s="54" t="s">
        <v>338</v>
      </c>
      <c r="E77" s="38">
        <v>0.6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>
        <f t="shared" si="11"/>
        <v>0</v>
      </c>
      <c r="AG77" s="18"/>
      <c r="AH77" s="12"/>
      <c r="AI77" s="19"/>
      <c r="AJ77" s="12">
        <f t="shared" si="12"/>
        <v>0</v>
      </c>
    </row>
    <row r="78" spans="1:36" s="6" customFormat="1" ht="82.8" x14ac:dyDescent="0.3">
      <c r="A78" s="33" t="str">
        <f t="shared" si="13"/>
        <v>SA.PY.4</v>
      </c>
      <c r="B78" s="35" t="s">
        <v>66</v>
      </c>
      <c r="C78" s="16" t="s">
        <v>40</v>
      </c>
      <c r="D78" s="54" t="s">
        <v>67</v>
      </c>
      <c r="E78" s="38">
        <v>0.33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>
        <v>20000000</v>
      </c>
      <c r="U78" s="12"/>
      <c r="V78" s="12"/>
      <c r="W78" s="21">
        <v>12000000</v>
      </c>
      <c r="X78" s="12"/>
      <c r="Y78" s="56">
        <v>10700314</v>
      </c>
      <c r="Z78" s="58">
        <v>10000000</v>
      </c>
      <c r="AA78" s="12"/>
      <c r="AB78" s="12"/>
      <c r="AC78" s="12"/>
      <c r="AD78" s="12"/>
      <c r="AE78" s="12"/>
      <c r="AF78" s="12">
        <f t="shared" si="11"/>
        <v>52700314</v>
      </c>
      <c r="AG78" s="18">
        <f>+AF78/AH78</f>
        <v>1.1969726991914236</v>
      </c>
      <c r="AH78" s="12">
        <v>44028000</v>
      </c>
      <c r="AI78" s="19">
        <f>+AJ78/AH78</f>
        <v>-0.19697269919142363</v>
      </c>
      <c r="AJ78" s="12">
        <f t="shared" si="12"/>
        <v>-8672314</v>
      </c>
    </row>
    <row r="79" spans="1:36" s="6" customFormat="1" ht="69" x14ac:dyDescent="0.3">
      <c r="A79" s="33" t="str">
        <f t="shared" si="13"/>
        <v>SA.PY.4</v>
      </c>
      <c r="B79" s="35" t="s">
        <v>68</v>
      </c>
      <c r="C79" s="16" t="s">
        <v>40</v>
      </c>
      <c r="D79" s="54" t="s">
        <v>69</v>
      </c>
      <c r="E79" s="38">
        <v>3</v>
      </c>
      <c r="F79" s="12"/>
      <c r="G79" s="12"/>
      <c r="H79" s="12"/>
      <c r="I79" s="12">
        <v>380668001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>
        <f t="shared" si="11"/>
        <v>380668001</v>
      </c>
      <c r="AG79" s="18">
        <f>+AF79/AH79</f>
        <v>0.9516700025</v>
      </c>
      <c r="AH79" s="12">
        <v>400000000</v>
      </c>
      <c r="AI79" s="19">
        <f>+AJ79/AH79</f>
        <v>4.8329997499999999E-2</v>
      </c>
      <c r="AJ79" s="12">
        <f t="shared" si="12"/>
        <v>19331999</v>
      </c>
    </row>
    <row r="80" spans="1:36" s="6" customFormat="1" ht="69" x14ac:dyDescent="0.3">
      <c r="A80" s="33" t="str">
        <f t="shared" si="13"/>
        <v>SA.PY.5</v>
      </c>
      <c r="B80" s="35" t="s">
        <v>70</v>
      </c>
      <c r="C80" s="16" t="s">
        <v>40</v>
      </c>
      <c r="D80" s="54" t="s">
        <v>71</v>
      </c>
      <c r="E80" s="38">
        <v>10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30000000</v>
      </c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>
        <f t="shared" si="11"/>
        <v>30000000</v>
      </c>
      <c r="AG80" s="18">
        <f>+AF80/AH80</f>
        <v>0.15141726560607285</v>
      </c>
      <c r="AH80" s="12">
        <v>198128000</v>
      </c>
      <c r="AI80" s="19">
        <f>+AJ80/AH80</f>
        <v>0.84858273439392717</v>
      </c>
      <c r="AJ80" s="12">
        <f t="shared" si="12"/>
        <v>168128000</v>
      </c>
    </row>
    <row r="81" spans="1:36" s="6" customFormat="1" ht="69" x14ac:dyDescent="0.3">
      <c r="A81" s="33" t="str">
        <f t="shared" si="13"/>
        <v>SA.PY.5</v>
      </c>
      <c r="B81" s="35" t="s">
        <v>72</v>
      </c>
      <c r="C81" s="16" t="s">
        <v>40</v>
      </c>
      <c r="D81" s="54" t="s">
        <v>73</v>
      </c>
      <c r="E81" s="38">
        <v>100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>
        <v>120000000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>
        <f t="shared" si="11"/>
        <v>120000000</v>
      </c>
      <c r="AG81" s="18">
        <f>+AF81/AH81</f>
        <v>1.0902054128698748</v>
      </c>
      <c r="AH81" s="12">
        <v>110071000</v>
      </c>
      <c r="AI81" s="19">
        <f>+AJ81/AH81</f>
        <v>-9.0205412869874893E-2</v>
      </c>
      <c r="AJ81" s="12">
        <f t="shared" si="12"/>
        <v>-9929000</v>
      </c>
    </row>
    <row r="82" spans="1:36" s="6" customFormat="1" x14ac:dyDescent="0.3">
      <c r="A82" s="33"/>
      <c r="B82" s="35" t="s">
        <v>236</v>
      </c>
      <c r="C82" s="22"/>
      <c r="D82" s="17"/>
      <c r="E82" s="14"/>
      <c r="F82" s="12">
        <f t="shared" ref="F82:AF82" si="14">SUM(F2:F81)</f>
        <v>0</v>
      </c>
      <c r="G82" s="12">
        <f t="shared" si="14"/>
        <v>363824680</v>
      </c>
      <c r="H82" s="12">
        <f t="shared" si="14"/>
        <v>0</v>
      </c>
      <c r="I82" s="12">
        <f t="shared" si="14"/>
        <v>400668001</v>
      </c>
      <c r="J82" s="12">
        <f t="shared" si="14"/>
        <v>1216215924</v>
      </c>
      <c r="K82" s="12">
        <f t="shared" si="14"/>
        <v>2056100604</v>
      </c>
      <c r="L82" s="12">
        <f t="shared" si="14"/>
        <v>699563457</v>
      </c>
      <c r="M82" s="12">
        <f t="shared" si="14"/>
        <v>699563457.51999998</v>
      </c>
      <c r="N82" s="12">
        <f t="shared" si="14"/>
        <v>699563457</v>
      </c>
      <c r="O82" s="12">
        <f t="shared" si="14"/>
        <v>266215924</v>
      </c>
      <c r="P82" s="12">
        <f t="shared" si="14"/>
        <v>160643874</v>
      </c>
      <c r="Q82" s="12">
        <f t="shared" si="14"/>
        <v>76000000</v>
      </c>
      <c r="R82" s="12">
        <f t="shared" si="14"/>
        <v>192000000</v>
      </c>
      <c r="S82" s="12">
        <f t="shared" si="14"/>
        <v>0</v>
      </c>
      <c r="T82" s="12">
        <f t="shared" si="14"/>
        <v>1369213924</v>
      </c>
      <c r="U82" s="12">
        <f t="shared" si="14"/>
        <v>0</v>
      </c>
      <c r="V82" s="12">
        <f t="shared" si="14"/>
        <v>115940400</v>
      </c>
      <c r="W82" s="12">
        <f t="shared" si="14"/>
        <v>26000000</v>
      </c>
      <c r="X82" s="12">
        <f t="shared" si="14"/>
        <v>194085415</v>
      </c>
      <c r="Y82" s="12">
        <f t="shared" si="14"/>
        <v>25042770</v>
      </c>
      <c r="Z82" s="12">
        <f t="shared" si="14"/>
        <v>77569979</v>
      </c>
      <c r="AA82" s="12">
        <f t="shared" si="14"/>
        <v>35922137</v>
      </c>
      <c r="AB82" s="12">
        <f t="shared" si="14"/>
        <v>51903694</v>
      </c>
      <c r="AC82" s="12">
        <f t="shared" si="14"/>
        <v>0</v>
      </c>
      <c r="AD82" s="12">
        <f t="shared" si="14"/>
        <v>0</v>
      </c>
      <c r="AE82" s="12">
        <f t="shared" si="14"/>
        <v>685296412</v>
      </c>
      <c r="AF82" s="12">
        <f t="shared" si="14"/>
        <v>9411334109.5200005</v>
      </c>
      <c r="AG82" s="18">
        <f>+AF82/AH82</f>
        <v>0.28723832099575347</v>
      </c>
      <c r="AH82" s="12">
        <f>SUM(AH2:AH81)</f>
        <v>32764897374.745266</v>
      </c>
      <c r="AI82" s="18">
        <f>+AJ82/AH82</f>
        <v>0.71276167900424658</v>
      </c>
      <c r="AJ82" s="12">
        <f t="shared" si="12"/>
        <v>23353563265.225266</v>
      </c>
    </row>
    <row r="83" spans="1:36" x14ac:dyDescent="0.3">
      <c r="A83" s="24"/>
      <c r="B83" s="36"/>
      <c r="C83" s="15"/>
      <c r="D83" s="24"/>
      <c r="F83" s="24"/>
      <c r="G83" s="24"/>
      <c r="H83" s="25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5"/>
      <c r="V83" s="24"/>
      <c r="W83" s="24"/>
      <c r="X83" s="24"/>
      <c r="Y83" s="24"/>
      <c r="Z83" s="24"/>
      <c r="AA83" s="24"/>
      <c r="AB83" s="24"/>
      <c r="AC83" s="24"/>
      <c r="AD83" s="24"/>
      <c r="AE83" s="25"/>
      <c r="AF83" s="25"/>
      <c r="AG83" s="25"/>
      <c r="AH83" s="24"/>
      <c r="AI83" s="24"/>
      <c r="AJ83" s="26"/>
    </row>
    <row r="84" spans="1:36" x14ac:dyDescent="0.3">
      <c r="A84" s="24"/>
      <c r="B84" s="39" t="s">
        <v>262</v>
      </c>
      <c r="C84" s="44"/>
      <c r="D84" s="45"/>
      <c r="E84" s="46"/>
      <c r="F84" s="40">
        <f t="shared" ref="F84:AE84" si="15">SUMIF($B$2:$B$81,"SA.PY.1"&amp;"*",F$2:F$81)</f>
        <v>0</v>
      </c>
      <c r="G84" s="12">
        <f t="shared" si="15"/>
        <v>0</v>
      </c>
      <c r="H84" s="12">
        <f t="shared" si="15"/>
        <v>0</v>
      </c>
      <c r="I84" s="12">
        <f t="shared" si="15"/>
        <v>0</v>
      </c>
      <c r="J84" s="12">
        <f t="shared" si="15"/>
        <v>200000000</v>
      </c>
      <c r="K84" s="12">
        <f t="shared" si="15"/>
        <v>1500000000</v>
      </c>
      <c r="L84" s="12">
        <f t="shared" si="15"/>
        <v>160000000</v>
      </c>
      <c r="M84" s="12">
        <f t="shared" si="15"/>
        <v>391563457.51999998</v>
      </c>
      <c r="N84" s="12">
        <f t="shared" si="15"/>
        <v>300000000</v>
      </c>
      <c r="O84" s="12">
        <f t="shared" si="15"/>
        <v>266215924</v>
      </c>
      <c r="P84" s="12">
        <f t="shared" si="15"/>
        <v>160643874</v>
      </c>
      <c r="Q84" s="12">
        <f t="shared" si="15"/>
        <v>76000000</v>
      </c>
      <c r="R84" s="12">
        <f t="shared" si="15"/>
        <v>0</v>
      </c>
      <c r="S84" s="12">
        <f t="shared" si="15"/>
        <v>0</v>
      </c>
      <c r="T84" s="12">
        <f t="shared" si="15"/>
        <v>0</v>
      </c>
      <c r="U84" s="12">
        <f t="shared" si="15"/>
        <v>0</v>
      </c>
      <c r="V84" s="12">
        <f t="shared" si="15"/>
        <v>69940400</v>
      </c>
      <c r="W84" s="12">
        <f t="shared" si="15"/>
        <v>0</v>
      </c>
      <c r="X84" s="12">
        <f t="shared" si="15"/>
        <v>0</v>
      </c>
      <c r="Y84" s="12">
        <f t="shared" si="15"/>
        <v>0</v>
      </c>
      <c r="Z84" s="12">
        <f t="shared" si="15"/>
        <v>8000000</v>
      </c>
      <c r="AA84" s="12">
        <f t="shared" si="15"/>
        <v>0</v>
      </c>
      <c r="AB84" s="12">
        <f t="shared" si="15"/>
        <v>0</v>
      </c>
      <c r="AC84" s="12">
        <f t="shared" si="15"/>
        <v>0</v>
      </c>
      <c r="AD84" s="12">
        <f t="shared" si="15"/>
        <v>0</v>
      </c>
      <c r="AE84" s="12">
        <f t="shared" si="15"/>
        <v>0</v>
      </c>
      <c r="AF84" s="12">
        <f>SUM(F84:AE84)</f>
        <v>3132363655.52</v>
      </c>
      <c r="AG84" s="18"/>
      <c r="AH84" s="12">
        <f>SUMIF($B$2:$B$81,"SA.PY.1"&amp;"*",AH$2:AH$81)</f>
        <v>20923654317.38623</v>
      </c>
      <c r="AI84" s="18"/>
      <c r="AJ84" s="12">
        <f>+AH84-AF84</f>
        <v>17791290661.86623</v>
      </c>
    </row>
    <row r="85" spans="1:36" x14ac:dyDescent="0.3">
      <c r="A85" s="24"/>
      <c r="B85" s="39" t="s">
        <v>263</v>
      </c>
      <c r="C85" s="47"/>
      <c r="D85" s="43"/>
      <c r="E85" s="48"/>
      <c r="F85" s="40">
        <f t="shared" ref="F85:AE85" si="16">SUMIF($B$2:$B$81,"SA.PY.2"&amp;"*",F$2:F$81)</f>
        <v>0</v>
      </c>
      <c r="G85" s="12">
        <f t="shared" si="16"/>
        <v>363824680</v>
      </c>
      <c r="H85" s="12">
        <f t="shared" si="16"/>
        <v>0</v>
      </c>
      <c r="I85" s="12">
        <f t="shared" si="16"/>
        <v>0</v>
      </c>
      <c r="J85" s="12">
        <f t="shared" si="16"/>
        <v>416215924</v>
      </c>
      <c r="K85" s="12">
        <f t="shared" si="16"/>
        <v>556100604</v>
      </c>
      <c r="L85" s="12">
        <f t="shared" si="16"/>
        <v>539563457</v>
      </c>
      <c r="M85" s="12">
        <f t="shared" si="16"/>
        <v>308000000</v>
      </c>
      <c r="N85" s="12">
        <f t="shared" si="16"/>
        <v>399563457</v>
      </c>
      <c r="O85" s="12">
        <f t="shared" si="16"/>
        <v>0</v>
      </c>
      <c r="P85" s="12">
        <f t="shared" si="16"/>
        <v>0</v>
      </c>
      <c r="Q85" s="12">
        <f t="shared" si="16"/>
        <v>0</v>
      </c>
      <c r="R85" s="12">
        <f t="shared" si="16"/>
        <v>192000000</v>
      </c>
      <c r="S85" s="12">
        <f t="shared" si="16"/>
        <v>0</v>
      </c>
      <c r="T85" s="12">
        <f t="shared" si="16"/>
        <v>0</v>
      </c>
      <c r="U85" s="12">
        <f t="shared" si="16"/>
        <v>0</v>
      </c>
      <c r="V85" s="12">
        <f t="shared" si="16"/>
        <v>46000000</v>
      </c>
      <c r="W85" s="12">
        <f t="shared" si="16"/>
        <v>14000000</v>
      </c>
      <c r="X85" s="12">
        <f t="shared" si="16"/>
        <v>194085415</v>
      </c>
      <c r="Y85" s="12">
        <f t="shared" si="16"/>
        <v>14342456</v>
      </c>
      <c r="Z85" s="12">
        <f t="shared" si="16"/>
        <v>59569979</v>
      </c>
      <c r="AA85" s="12">
        <f t="shared" si="16"/>
        <v>35922137</v>
      </c>
      <c r="AB85" s="12">
        <f t="shared" si="16"/>
        <v>51903694</v>
      </c>
      <c r="AC85" s="12">
        <f t="shared" si="16"/>
        <v>0</v>
      </c>
      <c r="AD85" s="12">
        <f t="shared" si="16"/>
        <v>0</v>
      </c>
      <c r="AE85" s="12">
        <f t="shared" si="16"/>
        <v>0</v>
      </c>
      <c r="AF85" s="12">
        <f t="shared" ref="AF85:AF88" si="17">SUM(F85:AE85)</f>
        <v>3191091803</v>
      </c>
      <c r="AG85" s="18"/>
      <c r="AH85" s="12">
        <f>SUMIF($B$2:$B$81,"SA.PY.2"&amp;"*",AH$2:AH$81)</f>
        <v>4957999999</v>
      </c>
      <c r="AI85" s="18"/>
      <c r="AJ85" s="12">
        <f>+AH85-AF85</f>
        <v>1766908196</v>
      </c>
    </row>
    <row r="86" spans="1:36" x14ac:dyDescent="0.3">
      <c r="A86" s="24"/>
      <c r="B86" s="39" t="s">
        <v>264</v>
      </c>
      <c r="C86" s="47"/>
      <c r="D86" s="43"/>
      <c r="E86" s="48"/>
      <c r="F86" s="40">
        <f t="shared" ref="F86:AE86" si="18">SUMIF($B$2:$B$81,"SA.PY.3"&amp;"*",F$2:F$81)</f>
        <v>0</v>
      </c>
      <c r="G86" s="12">
        <f t="shared" si="18"/>
        <v>0</v>
      </c>
      <c r="H86" s="12">
        <f t="shared" si="18"/>
        <v>0</v>
      </c>
      <c r="I86" s="12">
        <f t="shared" si="18"/>
        <v>0</v>
      </c>
      <c r="J86" s="12">
        <f t="shared" si="18"/>
        <v>600000000</v>
      </c>
      <c r="K86" s="12">
        <f t="shared" si="18"/>
        <v>0</v>
      </c>
      <c r="L86" s="12">
        <f t="shared" si="18"/>
        <v>0</v>
      </c>
      <c r="M86" s="12">
        <f t="shared" si="18"/>
        <v>0</v>
      </c>
      <c r="N86" s="12">
        <f t="shared" si="18"/>
        <v>0</v>
      </c>
      <c r="O86" s="12">
        <f t="shared" si="18"/>
        <v>0</v>
      </c>
      <c r="P86" s="12">
        <f t="shared" si="18"/>
        <v>0</v>
      </c>
      <c r="Q86" s="12">
        <f t="shared" si="18"/>
        <v>0</v>
      </c>
      <c r="R86" s="12">
        <f t="shared" si="18"/>
        <v>0</v>
      </c>
      <c r="S86" s="12">
        <f t="shared" si="18"/>
        <v>0</v>
      </c>
      <c r="T86" s="12">
        <f t="shared" si="18"/>
        <v>400000000</v>
      </c>
      <c r="U86" s="12">
        <f t="shared" si="18"/>
        <v>0</v>
      </c>
      <c r="V86" s="12">
        <f t="shared" si="18"/>
        <v>0</v>
      </c>
      <c r="W86" s="12">
        <f t="shared" si="18"/>
        <v>0</v>
      </c>
      <c r="X86" s="12">
        <f t="shared" si="18"/>
        <v>0</v>
      </c>
      <c r="Y86" s="12">
        <f t="shared" si="18"/>
        <v>0</v>
      </c>
      <c r="Z86" s="12">
        <f t="shared" si="18"/>
        <v>0</v>
      </c>
      <c r="AA86" s="12">
        <f t="shared" si="18"/>
        <v>0</v>
      </c>
      <c r="AB86" s="12">
        <f t="shared" si="18"/>
        <v>0</v>
      </c>
      <c r="AC86" s="12">
        <f t="shared" si="18"/>
        <v>0</v>
      </c>
      <c r="AD86" s="12">
        <f t="shared" si="18"/>
        <v>0</v>
      </c>
      <c r="AE86" s="12">
        <f t="shared" si="18"/>
        <v>685296412</v>
      </c>
      <c r="AF86" s="12">
        <f t="shared" si="17"/>
        <v>1685296412</v>
      </c>
      <c r="AG86" s="18"/>
      <c r="AH86" s="12">
        <f>SUMIF($B$2:$B$81,"SA.PY.3"&amp;"*",AH$2:AH$81)</f>
        <v>4804004000</v>
      </c>
      <c r="AI86" s="18"/>
      <c r="AJ86" s="12">
        <f>+AH86-AF86</f>
        <v>3118707588</v>
      </c>
    </row>
    <row r="87" spans="1:36" ht="27.6" x14ac:dyDescent="0.3">
      <c r="A87" s="24"/>
      <c r="B87" s="39" t="s">
        <v>265</v>
      </c>
      <c r="C87" s="47"/>
      <c r="D87" s="43"/>
      <c r="E87" s="48"/>
      <c r="F87" s="40">
        <f t="shared" ref="F87:AE87" si="19">SUMIF($B$2:$B$81,"SA.PY.4"&amp;"*",F$2:F$81)</f>
        <v>0</v>
      </c>
      <c r="G87" s="12">
        <f t="shared" si="19"/>
        <v>0</v>
      </c>
      <c r="H87" s="12">
        <f t="shared" si="19"/>
        <v>0</v>
      </c>
      <c r="I87" s="12">
        <f t="shared" si="19"/>
        <v>400668001</v>
      </c>
      <c r="J87" s="12">
        <f t="shared" si="19"/>
        <v>0</v>
      </c>
      <c r="K87" s="12">
        <f t="shared" si="19"/>
        <v>0</v>
      </c>
      <c r="L87" s="12">
        <f t="shared" si="19"/>
        <v>0</v>
      </c>
      <c r="M87" s="12">
        <f t="shared" si="19"/>
        <v>0</v>
      </c>
      <c r="N87" s="12">
        <f t="shared" si="19"/>
        <v>0</v>
      </c>
      <c r="O87" s="12">
        <f t="shared" si="19"/>
        <v>0</v>
      </c>
      <c r="P87" s="12">
        <f t="shared" si="19"/>
        <v>0</v>
      </c>
      <c r="Q87" s="12">
        <f t="shared" si="19"/>
        <v>0</v>
      </c>
      <c r="R87" s="12">
        <f t="shared" si="19"/>
        <v>0</v>
      </c>
      <c r="S87" s="12">
        <f t="shared" si="19"/>
        <v>0</v>
      </c>
      <c r="T87" s="12">
        <f t="shared" si="19"/>
        <v>819213924</v>
      </c>
      <c r="U87" s="12">
        <f t="shared" si="19"/>
        <v>0</v>
      </c>
      <c r="V87" s="12">
        <f t="shared" si="19"/>
        <v>0</v>
      </c>
      <c r="W87" s="12">
        <f t="shared" si="19"/>
        <v>12000000</v>
      </c>
      <c r="X87" s="12">
        <f t="shared" si="19"/>
        <v>0</v>
      </c>
      <c r="Y87" s="12">
        <f t="shared" si="19"/>
        <v>10700314</v>
      </c>
      <c r="Z87" s="12">
        <f t="shared" si="19"/>
        <v>10000000</v>
      </c>
      <c r="AA87" s="12">
        <f t="shared" si="19"/>
        <v>0</v>
      </c>
      <c r="AB87" s="12">
        <f t="shared" si="19"/>
        <v>0</v>
      </c>
      <c r="AC87" s="12">
        <f t="shared" si="19"/>
        <v>0</v>
      </c>
      <c r="AD87" s="12">
        <f t="shared" si="19"/>
        <v>0</v>
      </c>
      <c r="AE87" s="12">
        <f t="shared" si="19"/>
        <v>0</v>
      </c>
      <c r="AF87" s="12">
        <f t="shared" si="17"/>
        <v>1252582239</v>
      </c>
      <c r="AG87" s="18"/>
      <c r="AH87" s="12">
        <f>SUMIF($B$2:$B$81,"SA.PY.4"&amp;"*",AH$2:AH$81)</f>
        <v>1771040058.3590341</v>
      </c>
      <c r="AI87" s="18"/>
      <c r="AJ87" s="12">
        <f>+AH87-AF87</f>
        <v>518457819.35903406</v>
      </c>
    </row>
    <row r="88" spans="1:36" ht="27.6" x14ac:dyDescent="0.3">
      <c r="A88" s="24"/>
      <c r="B88" s="39" t="s">
        <v>266</v>
      </c>
      <c r="C88" s="49"/>
      <c r="D88" s="50"/>
      <c r="E88" s="51"/>
      <c r="F88" s="40">
        <f t="shared" ref="F88:AE88" si="20">SUMIF($B$2:$B$81,"SA.PY.5"&amp;"*",F$2:F$81)</f>
        <v>0</v>
      </c>
      <c r="G88" s="12">
        <f t="shared" si="20"/>
        <v>0</v>
      </c>
      <c r="H88" s="12">
        <f t="shared" si="20"/>
        <v>0</v>
      </c>
      <c r="I88" s="12">
        <f t="shared" si="20"/>
        <v>0</v>
      </c>
      <c r="J88" s="12">
        <f t="shared" si="20"/>
        <v>0</v>
      </c>
      <c r="K88" s="12">
        <f t="shared" si="20"/>
        <v>0</v>
      </c>
      <c r="L88" s="12">
        <f t="shared" si="20"/>
        <v>0</v>
      </c>
      <c r="M88" s="12">
        <f t="shared" si="20"/>
        <v>0</v>
      </c>
      <c r="N88" s="12">
        <f t="shared" si="20"/>
        <v>0</v>
      </c>
      <c r="O88" s="12">
        <f t="shared" si="20"/>
        <v>0</v>
      </c>
      <c r="P88" s="12">
        <f t="shared" si="20"/>
        <v>0</v>
      </c>
      <c r="Q88" s="12">
        <f t="shared" si="20"/>
        <v>0</v>
      </c>
      <c r="R88" s="12">
        <f t="shared" si="20"/>
        <v>0</v>
      </c>
      <c r="S88" s="12">
        <f t="shared" si="20"/>
        <v>0</v>
      </c>
      <c r="T88" s="12">
        <f t="shared" si="20"/>
        <v>150000000</v>
      </c>
      <c r="U88" s="12">
        <f t="shared" si="20"/>
        <v>0</v>
      </c>
      <c r="V88" s="12">
        <f t="shared" si="20"/>
        <v>0</v>
      </c>
      <c r="W88" s="12">
        <f t="shared" si="20"/>
        <v>0</v>
      </c>
      <c r="X88" s="12">
        <f t="shared" si="20"/>
        <v>0</v>
      </c>
      <c r="Y88" s="12">
        <f t="shared" si="20"/>
        <v>0</v>
      </c>
      <c r="Z88" s="12">
        <f t="shared" si="20"/>
        <v>0</v>
      </c>
      <c r="AA88" s="12">
        <f t="shared" si="20"/>
        <v>0</v>
      </c>
      <c r="AB88" s="12">
        <f t="shared" si="20"/>
        <v>0</v>
      </c>
      <c r="AC88" s="12">
        <f t="shared" si="20"/>
        <v>0</v>
      </c>
      <c r="AD88" s="12">
        <f t="shared" si="20"/>
        <v>0</v>
      </c>
      <c r="AE88" s="12">
        <f t="shared" si="20"/>
        <v>0</v>
      </c>
      <c r="AF88" s="12">
        <f t="shared" si="17"/>
        <v>150000000</v>
      </c>
      <c r="AG88" s="18"/>
      <c r="AH88" s="12">
        <f>SUMIF($B$2:$B$81,"SA.PY.5"&amp;"*",AH$2:AH$81)</f>
        <v>308199000</v>
      </c>
      <c r="AI88" s="18"/>
      <c r="AJ88" s="12">
        <f>+AH88-AF88</f>
        <v>158199000</v>
      </c>
    </row>
    <row r="89" spans="1:36" x14ac:dyDescent="0.3">
      <c r="A89" s="24"/>
      <c r="B89" s="37" t="s">
        <v>267</v>
      </c>
      <c r="C89" s="41"/>
      <c r="D89" s="41"/>
      <c r="E89" s="42"/>
      <c r="F89" s="27">
        <f t="shared" ref="F89:AH89" si="21">SUBTOTAL(9,F84:F88)</f>
        <v>0</v>
      </c>
      <c r="G89" s="27">
        <f t="shared" si="21"/>
        <v>363824680</v>
      </c>
      <c r="H89" s="27">
        <f t="shared" si="21"/>
        <v>0</v>
      </c>
      <c r="I89" s="27">
        <f t="shared" si="21"/>
        <v>400668001</v>
      </c>
      <c r="J89" s="27">
        <f t="shared" si="21"/>
        <v>1216215924</v>
      </c>
      <c r="K89" s="27">
        <f t="shared" si="21"/>
        <v>2056100604</v>
      </c>
      <c r="L89" s="27">
        <f t="shared" si="21"/>
        <v>699563457</v>
      </c>
      <c r="M89" s="27">
        <f t="shared" si="21"/>
        <v>699563457.51999998</v>
      </c>
      <c r="N89" s="27">
        <f t="shared" si="21"/>
        <v>699563457</v>
      </c>
      <c r="O89" s="27">
        <f t="shared" si="21"/>
        <v>266215924</v>
      </c>
      <c r="P89" s="27">
        <f t="shared" si="21"/>
        <v>160643874</v>
      </c>
      <c r="Q89" s="27">
        <f t="shared" si="21"/>
        <v>76000000</v>
      </c>
      <c r="R89" s="27">
        <f t="shared" si="21"/>
        <v>192000000</v>
      </c>
      <c r="S89" s="27">
        <f t="shared" si="21"/>
        <v>0</v>
      </c>
      <c r="T89" s="27">
        <f t="shared" si="21"/>
        <v>1369213924</v>
      </c>
      <c r="U89" s="27">
        <f t="shared" si="21"/>
        <v>0</v>
      </c>
      <c r="V89" s="27">
        <f t="shared" si="21"/>
        <v>115940400</v>
      </c>
      <c r="W89" s="27">
        <f t="shared" si="21"/>
        <v>26000000</v>
      </c>
      <c r="X89" s="27">
        <f t="shared" si="21"/>
        <v>194085415</v>
      </c>
      <c r="Y89" s="27">
        <f t="shared" si="21"/>
        <v>25042770</v>
      </c>
      <c r="Z89" s="27">
        <f t="shared" si="21"/>
        <v>77569979</v>
      </c>
      <c r="AA89" s="27">
        <f t="shared" si="21"/>
        <v>35922137</v>
      </c>
      <c r="AB89" s="27">
        <f t="shared" si="21"/>
        <v>51903694</v>
      </c>
      <c r="AC89" s="27">
        <f t="shared" si="21"/>
        <v>0</v>
      </c>
      <c r="AD89" s="27">
        <f t="shared" si="21"/>
        <v>0</v>
      </c>
      <c r="AE89" s="27">
        <f t="shared" si="21"/>
        <v>685296412</v>
      </c>
      <c r="AF89" s="27">
        <f t="shared" si="21"/>
        <v>9411334109.5200005</v>
      </c>
      <c r="AG89" s="28"/>
      <c r="AH89" s="27">
        <f t="shared" si="21"/>
        <v>32764897374.745266</v>
      </c>
      <c r="AI89" s="28"/>
      <c r="AJ89" s="27">
        <f>SUM(AJ84:AJ88)</f>
        <v>23353563265.225266</v>
      </c>
    </row>
    <row r="90" spans="1:36" x14ac:dyDescent="0.3">
      <c r="A90" s="24"/>
      <c r="B90" s="207"/>
      <c r="C90" s="15"/>
      <c r="D90" s="24"/>
      <c r="F90" s="24"/>
      <c r="G90" s="24"/>
      <c r="H90" s="24"/>
      <c r="I90" s="24"/>
      <c r="J90" s="26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6"/>
      <c r="AF90" s="29"/>
      <c r="AG90" s="30"/>
      <c r="AH90" s="13">
        <f>SUMIF(AJ2:AJ81,"&gt; 0",AJ2:AJ81)</f>
        <v>25283147321.953236</v>
      </c>
      <c r="AI90" s="31"/>
      <c r="AJ90" s="13">
        <f>SUMIF(AJ2:AJ81,"&lt;0",AJ2:AJ81)</f>
        <v>-1929584056.7279706</v>
      </c>
    </row>
    <row r="91" spans="1:36" x14ac:dyDescent="0.3">
      <c r="A91" s="24"/>
      <c r="B91" s="207"/>
      <c r="C91" s="15"/>
      <c r="D91" s="24"/>
      <c r="F91" s="24"/>
      <c r="G91" s="24"/>
      <c r="H91" s="24"/>
      <c r="I91" s="24"/>
      <c r="J91" s="26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5"/>
      <c r="AG91" s="25"/>
      <c r="AH91" s="32"/>
      <c r="AI91" s="32"/>
      <c r="AJ91" s="26"/>
    </row>
    <row r="92" spans="1:36" x14ac:dyDescent="0.3">
      <c r="A92" s="24"/>
      <c r="B92" s="207"/>
      <c r="C92" s="15"/>
      <c r="D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5"/>
      <c r="AG92" s="25"/>
      <c r="AH92" s="25"/>
      <c r="AI92" s="25"/>
      <c r="AJ92" s="26"/>
    </row>
    <row r="93" spans="1:36" x14ac:dyDescent="0.3">
      <c r="A93" s="24"/>
      <c r="B93" s="36"/>
      <c r="C93" s="15"/>
      <c r="D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5"/>
      <c r="AI93" s="25"/>
      <c r="AJ93" s="26"/>
    </row>
    <row r="94" spans="1:36" x14ac:dyDescent="0.3">
      <c r="A94" s="24"/>
      <c r="B94" s="36"/>
      <c r="C94" s="15"/>
      <c r="D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5"/>
      <c r="AI94" s="25"/>
      <c r="AJ94" s="26"/>
    </row>
    <row r="95" spans="1:36" x14ac:dyDescent="0.3">
      <c r="A95" s="24"/>
      <c r="B95" s="36"/>
      <c r="C95" s="15"/>
      <c r="D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6"/>
    </row>
    <row r="96" spans="1:36" x14ac:dyDescent="0.3">
      <c r="A96" s="24"/>
      <c r="B96" s="36"/>
      <c r="C96" s="15"/>
      <c r="D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5"/>
      <c r="AI96" s="25"/>
      <c r="AJ96" s="26"/>
    </row>
    <row r="97" spans="1:36" x14ac:dyDescent="0.3">
      <c r="A97" s="24"/>
      <c r="B97" s="36"/>
      <c r="C97" s="15"/>
      <c r="D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6"/>
    </row>
    <row r="98" spans="1:36" x14ac:dyDescent="0.3">
      <c r="A98" s="24"/>
      <c r="B98" s="36"/>
      <c r="C98" s="15"/>
      <c r="D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6"/>
    </row>
    <row r="99" spans="1:36" x14ac:dyDescent="0.3">
      <c r="A99" s="24"/>
      <c r="B99" s="36"/>
      <c r="C99" s="15"/>
      <c r="D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6"/>
    </row>
    <row r="100" spans="1:36" x14ac:dyDescent="0.3">
      <c r="A100" s="24"/>
      <c r="B100" s="36"/>
      <c r="C100" s="15"/>
      <c r="D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6"/>
    </row>
    <row r="101" spans="1:36" x14ac:dyDescent="0.3">
      <c r="A101" s="24"/>
      <c r="C101" s="15"/>
      <c r="D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6"/>
    </row>
    <row r="102" spans="1:36" x14ac:dyDescent="0.3">
      <c r="A102" s="24"/>
      <c r="C102" s="15"/>
      <c r="D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6"/>
    </row>
    <row r="103" spans="1:36" x14ac:dyDescent="0.3">
      <c r="A103" s="24"/>
      <c r="C103" s="15"/>
      <c r="D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6"/>
    </row>
    <row r="104" spans="1:36" x14ac:dyDescent="0.3">
      <c r="A104" s="24"/>
      <c r="C104" s="15"/>
      <c r="D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6"/>
    </row>
    <row r="105" spans="1:36" x14ac:dyDescent="0.3">
      <c r="A105" s="24"/>
      <c r="C105" s="15"/>
      <c r="D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6"/>
    </row>
    <row r="106" spans="1:36" x14ac:dyDescent="0.3">
      <c r="A106" s="24"/>
      <c r="C106" s="15"/>
      <c r="D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6"/>
    </row>
    <row r="107" spans="1:36" x14ac:dyDescent="0.3">
      <c r="A107" s="24"/>
      <c r="C107" s="15"/>
      <c r="D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6"/>
    </row>
    <row r="108" spans="1:36" x14ac:dyDescent="0.3">
      <c r="A108" s="24"/>
      <c r="C108" s="15"/>
      <c r="D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6"/>
    </row>
    <row r="109" spans="1:36" x14ac:dyDescent="0.3">
      <c r="A109" s="24"/>
      <c r="C109" s="15"/>
      <c r="D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6"/>
    </row>
    <row r="110" spans="1:36" x14ac:dyDescent="0.3">
      <c r="A110" s="24"/>
      <c r="C110" s="15"/>
      <c r="D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6"/>
    </row>
    <row r="111" spans="1:36" x14ac:dyDescent="0.3">
      <c r="A111" s="24"/>
      <c r="C111" s="15"/>
      <c r="D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6"/>
    </row>
    <row r="112" spans="1:36" x14ac:dyDescent="0.3">
      <c r="A112" s="24"/>
      <c r="C112" s="15"/>
      <c r="D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6"/>
    </row>
    <row r="113" spans="1:36" x14ac:dyDescent="0.3">
      <c r="A113" s="24"/>
      <c r="C113" s="15"/>
      <c r="D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6"/>
    </row>
    <row r="114" spans="1:36" x14ac:dyDescent="0.3">
      <c r="A114" s="24"/>
      <c r="C114" s="15"/>
      <c r="D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6"/>
    </row>
    <row r="115" spans="1:36" x14ac:dyDescent="0.3">
      <c r="A115" s="24"/>
      <c r="C115" s="15"/>
      <c r="D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6"/>
    </row>
    <row r="116" spans="1:36" x14ac:dyDescent="0.3">
      <c r="A116" s="24"/>
      <c r="C116" s="15"/>
      <c r="D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6"/>
    </row>
    <row r="117" spans="1:36" x14ac:dyDescent="0.3">
      <c r="A117" s="24"/>
      <c r="C117" s="15"/>
      <c r="D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6"/>
    </row>
    <row r="118" spans="1:36" x14ac:dyDescent="0.3">
      <c r="A118" s="24"/>
      <c r="C118" s="15"/>
      <c r="D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6"/>
    </row>
    <row r="119" spans="1:36" x14ac:dyDescent="0.3">
      <c r="A119" s="24"/>
      <c r="C119" s="15"/>
      <c r="D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6"/>
    </row>
    <row r="120" spans="1:36" x14ac:dyDescent="0.3">
      <c r="A120" s="24"/>
      <c r="C120" s="15"/>
      <c r="D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6"/>
    </row>
    <row r="121" spans="1:36" x14ac:dyDescent="0.3">
      <c r="A121" s="24"/>
      <c r="C121" s="15"/>
      <c r="D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6"/>
    </row>
    <row r="122" spans="1:36" x14ac:dyDescent="0.3">
      <c r="A122" s="24"/>
      <c r="C122" s="15"/>
      <c r="D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6"/>
    </row>
    <row r="123" spans="1:36" x14ac:dyDescent="0.3">
      <c r="A123" s="24"/>
      <c r="C123" s="15"/>
      <c r="D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6"/>
    </row>
    <row r="124" spans="1:36" x14ac:dyDescent="0.3">
      <c r="A124" s="24"/>
      <c r="C124" s="15"/>
      <c r="D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6"/>
    </row>
    <row r="125" spans="1:36" x14ac:dyDescent="0.3">
      <c r="A125" s="24"/>
      <c r="C125" s="15"/>
      <c r="D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6"/>
    </row>
    <row r="126" spans="1:36" x14ac:dyDescent="0.3">
      <c r="A126" s="24"/>
      <c r="C126" s="15"/>
      <c r="D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6"/>
    </row>
    <row r="127" spans="1:36" x14ac:dyDescent="0.3">
      <c r="A127" s="24"/>
      <c r="C127" s="15"/>
      <c r="D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6"/>
    </row>
    <row r="128" spans="1:36" x14ac:dyDescent="0.3">
      <c r="A128" s="24"/>
      <c r="C128" s="15"/>
      <c r="D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6"/>
    </row>
    <row r="129" spans="1:36" x14ac:dyDescent="0.3">
      <c r="A129" s="24"/>
      <c r="C129" s="15"/>
      <c r="D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6"/>
    </row>
    <row r="130" spans="1:36" x14ac:dyDescent="0.3">
      <c r="A130" s="24"/>
      <c r="C130" s="15"/>
      <c r="D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6"/>
    </row>
    <row r="131" spans="1:36" x14ac:dyDescent="0.3">
      <c r="A131" s="24"/>
      <c r="C131" s="15"/>
      <c r="D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6"/>
    </row>
    <row r="132" spans="1:36" x14ac:dyDescent="0.3">
      <c r="A132" s="24"/>
      <c r="C132" s="15"/>
      <c r="D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6"/>
    </row>
    <row r="133" spans="1:36" x14ac:dyDescent="0.3">
      <c r="A133" s="24"/>
      <c r="C133" s="15"/>
      <c r="D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6"/>
    </row>
    <row r="134" spans="1:36" x14ac:dyDescent="0.3">
      <c r="A134" s="24"/>
      <c r="C134" s="15"/>
      <c r="D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6"/>
    </row>
    <row r="135" spans="1:36" x14ac:dyDescent="0.3">
      <c r="A135" s="24"/>
      <c r="C135" s="15"/>
      <c r="D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6"/>
    </row>
    <row r="136" spans="1:36" x14ac:dyDescent="0.3">
      <c r="A136" s="24"/>
      <c r="C136" s="15"/>
      <c r="D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6"/>
    </row>
    <row r="137" spans="1:36" x14ac:dyDescent="0.3">
      <c r="A137" s="24"/>
      <c r="C137" s="15"/>
      <c r="D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6"/>
    </row>
    <row r="138" spans="1:36" x14ac:dyDescent="0.3">
      <c r="A138" s="24"/>
      <c r="C138" s="15"/>
      <c r="D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6"/>
    </row>
    <row r="139" spans="1:36" x14ac:dyDescent="0.3">
      <c r="A139" s="24"/>
      <c r="C139" s="15"/>
      <c r="D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6"/>
    </row>
    <row r="140" spans="1:36" x14ac:dyDescent="0.3">
      <c r="A140" s="24"/>
      <c r="C140" s="15"/>
      <c r="D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6"/>
    </row>
    <row r="141" spans="1:36" x14ac:dyDescent="0.3">
      <c r="A141" s="24"/>
      <c r="C141" s="15"/>
      <c r="D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6"/>
    </row>
    <row r="142" spans="1:36" x14ac:dyDescent="0.3">
      <c r="A142" s="24"/>
      <c r="C142" s="15"/>
      <c r="D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6"/>
    </row>
    <row r="143" spans="1:36" x14ac:dyDescent="0.3">
      <c r="A143" s="24"/>
      <c r="C143" s="15"/>
      <c r="D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6"/>
    </row>
    <row r="144" spans="1:36" x14ac:dyDescent="0.3">
      <c r="A144" s="24"/>
      <c r="C144" s="15"/>
      <c r="D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6"/>
    </row>
    <row r="145" spans="1:36" x14ac:dyDescent="0.3">
      <c r="A145" s="24"/>
      <c r="C145" s="15"/>
      <c r="D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6"/>
    </row>
    <row r="146" spans="1:36" x14ac:dyDescent="0.3">
      <c r="A146" s="24"/>
      <c r="C146" s="15"/>
      <c r="D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6"/>
    </row>
    <row r="147" spans="1:36" x14ac:dyDescent="0.3">
      <c r="A147" s="24"/>
      <c r="C147" s="15"/>
      <c r="D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6"/>
    </row>
    <row r="148" spans="1:36" x14ac:dyDescent="0.3">
      <c r="A148" s="24"/>
      <c r="C148" s="15"/>
      <c r="D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6"/>
    </row>
    <row r="149" spans="1:36" x14ac:dyDescent="0.3">
      <c r="A149" s="24"/>
      <c r="C149" s="15"/>
      <c r="D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6"/>
    </row>
    <row r="150" spans="1:36" x14ac:dyDescent="0.3">
      <c r="A150" s="24"/>
      <c r="C150" s="15"/>
      <c r="D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6"/>
    </row>
    <row r="151" spans="1:36" x14ac:dyDescent="0.3">
      <c r="A151" s="24"/>
      <c r="C151" s="15"/>
      <c r="D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6"/>
    </row>
    <row r="152" spans="1:36" x14ac:dyDescent="0.3">
      <c r="A152" s="24"/>
      <c r="C152" s="15"/>
      <c r="D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6"/>
    </row>
    <row r="153" spans="1:36" x14ac:dyDescent="0.3">
      <c r="A153" s="24"/>
      <c r="C153" s="15"/>
      <c r="D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6"/>
    </row>
    <row r="154" spans="1:36" x14ac:dyDescent="0.3">
      <c r="A154" s="24"/>
      <c r="C154" s="15"/>
      <c r="D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6"/>
    </row>
    <row r="155" spans="1:36" x14ac:dyDescent="0.3">
      <c r="A155" s="24"/>
      <c r="C155" s="15"/>
      <c r="D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6"/>
    </row>
    <row r="156" spans="1:36" x14ac:dyDescent="0.3">
      <c r="A156" s="24"/>
      <c r="C156" s="15"/>
      <c r="D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6"/>
    </row>
    <row r="157" spans="1:36" x14ac:dyDescent="0.3">
      <c r="A157" s="24"/>
      <c r="C157" s="15"/>
      <c r="D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6"/>
    </row>
    <row r="158" spans="1:36" x14ac:dyDescent="0.3">
      <c r="A158" s="24"/>
      <c r="C158" s="15"/>
      <c r="D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6"/>
    </row>
    <row r="159" spans="1:36" ht="14.4" customHeight="1" x14ac:dyDescent="0.3">
      <c r="A159" s="24"/>
      <c r="C159" s="15"/>
      <c r="D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6"/>
    </row>
    <row r="160" spans="1:36" ht="14.4" customHeight="1" x14ac:dyDescent="0.3">
      <c r="A160" s="24"/>
      <c r="C160" s="15"/>
      <c r="D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6"/>
    </row>
    <row r="161" spans="1:36" ht="14.4" customHeight="1" x14ac:dyDescent="0.3">
      <c r="A161" s="24"/>
      <c r="C161" s="15"/>
      <c r="D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6"/>
    </row>
    <row r="162" spans="1:36" ht="14.4" customHeight="1" x14ac:dyDescent="0.3">
      <c r="A162" s="24"/>
      <c r="C162" s="15"/>
      <c r="D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6"/>
    </row>
    <row r="163" spans="1:36" ht="14.4" customHeight="1" x14ac:dyDescent="0.3">
      <c r="A163" s="24"/>
      <c r="C163" s="15"/>
      <c r="D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6"/>
    </row>
    <row r="164" spans="1:36" ht="14.4" customHeight="1" x14ac:dyDescent="0.3">
      <c r="A164" s="24"/>
      <c r="C164" s="15"/>
      <c r="D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6"/>
    </row>
    <row r="165" spans="1:36" ht="14.4" customHeight="1" x14ac:dyDescent="0.3">
      <c r="A165" s="24"/>
      <c r="C165" s="15"/>
      <c r="D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6"/>
    </row>
    <row r="166" spans="1:36" ht="14.4" customHeight="1" x14ac:dyDescent="0.3">
      <c r="A166" s="24"/>
      <c r="C166" s="15"/>
      <c r="D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6"/>
    </row>
    <row r="167" spans="1:36" ht="14.4" customHeight="1" x14ac:dyDescent="0.3">
      <c r="A167" s="24"/>
      <c r="C167" s="15"/>
      <c r="D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6"/>
    </row>
    <row r="168" spans="1:36" ht="14.4" customHeight="1" x14ac:dyDescent="0.3">
      <c r="A168" s="24"/>
      <c r="C168" s="15"/>
      <c r="D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6"/>
    </row>
    <row r="169" spans="1:36" ht="14.4" customHeight="1" x14ac:dyDescent="0.3">
      <c r="A169" s="24"/>
      <c r="C169" s="15"/>
      <c r="D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6"/>
    </row>
    <row r="170" spans="1:36" ht="14.4" customHeight="1" x14ac:dyDescent="0.3">
      <c r="A170" s="24"/>
      <c r="C170" s="15"/>
      <c r="D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6"/>
    </row>
    <row r="171" spans="1:36" ht="14.4" customHeight="1" x14ac:dyDescent="0.3">
      <c r="A171" s="24"/>
      <c r="C171" s="15"/>
      <c r="D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6"/>
    </row>
    <row r="172" spans="1:36" ht="14.4" customHeight="1" x14ac:dyDescent="0.3">
      <c r="A172" s="24"/>
      <c r="C172" s="15"/>
      <c r="D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6"/>
    </row>
    <row r="173" spans="1:36" ht="14.4" customHeight="1" x14ac:dyDescent="0.3">
      <c r="A173" s="24"/>
      <c r="C173" s="15"/>
      <c r="D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6"/>
    </row>
    <row r="174" spans="1:36" ht="14.4" customHeight="1" x14ac:dyDescent="0.3">
      <c r="A174" s="24"/>
      <c r="C174" s="15"/>
      <c r="D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6"/>
    </row>
    <row r="175" spans="1:36" ht="14.4" customHeight="1" x14ac:dyDescent="0.3">
      <c r="A175" s="24"/>
      <c r="C175" s="15"/>
      <c r="D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6"/>
    </row>
    <row r="176" spans="1:36" ht="14.4" customHeight="1" x14ac:dyDescent="0.3">
      <c r="A176" s="24"/>
      <c r="C176" s="15"/>
      <c r="D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6"/>
    </row>
    <row r="177" spans="1:36" ht="14.4" customHeight="1" x14ac:dyDescent="0.3">
      <c r="A177" s="24"/>
      <c r="C177" s="15"/>
      <c r="D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6"/>
    </row>
    <row r="178" spans="1:36" ht="14.4" customHeight="1" x14ac:dyDescent="0.3">
      <c r="A178" s="24"/>
      <c r="C178" s="15"/>
      <c r="D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6"/>
    </row>
    <row r="179" spans="1:36" ht="14.4" customHeight="1" x14ac:dyDescent="0.3">
      <c r="A179" s="24"/>
      <c r="C179" s="15"/>
      <c r="D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6"/>
    </row>
    <row r="180" spans="1:36" ht="14.4" customHeight="1" x14ac:dyDescent="0.3">
      <c r="A180" s="24"/>
      <c r="C180" s="15"/>
      <c r="D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6"/>
    </row>
    <row r="181" spans="1:36" ht="14.4" customHeight="1" x14ac:dyDescent="0.3">
      <c r="A181" s="24"/>
      <c r="C181" s="15"/>
      <c r="D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6"/>
    </row>
    <row r="182" spans="1:36" ht="14.4" customHeight="1" x14ac:dyDescent="0.3">
      <c r="A182" s="24"/>
      <c r="C182" s="15"/>
      <c r="D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6"/>
    </row>
    <row r="183" spans="1:36" ht="14.4" customHeight="1" x14ac:dyDescent="0.3">
      <c r="A183" s="24"/>
      <c r="C183" s="15"/>
      <c r="D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6"/>
    </row>
    <row r="184" spans="1:36" ht="14.4" customHeight="1" x14ac:dyDescent="0.3">
      <c r="A184" s="24"/>
      <c r="C184" s="15"/>
      <c r="D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6"/>
    </row>
    <row r="185" spans="1:36" ht="14.4" customHeight="1" x14ac:dyDescent="0.3">
      <c r="A185" s="24"/>
      <c r="C185" s="15"/>
      <c r="D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6"/>
    </row>
    <row r="186" spans="1:36" ht="14.4" customHeight="1" x14ac:dyDescent="0.3">
      <c r="A186" s="24"/>
      <c r="C186" s="15"/>
      <c r="D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6"/>
    </row>
    <row r="187" spans="1:36" ht="14.4" customHeight="1" x14ac:dyDescent="0.3">
      <c r="A187" s="24"/>
      <c r="C187" s="15"/>
      <c r="D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6"/>
    </row>
    <row r="188" spans="1:36" ht="14.4" customHeight="1" x14ac:dyDescent="0.3">
      <c r="A188" s="24"/>
      <c r="C188" s="15"/>
      <c r="D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6"/>
    </row>
    <row r="189" spans="1:36" ht="14.4" customHeight="1" x14ac:dyDescent="0.3">
      <c r="A189" s="24"/>
      <c r="C189" s="15"/>
      <c r="D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6"/>
    </row>
    <row r="190" spans="1:36" ht="14.4" customHeight="1" x14ac:dyDescent="0.3">
      <c r="A190" s="24"/>
      <c r="C190" s="15"/>
      <c r="D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6"/>
    </row>
    <row r="191" spans="1:36" ht="14.4" customHeight="1" x14ac:dyDescent="0.3">
      <c r="A191" s="24"/>
      <c r="C191" s="15"/>
      <c r="D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6"/>
    </row>
    <row r="192" spans="1:36" ht="14.4" customHeight="1" x14ac:dyDescent="0.3">
      <c r="A192" s="24"/>
      <c r="C192" s="15"/>
      <c r="D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6"/>
    </row>
    <row r="193" spans="1:36" ht="14.4" customHeight="1" x14ac:dyDescent="0.3">
      <c r="A193" s="24"/>
      <c r="C193" s="15"/>
      <c r="D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6"/>
    </row>
    <row r="194" spans="1:36" ht="14.4" customHeight="1" x14ac:dyDescent="0.3">
      <c r="A194" s="24"/>
      <c r="C194" s="15"/>
      <c r="D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6"/>
    </row>
    <row r="195" spans="1:36" ht="14.4" customHeight="1" x14ac:dyDescent="0.3">
      <c r="A195" s="24"/>
      <c r="C195" s="15"/>
      <c r="D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6"/>
    </row>
    <row r="196" spans="1:36" ht="14.4" customHeight="1" x14ac:dyDescent="0.3">
      <c r="A196" s="24"/>
      <c r="C196" s="15"/>
      <c r="D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6"/>
    </row>
    <row r="197" spans="1:36" ht="14.4" customHeight="1" x14ac:dyDescent="0.3">
      <c r="A197" s="24"/>
      <c r="C197" s="15"/>
      <c r="D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6"/>
    </row>
    <row r="198" spans="1:36" ht="14.4" customHeight="1" x14ac:dyDescent="0.3">
      <c r="A198" s="24"/>
      <c r="C198" s="15"/>
      <c r="D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6"/>
    </row>
    <row r="199" spans="1:36" ht="14.4" customHeight="1" x14ac:dyDescent="0.3">
      <c r="A199" s="24"/>
      <c r="C199" s="15"/>
      <c r="D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6"/>
    </row>
    <row r="200" spans="1:36" ht="14.4" customHeight="1" x14ac:dyDescent="0.3">
      <c r="A200" s="24"/>
      <c r="C200" s="15"/>
      <c r="D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6"/>
    </row>
    <row r="201" spans="1:36" ht="14.4" customHeight="1" x14ac:dyDescent="0.3">
      <c r="A201" s="24"/>
      <c r="C201" s="15"/>
      <c r="D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6"/>
    </row>
    <row r="202" spans="1:36" ht="14.4" customHeight="1" x14ac:dyDescent="0.3">
      <c r="A202" s="24"/>
      <c r="C202" s="15"/>
      <c r="D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6"/>
    </row>
    <row r="203" spans="1:36" ht="14.4" customHeight="1" x14ac:dyDescent="0.3">
      <c r="A203" s="24"/>
      <c r="C203" s="15"/>
      <c r="D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6"/>
    </row>
    <row r="204" spans="1:36" ht="14.4" customHeight="1" x14ac:dyDescent="0.3">
      <c r="A204" s="24"/>
      <c r="C204" s="15"/>
      <c r="D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6"/>
    </row>
    <row r="205" spans="1:36" ht="14.4" customHeight="1" x14ac:dyDescent="0.3">
      <c r="A205" s="24"/>
      <c r="C205" s="15"/>
      <c r="D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6"/>
    </row>
    <row r="206" spans="1:36" ht="14.4" customHeight="1" x14ac:dyDescent="0.3">
      <c r="A206" s="24"/>
      <c r="C206" s="15"/>
      <c r="D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6"/>
    </row>
    <row r="207" spans="1:36" ht="14.4" customHeight="1" x14ac:dyDescent="0.3">
      <c r="A207" s="24"/>
      <c r="C207" s="15"/>
      <c r="D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6"/>
    </row>
    <row r="208" spans="1:36" ht="14.4" customHeight="1" x14ac:dyDescent="0.3">
      <c r="A208" s="24"/>
      <c r="C208" s="15"/>
      <c r="D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6"/>
    </row>
    <row r="209" spans="1:36" ht="14.4" customHeight="1" x14ac:dyDescent="0.3">
      <c r="A209" s="24"/>
      <c r="C209" s="15"/>
      <c r="D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6"/>
    </row>
    <row r="210" spans="1:36" ht="14.4" customHeight="1" x14ac:dyDescent="0.3">
      <c r="A210" s="24"/>
      <c r="C210" s="15"/>
      <c r="D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6"/>
    </row>
    <row r="211" spans="1:36" ht="14.4" customHeight="1" x14ac:dyDescent="0.3">
      <c r="A211" s="24"/>
      <c r="C211" s="15"/>
      <c r="D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6"/>
    </row>
    <row r="212" spans="1:36" ht="14.4" customHeight="1" x14ac:dyDescent="0.3">
      <c r="A212" s="24"/>
      <c r="C212" s="15"/>
      <c r="D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6"/>
    </row>
    <row r="213" spans="1:36" ht="14.4" customHeight="1" x14ac:dyDescent="0.3">
      <c r="A213" s="24"/>
      <c r="C213" s="15"/>
      <c r="D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6"/>
    </row>
    <row r="214" spans="1:36" ht="14.4" customHeight="1" x14ac:dyDescent="0.3">
      <c r="A214" s="24"/>
      <c r="C214" s="15"/>
      <c r="D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6"/>
    </row>
    <row r="215" spans="1:36" ht="14.4" customHeight="1" x14ac:dyDescent="0.3">
      <c r="A215" s="24"/>
      <c r="C215" s="15"/>
      <c r="D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6"/>
    </row>
    <row r="216" spans="1:36" ht="14.4" customHeight="1" x14ac:dyDescent="0.3">
      <c r="A216" s="24"/>
      <c r="C216" s="15"/>
      <c r="D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6"/>
    </row>
    <row r="217" spans="1:36" ht="14.4" customHeight="1" x14ac:dyDescent="0.3">
      <c r="A217" s="24"/>
      <c r="C217" s="15"/>
      <c r="D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6"/>
    </row>
    <row r="218" spans="1:36" ht="14.4" customHeight="1" x14ac:dyDescent="0.3">
      <c r="A218" s="24"/>
      <c r="C218" s="15"/>
      <c r="D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6"/>
    </row>
    <row r="219" spans="1:36" ht="14.4" customHeight="1" x14ac:dyDescent="0.3">
      <c r="A219" s="24"/>
      <c r="C219" s="15"/>
      <c r="D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6"/>
    </row>
    <row r="220" spans="1:36" ht="14.4" customHeight="1" x14ac:dyDescent="0.3">
      <c r="A220" s="24"/>
      <c r="C220" s="15"/>
      <c r="D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6"/>
    </row>
    <row r="221" spans="1:36" ht="14.4" customHeight="1" x14ac:dyDescent="0.3">
      <c r="A221" s="24"/>
      <c r="C221" s="15"/>
      <c r="D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6"/>
    </row>
    <row r="222" spans="1:36" ht="14.4" customHeight="1" x14ac:dyDescent="0.3">
      <c r="A222" s="24"/>
      <c r="C222" s="15"/>
      <c r="D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6"/>
    </row>
    <row r="223" spans="1:36" ht="14.4" customHeight="1" x14ac:dyDescent="0.3">
      <c r="A223" s="24"/>
      <c r="C223" s="15"/>
      <c r="D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6"/>
    </row>
    <row r="224" spans="1:36" ht="14.4" customHeight="1" x14ac:dyDescent="0.3">
      <c r="A224" s="24"/>
      <c r="C224" s="15"/>
      <c r="D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6"/>
    </row>
    <row r="225" spans="1:36" ht="14.4" customHeight="1" x14ac:dyDescent="0.3">
      <c r="A225" s="24"/>
      <c r="C225" s="15"/>
      <c r="D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6"/>
    </row>
    <row r="226" spans="1:36" ht="14.4" customHeight="1" x14ac:dyDescent="0.3">
      <c r="A226" s="24"/>
      <c r="C226" s="15"/>
      <c r="D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6"/>
    </row>
    <row r="227" spans="1:36" ht="14.4" customHeight="1" x14ac:dyDescent="0.3">
      <c r="A227" s="24"/>
      <c r="C227" s="15"/>
      <c r="D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6"/>
    </row>
    <row r="228" spans="1:36" ht="14.4" customHeight="1" x14ac:dyDescent="0.3">
      <c r="A228" s="24"/>
      <c r="C228" s="15"/>
      <c r="D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6"/>
    </row>
    <row r="229" spans="1:36" ht="14.4" customHeight="1" x14ac:dyDescent="0.3">
      <c r="A229" s="24"/>
      <c r="C229" s="15"/>
      <c r="D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6"/>
    </row>
    <row r="230" spans="1:36" ht="14.4" customHeight="1" x14ac:dyDescent="0.3">
      <c r="A230" s="24"/>
      <c r="C230" s="15"/>
      <c r="D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6"/>
    </row>
    <row r="231" spans="1:36" ht="14.4" customHeight="1" x14ac:dyDescent="0.3">
      <c r="A231" s="24"/>
      <c r="C231" s="15"/>
      <c r="D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6"/>
    </row>
    <row r="232" spans="1:36" ht="14.4" customHeight="1" x14ac:dyDescent="0.3">
      <c r="A232" s="24"/>
      <c r="C232" s="15"/>
      <c r="D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6"/>
    </row>
    <row r="233" spans="1:36" ht="14.4" customHeight="1" x14ac:dyDescent="0.3">
      <c r="A233" s="24"/>
      <c r="C233" s="15"/>
      <c r="D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6"/>
    </row>
    <row r="234" spans="1:36" ht="14.4" customHeight="1" x14ac:dyDescent="0.3">
      <c r="A234" s="24"/>
      <c r="C234" s="15"/>
      <c r="D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6"/>
    </row>
    <row r="235" spans="1:36" ht="14.4" customHeight="1" x14ac:dyDescent="0.3">
      <c r="A235" s="24"/>
      <c r="C235" s="15"/>
      <c r="D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6"/>
    </row>
    <row r="236" spans="1:36" ht="14.4" customHeight="1" x14ac:dyDescent="0.3">
      <c r="A236" s="24"/>
      <c r="C236" s="15"/>
      <c r="D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6"/>
    </row>
    <row r="237" spans="1:36" ht="14.4" customHeight="1" x14ac:dyDescent="0.3">
      <c r="A237" s="24"/>
      <c r="C237" s="15"/>
      <c r="D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6"/>
    </row>
    <row r="238" spans="1:36" ht="14.4" customHeight="1" x14ac:dyDescent="0.3">
      <c r="A238" s="24"/>
      <c r="C238" s="15"/>
      <c r="D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6"/>
    </row>
    <row r="239" spans="1:36" ht="14.4" customHeight="1" x14ac:dyDescent="0.3">
      <c r="A239" s="24"/>
      <c r="C239" s="15"/>
      <c r="D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6"/>
    </row>
    <row r="240" spans="1:36" ht="14.4" customHeight="1" x14ac:dyDescent="0.3">
      <c r="A240" s="24"/>
      <c r="C240" s="15"/>
      <c r="D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6"/>
    </row>
    <row r="241" spans="1:36" ht="14.4" customHeight="1" x14ac:dyDescent="0.3">
      <c r="A241" s="24"/>
      <c r="C241" s="15"/>
      <c r="D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6"/>
    </row>
    <row r="242" spans="1:36" ht="14.4" customHeight="1" x14ac:dyDescent="0.3">
      <c r="A242" s="24"/>
      <c r="C242" s="15"/>
      <c r="D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6"/>
    </row>
    <row r="243" spans="1:36" ht="14.4" customHeight="1" x14ac:dyDescent="0.3">
      <c r="A243" s="24"/>
      <c r="C243" s="15"/>
      <c r="D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6"/>
    </row>
    <row r="244" spans="1:36" ht="14.4" customHeight="1" x14ac:dyDescent="0.3">
      <c r="A244" s="24"/>
      <c r="C244" s="15"/>
      <c r="D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6"/>
    </row>
    <row r="245" spans="1:36" ht="14.4" customHeight="1" x14ac:dyDescent="0.3">
      <c r="A245" s="24"/>
      <c r="C245" s="15"/>
      <c r="D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6"/>
    </row>
    <row r="246" spans="1:36" ht="14.4" customHeight="1" x14ac:dyDescent="0.3">
      <c r="A246" s="24"/>
      <c r="C246" s="15"/>
      <c r="D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6"/>
    </row>
    <row r="247" spans="1:36" ht="14.4" customHeight="1" x14ac:dyDescent="0.3">
      <c r="A247" s="24"/>
      <c r="C247" s="15"/>
      <c r="D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6"/>
    </row>
    <row r="248" spans="1:36" ht="14.4" customHeight="1" x14ac:dyDescent="0.3">
      <c r="A248" s="24"/>
      <c r="C248" s="15"/>
      <c r="D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6"/>
    </row>
    <row r="249" spans="1:36" ht="14.4" customHeight="1" x14ac:dyDescent="0.3">
      <c r="A249" s="24"/>
      <c r="C249" s="15"/>
      <c r="D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6"/>
    </row>
    <row r="250" spans="1:36" ht="14.4" customHeight="1" x14ac:dyDescent="0.3">
      <c r="A250" s="24"/>
      <c r="C250" s="15"/>
      <c r="D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6"/>
    </row>
    <row r="251" spans="1:36" ht="14.4" customHeight="1" x14ac:dyDescent="0.3">
      <c r="A251" s="24"/>
      <c r="C251" s="15"/>
      <c r="D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6"/>
    </row>
    <row r="252" spans="1:36" ht="14.4" customHeight="1" x14ac:dyDescent="0.3">
      <c r="A252" s="24"/>
      <c r="C252" s="15"/>
      <c r="D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6"/>
    </row>
    <row r="253" spans="1:36" ht="14.4" customHeight="1" x14ac:dyDescent="0.3">
      <c r="A253" s="24"/>
      <c r="C253" s="15"/>
      <c r="D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6"/>
    </row>
    <row r="254" spans="1:36" ht="14.4" customHeight="1" x14ac:dyDescent="0.3">
      <c r="A254" s="24"/>
      <c r="C254" s="15"/>
      <c r="D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6"/>
    </row>
    <row r="255" spans="1:36" ht="14.4" customHeight="1" x14ac:dyDescent="0.3">
      <c r="A255" s="24"/>
      <c r="C255" s="15"/>
      <c r="D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6"/>
    </row>
    <row r="256" spans="1:36" ht="14.4" customHeight="1" x14ac:dyDescent="0.3">
      <c r="A256" s="24"/>
      <c r="C256" s="15"/>
      <c r="D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6"/>
    </row>
    <row r="257" spans="1:36" ht="14.4" customHeight="1" x14ac:dyDescent="0.3">
      <c r="A257" s="24"/>
      <c r="C257" s="15"/>
      <c r="D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6"/>
    </row>
    <row r="258" spans="1:36" ht="14.4" customHeight="1" x14ac:dyDescent="0.3">
      <c r="A258" s="24"/>
      <c r="C258" s="15"/>
      <c r="D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6"/>
    </row>
    <row r="259" spans="1:36" ht="14.4" customHeight="1" x14ac:dyDescent="0.3">
      <c r="A259" s="24"/>
      <c r="C259" s="15"/>
      <c r="D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6"/>
    </row>
    <row r="260" spans="1:36" ht="14.4" customHeight="1" x14ac:dyDescent="0.3">
      <c r="A260" s="24"/>
      <c r="C260" s="15"/>
      <c r="D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6"/>
    </row>
    <row r="261" spans="1:36" ht="14.4" customHeight="1" x14ac:dyDescent="0.3">
      <c r="A261" s="24"/>
      <c r="C261" s="15"/>
      <c r="D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6"/>
    </row>
    <row r="262" spans="1:36" ht="14.4" customHeight="1" x14ac:dyDescent="0.3">
      <c r="A262" s="24"/>
      <c r="C262" s="15"/>
      <c r="D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6"/>
    </row>
    <row r="263" spans="1:36" ht="14.4" customHeight="1" x14ac:dyDescent="0.3">
      <c r="A263" s="24"/>
      <c r="C263" s="15"/>
      <c r="D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6"/>
    </row>
    <row r="264" spans="1:36" ht="14.4" customHeight="1" x14ac:dyDescent="0.3">
      <c r="A264" s="24"/>
      <c r="C264" s="15"/>
      <c r="D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6"/>
    </row>
    <row r="265" spans="1:36" ht="14.4" customHeight="1" x14ac:dyDescent="0.3">
      <c r="A265" s="24"/>
      <c r="C265" s="15"/>
      <c r="D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6"/>
    </row>
    <row r="266" spans="1:36" ht="14.4" customHeight="1" x14ac:dyDescent="0.3">
      <c r="A266" s="24"/>
      <c r="C266" s="15"/>
      <c r="D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6"/>
    </row>
    <row r="267" spans="1:36" ht="14.4" customHeight="1" x14ac:dyDescent="0.3">
      <c r="A267" s="24"/>
      <c r="C267" s="15"/>
      <c r="D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6"/>
    </row>
    <row r="268" spans="1:36" ht="14.4" customHeight="1" x14ac:dyDescent="0.3">
      <c r="A268" s="24"/>
      <c r="C268" s="15"/>
      <c r="D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6"/>
    </row>
    <row r="269" spans="1:36" ht="14.4" customHeight="1" x14ac:dyDescent="0.3">
      <c r="A269" s="24"/>
      <c r="C269" s="15"/>
      <c r="D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6"/>
    </row>
    <row r="270" spans="1:36" ht="14.4" customHeight="1" x14ac:dyDescent="0.3">
      <c r="A270" s="24"/>
      <c r="C270" s="15"/>
      <c r="D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6"/>
    </row>
    <row r="271" spans="1:36" ht="14.4" customHeight="1" x14ac:dyDescent="0.3">
      <c r="A271" s="24"/>
      <c r="C271" s="15"/>
      <c r="D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6"/>
    </row>
    <row r="272" spans="1:36" ht="14.4" customHeight="1" x14ac:dyDescent="0.3">
      <c r="A272" s="24"/>
      <c r="C272" s="15"/>
      <c r="D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6"/>
    </row>
    <row r="273" spans="1:36" ht="14.4" customHeight="1" x14ac:dyDescent="0.3">
      <c r="A273" s="24"/>
      <c r="C273" s="15"/>
      <c r="D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6"/>
    </row>
    <row r="274" spans="1:36" ht="14.4" customHeight="1" x14ac:dyDescent="0.3">
      <c r="A274" s="24"/>
      <c r="C274" s="15"/>
      <c r="D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6"/>
    </row>
    <row r="275" spans="1:36" ht="14.4" customHeight="1" x14ac:dyDescent="0.3">
      <c r="A275" s="24"/>
      <c r="C275" s="15"/>
      <c r="D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6"/>
    </row>
    <row r="276" spans="1:36" ht="14.4" customHeight="1" x14ac:dyDescent="0.3">
      <c r="A276" s="24"/>
      <c r="C276" s="15"/>
      <c r="D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6"/>
    </row>
    <row r="277" spans="1:36" ht="14.4" customHeight="1" x14ac:dyDescent="0.3">
      <c r="A277" s="24"/>
      <c r="C277" s="15"/>
      <c r="D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6"/>
    </row>
    <row r="278" spans="1:36" ht="14.4" customHeight="1" x14ac:dyDescent="0.3">
      <c r="A278" s="24"/>
      <c r="C278" s="15"/>
      <c r="D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6"/>
    </row>
    <row r="279" spans="1:36" ht="14.4" customHeight="1" x14ac:dyDescent="0.3">
      <c r="A279" s="24"/>
      <c r="C279" s="15"/>
      <c r="D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6"/>
    </row>
    <row r="280" spans="1:36" ht="14.4" customHeight="1" x14ac:dyDescent="0.3">
      <c r="A280" s="24"/>
      <c r="C280" s="15"/>
      <c r="D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6"/>
    </row>
    <row r="281" spans="1:36" ht="14.4" customHeight="1" x14ac:dyDescent="0.3">
      <c r="A281" s="24"/>
      <c r="C281" s="15"/>
      <c r="D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6"/>
    </row>
    <row r="282" spans="1:36" ht="14.4" customHeight="1" x14ac:dyDescent="0.3">
      <c r="A282" s="24"/>
      <c r="C282" s="15"/>
      <c r="D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6"/>
    </row>
    <row r="283" spans="1:36" ht="14.4" customHeight="1" x14ac:dyDescent="0.3">
      <c r="A283" s="24"/>
      <c r="C283" s="15"/>
      <c r="D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6"/>
    </row>
    <row r="284" spans="1:36" ht="14.4" customHeight="1" x14ac:dyDescent="0.3">
      <c r="A284" s="24"/>
      <c r="C284" s="15"/>
      <c r="D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6"/>
    </row>
    <row r="285" spans="1:36" ht="14.4" customHeight="1" x14ac:dyDescent="0.3">
      <c r="A285" s="24"/>
      <c r="C285" s="15"/>
      <c r="D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6"/>
    </row>
    <row r="286" spans="1:36" ht="14.4" customHeight="1" x14ac:dyDescent="0.3">
      <c r="A286" s="24"/>
      <c r="C286" s="15"/>
      <c r="D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6"/>
    </row>
    <row r="287" spans="1:36" ht="14.4" customHeight="1" x14ac:dyDescent="0.3"/>
    <row r="288" spans="1:36" ht="14.4" customHeight="1" x14ac:dyDescent="0.3"/>
    <row r="289" ht="14.4" customHeight="1" x14ac:dyDescent="0.3"/>
    <row r="290" ht="14.4" customHeight="1" x14ac:dyDescent="0.3"/>
    <row r="291" ht="14.4" customHeight="1" x14ac:dyDescent="0.3"/>
    <row r="292" ht="14.4" customHeight="1" x14ac:dyDescent="0.3"/>
    <row r="293" ht="14.4" customHeight="1" x14ac:dyDescent="0.3"/>
    <row r="294" ht="14.4" customHeight="1" x14ac:dyDescent="0.3"/>
    <row r="295" ht="14.4" customHeight="1" x14ac:dyDescent="0.3"/>
    <row r="296" ht="14.4" customHeight="1" x14ac:dyDescent="0.3"/>
    <row r="297" ht="14.4" customHeight="1" x14ac:dyDescent="0.3"/>
    <row r="298" ht="14.4" customHeight="1" x14ac:dyDescent="0.3"/>
    <row r="299" ht="14.4" customHeight="1" x14ac:dyDescent="0.3"/>
    <row r="300" ht="14.4" customHeight="1" x14ac:dyDescent="0.3"/>
    <row r="301" ht="14.4" customHeight="1" x14ac:dyDescent="0.3"/>
    <row r="302" ht="14.4" customHeight="1" x14ac:dyDescent="0.3"/>
    <row r="303" ht="14.4" customHeight="1" x14ac:dyDescent="0.3"/>
    <row r="304" ht="14.4" customHeight="1" x14ac:dyDescent="0.3"/>
    <row r="305" ht="14.4" customHeight="1" x14ac:dyDescent="0.3"/>
    <row r="306" ht="14.4" customHeight="1" x14ac:dyDescent="0.3"/>
    <row r="307" ht="14.4" customHeight="1" x14ac:dyDescent="0.3"/>
    <row r="308" ht="14.4" customHeight="1" x14ac:dyDescent="0.3"/>
    <row r="309" ht="14.4" customHeight="1" x14ac:dyDescent="0.3"/>
    <row r="310" ht="14.4" customHeight="1" x14ac:dyDescent="0.3"/>
    <row r="311" ht="14.4" customHeight="1" x14ac:dyDescent="0.3"/>
    <row r="312" ht="14.4" customHeight="1" x14ac:dyDescent="0.3"/>
    <row r="313" ht="14.4" customHeight="1" x14ac:dyDescent="0.3"/>
    <row r="314" ht="14.4" customHeight="1" x14ac:dyDescent="0.3"/>
    <row r="315" ht="14.4" customHeight="1" x14ac:dyDescent="0.3"/>
    <row r="316" ht="14.4" customHeight="1" x14ac:dyDescent="0.3"/>
    <row r="317" ht="14.4" customHeight="1" x14ac:dyDescent="0.3"/>
    <row r="318" ht="14.4" customHeight="1" x14ac:dyDescent="0.3"/>
    <row r="319" ht="14.4" customHeight="1" x14ac:dyDescent="0.3"/>
    <row r="320" ht="14.4" customHeight="1" x14ac:dyDescent="0.3"/>
    <row r="321" ht="14.4" customHeight="1" x14ac:dyDescent="0.3"/>
    <row r="322" ht="14.4" customHeight="1" x14ac:dyDescent="0.3"/>
    <row r="323" ht="14.4" customHeight="1" x14ac:dyDescent="0.3"/>
    <row r="324" ht="14.4" customHeight="1" x14ac:dyDescent="0.3"/>
    <row r="325" ht="14.4" customHeight="1" x14ac:dyDescent="0.3"/>
    <row r="326" ht="14.4" customHeight="1" x14ac:dyDescent="0.3"/>
    <row r="327" ht="14.4" customHeight="1" x14ac:dyDescent="0.3"/>
    <row r="328" ht="14.4" customHeight="1" x14ac:dyDescent="0.3"/>
    <row r="329" ht="14.4" customHeight="1" x14ac:dyDescent="0.3"/>
    <row r="330" ht="14.4" customHeight="1" x14ac:dyDescent="0.3"/>
    <row r="331" ht="14.4" customHeight="1" x14ac:dyDescent="0.3"/>
    <row r="332" ht="14.4" customHeight="1" x14ac:dyDescent="0.3"/>
    <row r="333" ht="14.4" customHeight="1" x14ac:dyDescent="0.3"/>
    <row r="334" ht="14.4" customHeight="1" x14ac:dyDescent="0.3"/>
    <row r="335" ht="14.4" customHeight="1" x14ac:dyDescent="0.3"/>
    <row r="336" ht="14.4" customHeight="1" x14ac:dyDescent="0.3"/>
    <row r="337" ht="14.4" customHeight="1" x14ac:dyDescent="0.3"/>
    <row r="338" ht="14.4" customHeight="1" x14ac:dyDescent="0.3"/>
    <row r="339" ht="14.4" customHeight="1" x14ac:dyDescent="0.3"/>
    <row r="340" ht="14.4" customHeight="1" x14ac:dyDescent="0.3"/>
    <row r="341" ht="14.4" customHeight="1" x14ac:dyDescent="0.3"/>
    <row r="342" ht="14.4" customHeight="1" x14ac:dyDescent="0.3"/>
    <row r="343" ht="14.4" customHeight="1" x14ac:dyDescent="0.3"/>
    <row r="344" ht="14.4" customHeight="1" x14ac:dyDescent="0.3"/>
    <row r="345" ht="14.4" customHeight="1" x14ac:dyDescent="0.3"/>
    <row r="346" ht="14.4" customHeight="1" x14ac:dyDescent="0.3"/>
    <row r="347" ht="14.4" customHeight="1" x14ac:dyDescent="0.3"/>
    <row r="348" ht="14.4" customHeight="1" x14ac:dyDescent="0.3"/>
    <row r="349" ht="14.4" customHeight="1" x14ac:dyDescent="0.3"/>
    <row r="350" ht="14.4" customHeight="1" x14ac:dyDescent="0.3"/>
    <row r="351" ht="14.4" customHeight="1" x14ac:dyDescent="0.3"/>
    <row r="352" ht="14.4" customHeight="1" x14ac:dyDescent="0.3"/>
    <row r="353" ht="14.4" customHeight="1" x14ac:dyDescent="0.3"/>
    <row r="354" ht="14.4" customHeight="1" x14ac:dyDescent="0.3"/>
    <row r="355" ht="14.4" customHeight="1" x14ac:dyDescent="0.3"/>
    <row r="356" ht="14.4" customHeight="1" x14ac:dyDescent="0.3"/>
    <row r="357" ht="14.4" customHeight="1" x14ac:dyDescent="0.3"/>
    <row r="358" ht="14.4" customHeight="1" x14ac:dyDescent="0.3"/>
    <row r="359" ht="14.4" customHeight="1" x14ac:dyDescent="0.3"/>
    <row r="360" ht="14.4" customHeight="1" x14ac:dyDescent="0.3"/>
    <row r="361" ht="14.4" customHeight="1" x14ac:dyDescent="0.3"/>
    <row r="362" ht="14.4" customHeight="1" x14ac:dyDescent="0.3"/>
    <row r="363" ht="14.4" customHeight="1" x14ac:dyDescent="0.3"/>
    <row r="364" ht="14.4" customHeight="1" x14ac:dyDescent="0.3"/>
    <row r="365" ht="14.4" customHeight="1" x14ac:dyDescent="0.3"/>
    <row r="366" ht="14.4" customHeight="1" x14ac:dyDescent="0.3"/>
    <row r="367" ht="14.4" customHeight="1" x14ac:dyDescent="0.3"/>
    <row r="368" ht="14.4" customHeight="1" x14ac:dyDescent="0.3"/>
    <row r="369" ht="14.4" customHeight="1" x14ac:dyDescent="0.3"/>
    <row r="370" ht="14.4" customHeight="1" x14ac:dyDescent="0.3"/>
    <row r="371" ht="14.4" customHeight="1" x14ac:dyDescent="0.3"/>
    <row r="372" ht="14.4" customHeight="1" x14ac:dyDescent="0.3"/>
    <row r="373" ht="14.4" customHeight="1" x14ac:dyDescent="0.3"/>
    <row r="374" ht="14.4" customHeight="1" x14ac:dyDescent="0.3"/>
    <row r="375" ht="14.4" customHeight="1" x14ac:dyDescent="0.3"/>
    <row r="376" ht="14.4" customHeight="1" x14ac:dyDescent="0.3"/>
    <row r="377" ht="14.4" customHeight="1" x14ac:dyDescent="0.3"/>
    <row r="378" ht="14.4" customHeight="1" x14ac:dyDescent="0.3"/>
    <row r="379" ht="14.4" customHeight="1" x14ac:dyDescent="0.3"/>
    <row r="380" ht="14.4" customHeight="1" x14ac:dyDescent="0.3"/>
    <row r="381" ht="14.4" customHeight="1" x14ac:dyDescent="0.3"/>
    <row r="382" ht="14.4" customHeight="1" x14ac:dyDescent="0.3"/>
    <row r="383" ht="14.4" customHeight="1" x14ac:dyDescent="0.3"/>
    <row r="384" ht="14.4" customHeight="1" x14ac:dyDescent="0.3"/>
    <row r="385" ht="14.4" customHeight="1" x14ac:dyDescent="0.3"/>
    <row r="386" ht="14.4" customHeight="1" x14ac:dyDescent="0.3"/>
    <row r="387" ht="14.4" customHeight="1" x14ac:dyDescent="0.3"/>
    <row r="388" ht="14.4" customHeight="1" x14ac:dyDescent="0.3"/>
    <row r="389" ht="14.4" customHeight="1" x14ac:dyDescent="0.3"/>
    <row r="390" ht="14.4" customHeight="1" x14ac:dyDescent="0.3"/>
    <row r="391" ht="14.4" customHeight="1" x14ac:dyDescent="0.3"/>
    <row r="392" ht="14.4" customHeight="1" x14ac:dyDescent="0.3"/>
    <row r="393" ht="14.4" customHeight="1" x14ac:dyDescent="0.3"/>
    <row r="394" ht="14.4" customHeight="1" x14ac:dyDescent="0.3"/>
    <row r="395" ht="14.4" customHeight="1" x14ac:dyDescent="0.3"/>
    <row r="396" ht="14.4" customHeight="1" x14ac:dyDescent="0.3"/>
    <row r="397" ht="14.4" customHeight="1" x14ac:dyDescent="0.3"/>
    <row r="398" ht="14.4" customHeight="1" x14ac:dyDescent="0.3"/>
    <row r="399" ht="14.4" customHeight="1" x14ac:dyDescent="0.3"/>
    <row r="400" ht="14.4" customHeight="1" x14ac:dyDescent="0.3"/>
    <row r="401" ht="14.4" customHeight="1" x14ac:dyDescent="0.3"/>
    <row r="402" ht="14.4" customHeight="1" x14ac:dyDescent="0.3"/>
    <row r="403" ht="14.4" customHeight="1" x14ac:dyDescent="0.3"/>
    <row r="404" ht="14.4" customHeight="1" x14ac:dyDescent="0.3"/>
    <row r="405" ht="14.4" customHeight="1" x14ac:dyDescent="0.3"/>
    <row r="406" ht="14.4" customHeight="1" x14ac:dyDescent="0.3"/>
    <row r="407" ht="14.4" customHeight="1" x14ac:dyDescent="0.3"/>
    <row r="408" ht="14.4" customHeight="1" x14ac:dyDescent="0.3"/>
    <row r="409" ht="14.4" customHeight="1" x14ac:dyDescent="0.3"/>
    <row r="410" ht="14.4" customHeight="1" x14ac:dyDescent="0.3"/>
    <row r="411" ht="14.4" customHeight="1" x14ac:dyDescent="0.3"/>
    <row r="412" ht="14.4" customHeight="1" x14ac:dyDescent="0.3"/>
    <row r="413" ht="14.4" customHeight="1" x14ac:dyDescent="0.3"/>
    <row r="414" ht="14.4" customHeight="1" x14ac:dyDescent="0.3"/>
    <row r="415" ht="14.4" customHeight="1" x14ac:dyDescent="0.3"/>
    <row r="416" ht="14.4" customHeight="1" x14ac:dyDescent="0.3"/>
    <row r="417" ht="14.4" customHeight="1" x14ac:dyDescent="0.3"/>
    <row r="418" ht="14.4" customHeight="1" x14ac:dyDescent="0.3"/>
    <row r="419" ht="14.4" customHeight="1" x14ac:dyDescent="0.3"/>
    <row r="420" ht="14.4" customHeight="1" x14ac:dyDescent="0.3"/>
    <row r="421" ht="14.4" customHeight="1" x14ac:dyDescent="0.3"/>
    <row r="422" ht="14.4" customHeight="1" x14ac:dyDescent="0.3"/>
    <row r="423" ht="14.4" customHeight="1" x14ac:dyDescent="0.3"/>
    <row r="424" ht="14.4" customHeight="1" x14ac:dyDescent="0.3"/>
    <row r="425" ht="14.4" customHeight="1" x14ac:dyDescent="0.3"/>
    <row r="426" ht="14.4" customHeight="1" x14ac:dyDescent="0.3"/>
    <row r="427" ht="14.4" customHeight="1" x14ac:dyDescent="0.3"/>
    <row r="428" ht="14.4" customHeight="1" x14ac:dyDescent="0.3"/>
    <row r="429" ht="14.4" customHeight="1" x14ac:dyDescent="0.3"/>
    <row r="430" ht="14.4" customHeight="1" x14ac:dyDescent="0.3"/>
    <row r="431" ht="14.4" customHeight="1" x14ac:dyDescent="0.3"/>
    <row r="432" ht="14.4" customHeight="1" x14ac:dyDescent="0.3"/>
    <row r="433" ht="14.4" customHeight="1" x14ac:dyDescent="0.3"/>
    <row r="434" ht="14.4" customHeight="1" x14ac:dyDescent="0.3"/>
    <row r="435" ht="14.4" customHeight="1" x14ac:dyDescent="0.3"/>
    <row r="436" ht="14.4" customHeight="1" x14ac:dyDescent="0.3"/>
    <row r="437" ht="14.4" customHeight="1" x14ac:dyDescent="0.3"/>
    <row r="438" ht="14.4" customHeight="1" x14ac:dyDescent="0.3"/>
    <row r="439" ht="14.4" customHeight="1" x14ac:dyDescent="0.3"/>
    <row r="440" ht="14.4" customHeight="1" x14ac:dyDescent="0.3"/>
    <row r="441" ht="14.4" customHeight="1" x14ac:dyDescent="0.3"/>
    <row r="442" ht="14.4" customHeight="1" x14ac:dyDescent="0.3"/>
    <row r="443" ht="14.4" customHeight="1" x14ac:dyDescent="0.3"/>
    <row r="444" ht="14.4" customHeight="1" x14ac:dyDescent="0.3"/>
    <row r="445" ht="14.4" customHeight="1" x14ac:dyDescent="0.3"/>
    <row r="446" ht="14.4" customHeight="1" x14ac:dyDescent="0.3"/>
    <row r="447" ht="14.4" customHeight="1" x14ac:dyDescent="0.3"/>
    <row r="448" ht="14.4" customHeight="1" x14ac:dyDescent="0.3"/>
    <row r="449" ht="14.4" customHeight="1" x14ac:dyDescent="0.3"/>
    <row r="450" ht="14.4" customHeight="1" x14ac:dyDescent="0.3"/>
    <row r="451" ht="14.4" customHeight="1" x14ac:dyDescent="0.3"/>
    <row r="452" ht="14.4" customHeight="1" x14ac:dyDescent="0.3"/>
    <row r="453" ht="14.4" customHeight="1" x14ac:dyDescent="0.3"/>
    <row r="454" ht="14.4" customHeight="1" x14ac:dyDescent="0.3"/>
    <row r="455" ht="14.4" customHeight="1" x14ac:dyDescent="0.3"/>
    <row r="456" ht="14.4" customHeight="1" x14ac:dyDescent="0.3"/>
    <row r="457" ht="14.4" customHeight="1" x14ac:dyDescent="0.3"/>
    <row r="458" ht="14.4" customHeight="1" x14ac:dyDescent="0.3"/>
    <row r="459" ht="14.4" customHeight="1" x14ac:dyDescent="0.3"/>
    <row r="460" ht="14.4" customHeight="1" x14ac:dyDescent="0.3"/>
    <row r="461" ht="14.4" customHeight="1" x14ac:dyDescent="0.3"/>
    <row r="462" ht="14.4" customHeight="1" x14ac:dyDescent="0.3"/>
    <row r="463" ht="14.4" customHeight="1" x14ac:dyDescent="0.3"/>
    <row r="464" ht="14.4" customHeight="1" x14ac:dyDescent="0.3"/>
    <row r="465" ht="14.4" customHeight="1" x14ac:dyDescent="0.3"/>
    <row r="466" ht="14.4" customHeight="1" x14ac:dyDescent="0.3"/>
    <row r="467" ht="14.4" customHeight="1" x14ac:dyDescent="0.3"/>
    <row r="468" ht="14.4" customHeight="1" x14ac:dyDescent="0.3"/>
    <row r="469" ht="14.4" customHeight="1" x14ac:dyDescent="0.3"/>
    <row r="470" ht="14.4" customHeight="1" x14ac:dyDescent="0.3"/>
    <row r="471" ht="14.4" customHeight="1" x14ac:dyDescent="0.3"/>
    <row r="472" ht="14.4" customHeight="1" x14ac:dyDescent="0.3"/>
    <row r="473" ht="14.4" customHeight="1" x14ac:dyDescent="0.3"/>
    <row r="474" ht="14.4" customHeight="1" x14ac:dyDescent="0.3"/>
    <row r="475" ht="14.4" customHeight="1" x14ac:dyDescent="0.3"/>
    <row r="476" ht="14.4" customHeight="1" x14ac:dyDescent="0.3"/>
    <row r="477" ht="14.4" customHeight="1" x14ac:dyDescent="0.3"/>
    <row r="478" ht="14.4" customHeight="1" x14ac:dyDescent="0.3"/>
    <row r="479" ht="14.4" customHeight="1" x14ac:dyDescent="0.3"/>
    <row r="480" ht="14.4" customHeight="1" x14ac:dyDescent="0.3"/>
    <row r="481" ht="14.4" customHeight="1" x14ac:dyDescent="0.3"/>
    <row r="482" ht="14.4" customHeight="1" x14ac:dyDescent="0.3"/>
    <row r="483" ht="14.4" customHeight="1" x14ac:dyDescent="0.3"/>
    <row r="484" ht="14.4" customHeight="1" x14ac:dyDescent="0.3"/>
    <row r="485" ht="14.4" customHeight="1" x14ac:dyDescent="0.3"/>
    <row r="486" ht="14.4" customHeight="1" x14ac:dyDescent="0.3"/>
    <row r="487" ht="14.4" customHeight="1" x14ac:dyDescent="0.3"/>
    <row r="488" ht="14.4" customHeight="1" x14ac:dyDescent="0.3"/>
    <row r="489" ht="14.4" customHeight="1" x14ac:dyDescent="0.3"/>
    <row r="490" ht="14.4" customHeight="1" x14ac:dyDescent="0.3"/>
    <row r="491" ht="14.4" customHeight="1" x14ac:dyDescent="0.3"/>
    <row r="492" ht="14.4" customHeight="1" x14ac:dyDescent="0.3"/>
    <row r="493" ht="14.4" customHeight="1" x14ac:dyDescent="0.3"/>
    <row r="494" ht="14.4" customHeight="1" x14ac:dyDescent="0.3"/>
    <row r="495" ht="14.4" customHeight="1" x14ac:dyDescent="0.3"/>
    <row r="496" ht="14.4" customHeight="1" x14ac:dyDescent="0.3"/>
    <row r="497" ht="14.4" customHeight="1" x14ac:dyDescent="0.3"/>
    <row r="498" ht="14.4" customHeight="1" x14ac:dyDescent="0.3"/>
    <row r="499" ht="14.4" customHeight="1" x14ac:dyDescent="0.3"/>
    <row r="500" ht="14.4" customHeight="1" x14ac:dyDescent="0.3"/>
    <row r="501" ht="14.4" customHeight="1" x14ac:dyDescent="0.3"/>
    <row r="502" ht="14.4" customHeight="1" x14ac:dyDescent="0.3"/>
    <row r="503" ht="14.4" customHeight="1" x14ac:dyDescent="0.3"/>
    <row r="504" ht="14.4" customHeight="1" x14ac:dyDescent="0.3"/>
    <row r="505" ht="14.4" customHeight="1" x14ac:dyDescent="0.3"/>
    <row r="506" ht="14.4" customHeight="1" x14ac:dyDescent="0.3"/>
    <row r="507" ht="14.4" customHeight="1" x14ac:dyDescent="0.3"/>
    <row r="508" ht="14.4" customHeight="1" x14ac:dyDescent="0.3"/>
    <row r="509" ht="14.4" customHeight="1" x14ac:dyDescent="0.3"/>
    <row r="510" ht="14.4" customHeight="1" x14ac:dyDescent="0.3"/>
    <row r="511" ht="14.4" customHeight="1" x14ac:dyDescent="0.3"/>
    <row r="512" ht="14.4" customHeight="1" x14ac:dyDescent="0.3"/>
    <row r="513" ht="14.4" customHeight="1" x14ac:dyDescent="0.3"/>
    <row r="514" ht="14.4" customHeight="1" x14ac:dyDescent="0.3"/>
    <row r="515" ht="14.4" customHeight="1" x14ac:dyDescent="0.3"/>
    <row r="516" ht="14.4" customHeight="1" x14ac:dyDescent="0.3"/>
    <row r="517" ht="14.4" customHeight="1" x14ac:dyDescent="0.3"/>
    <row r="518" ht="14.4" customHeight="1" x14ac:dyDescent="0.3"/>
    <row r="519" ht="14.4" customHeight="1" x14ac:dyDescent="0.3"/>
    <row r="520" ht="14.4" customHeight="1" x14ac:dyDescent="0.3"/>
    <row r="521" ht="14.4" customHeight="1" x14ac:dyDescent="0.3"/>
    <row r="522" ht="14.4" customHeight="1" x14ac:dyDescent="0.3"/>
    <row r="523" ht="14.4" customHeight="1" x14ac:dyDescent="0.3"/>
    <row r="524" ht="14.4" customHeight="1" x14ac:dyDescent="0.3"/>
    <row r="525" ht="14.4" customHeight="1" x14ac:dyDescent="0.3"/>
    <row r="526" ht="14.4" customHeight="1" x14ac:dyDescent="0.3"/>
    <row r="527" ht="14.4" customHeight="1" x14ac:dyDescent="0.3"/>
    <row r="528" ht="14.4" customHeight="1" x14ac:dyDescent="0.3"/>
    <row r="529" ht="14.4" customHeight="1" x14ac:dyDescent="0.3"/>
    <row r="530" ht="14.4" customHeight="1" x14ac:dyDescent="0.3"/>
    <row r="531" ht="14.4" customHeight="1" x14ac:dyDescent="0.3"/>
    <row r="532" ht="14.4" customHeight="1" x14ac:dyDescent="0.3"/>
    <row r="533" ht="14.4" customHeight="1" x14ac:dyDescent="0.3"/>
    <row r="534" ht="14.4" customHeight="1" x14ac:dyDescent="0.3"/>
    <row r="535" ht="14.4" customHeight="1" x14ac:dyDescent="0.3"/>
    <row r="536" ht="14.4" customHeight="1" x14ac:dyDescent="0.3"/>
    <row r="537" ht="14.4" customHeight="1" x14ac:dyDescent="0.3"/>
    <row r="538" ht="14.4" customHeight="1" x14ac:dyDescent="0.3"/>
    <row r="539" ht="14.4" customHeight="1" x14ac:dyDescent="0.3"/>
    <row r="540" ht="14.4" customHeight="1" x14ac:dyDescent="0.3"/>
    <row r="541" ht="14.4" customHeight="1" x14ac:dyDescent="0.3"/>
    <row r="542" ht="14.4" customHeight="1" x14ac:dyDescent="0.3"/>
    <row r="543" ht="14.4" customHeight="1" x14ac:dyDescent="0.3"/>
    <row r="544" ht="14.4" customHeight="1" x14ac:dyDescent="0.3"/>
    <row r="545" ht="14.4" customHeight="1" x14ac:dyDescent="0.3"/>
    <row r="546" ht="14.4" customHeight="1" x14ac:dyDescent="0.3"/>
    <row r="547" ht="14.4" customHeight="1" x14ac:dyDescent="0.3"/>
    <row r="548" ht="14.4" customHeight="1" x14ac:dyDescent="0.3"/>
    <row r="549" ht="14.4" customHeight="1" x14ac:dyDescent="0.3"/>
    <row r="550" ht="14.4" customHeight="1" x14ac:dyDescent="0.3"/>
    <row r="551" ht="14.4" customHeight="1" x14ac:dyDescent="0.3"/>
    <row r="552" ht="14.4" customHeight="1" x14ac:dyDescent="0.3"/>
    <row r="553" ht="14.4" customHeight="1" x14ac:dyDescent="0.3"/>
    <row r="554" ht="14.4" customHeight="1" x14ac:dyDescent="0.3"/>
    <row r="555" ht="14.4" customHeight="1" x14ac:dyDescent="0.3"/>
    <row r="556" ht="14.4" customHeight="1" x14ac:dyDescent="0.3"/>
    <row r="557" ht="14.4" customHeight="1" x14ac:dyDescent="0.3"/>
    <row r="558" ht="14.4" customHeight="1" x14ac:dyDescent="0.3"/>
    <row r="559" ht="14.4" customHeight="1" x14ac:dyDescent="0.3"/>
    <row r="560" ht="14.4" customHeight="1" x14ac:dyDescent="0.3"/>
    <row r="561" ht="14.4" customHeight="1" x14ac:dyDescent="0.3"/>
    <row r="562" ht="14.4" customHeight="1" x14ac:dyDescent="0.3"/>
    <row r="563" ht="14.4" customHeight="1" x14ac:dyDescent="0.3"/>
    <row r="564" ht="14.4" customHeight="1" x14ac:dyDescent="0.3"/>
    <row r="565" ht="14.4" customHeight="1" x14ac:dyDescent="0.3"/>
    <row r="566" ht="14.4" customHeight="1" x14ac:dyDescent="0.3"/>
    <row r="567" ht="14.4" customHeight="1" x14ac:dyDescent="0.3"/>
    <row r="568" ht="14.4" customHeight="1" x14ac:dyDescent="0.3"/>
    <row r="569" ht="14.4" customHeight="1" x14ac:dyDescent="0.3"/>
    <row r="570" ht="14.4" customHeight="1" x14ac:dyDescent="0.3"/>
    <row r="571" ht="14.4" customHeight="1" x14ac:dyDescent="0.3"/>
    <row r="572" ht="14.4" customHeight="1" x14ac:dyDescent="0.3"/>
    <row r="573" ht="14.4" customHeight="1" x14ac:dyDescent="0.3"/>
    <row r="574" ht="14.4" customHeight="1" x14ac:dyDescent="0.3"/>
    <row r="575" ht="14.4" customHeight="1" x14ac:dyDescent="0.3"/>
    <row r="576" ht="14.4" customHeight="1" x14ac:dyDescent="0.3"/>
    <row r="577" ht="14.4" customHeight="1" x14ac:dyDescent="0.3"/>
    <row r="578" ht="14.4" customHeight="1" x14ac:dyDescent="0.3"/>
    <row r="579" ht="14.4" customHeight="1" x14ac:dyDescent="0.3"/>
    <row r="580" ht="14.4" customHeight="1" x14ac:dyDescent="0.3"/>
    <row r="581" ht="14.4" customHeight="1" x14ac:dyDescent="0.3"/>
    <row r="582" ht="14.4" customHeight="1" x14ac:dyDescent="0.3"/>
    <row r="583" ht="14.4" customHeight="1" x14ac:dyDescent="0.3"/>
    <row r="584" ht="14.4" customHeight="1" x14ac:dyDescent="0.3"/>
    <row r="585" ht="14.4" customHeight="1" x14ac:dyDescent="0.3"/>
    <row r="586" ht="14.4" customHeight="1" x14ac:dyDescent="0.3"/>
    <row r="587" ht="14.4" customHeight="1" x14ac:dyDescent="0.3"/>
    <row r="588" ht="14.4" customHeight="1" x14ac:dyDescent="0.3"/>
    <row r="589" ht="14.4" customHeight="1" x14ac:dyDescent="0.3"/>
    <row r="590" ht="14.4" customHeight="1" x14ac:dyDescent="0.3"/>
    <row r="591" ht="14.4" customHeight="1" x14ac:dyDescent="0.3"/>
    <row r="592" ht="14.4" customHeight="1" x14ac:dyDescent="0.3"/>
    <row r="593" ht="14.4" customHeight="1" x14ac:dyDescent="0.3"/>
    <row r="594" ht="14.4" customHeight="1" x14ac:dyDescent="0.3"/>
    <row r="595" ht="14.4" customHeight="1" x14ac:dyDescent="0.3"/>
    <row r="596" ht="14.4" customHeight="1" x14ac:dyDescent="0.3"/>
    <row r="597" ht="14.4" customHeight="1" x14ac:dyDescent="0.3"/>
    <row r="598" ht="14.4" customHeight="1" x14ac:dyDescent="0.3"/>
    <row r="599" ht="14.4" customHeight="1" x14ac:dyDescent="0.3"/>
    <row r="600" ht="14.4" customHeight="1" x14ac:dyDescent="0.3"/>
    <row r="601" ht="14.4" customHeight="1" x14ac:dyDescent="0.3"/>
    <row r="602" ht="14.4" customHeight="1" x14ac:dyDescent="0.3"/>
    <row r="603" ht="14.4" customHeight="1" x14ac:dyDescent="0.3"/>
    <row r="604" ht="14.4" customHeight="1" x14ac:dyDescent="0.3"/>
    <row r="605" ht="14.4" customHeight="1" x14ac:dyDescent="0.3"/>
    <row r="606" ht="14.4" customHeight="1" x14ac:dyDescent="0.3"/>
    <row r="607" ht="14.4" customHeight="1" x14ac:dyDescent="0.3"/>
    <row r="608" ht="14.4" customHeight="1" x14ac:dyDescent="0.3"/>
    <row r="609" ht="14.4" customHeight="1" x14ac:dyDescent="0.3"/>
    <row r="610" ht="14.4" customHeight="1" x14ac:dyDescent="0.3"/>
    <row r="611" ht="14.4" customHeight="1" x14ac:dyDescent="0.3"/>
    <row r="612" ht="14.4" customHeight="1" x14ac:dyDescent="0.3"/>
    <row r="613" ht="14.4" customHeight="1" x14ac:dyDescent="0.3"/>
    <row r="614" ht="14.4" customHeight="1" x14ac:dyDescent="0.3"/>
    <row r="615" ht="14.4" customHeight="1" x14ac:dyDescent="0.3"/>
    <row r="616" ht="14.4" customHeight="1" x14ac:dyDescent="0.3"/>
    <row r="617" ht="14.4" customHeight="1" x14ac:dyDescent="0.3"/>
    <row r="618" ht="14.4" customHeight="1" x14ac:dyDescent="0.3"/>
    <row r="619" ht="14.4" customHeight="1" x14ac:dyDescent="0.3"/>
    <row r="620" ht="14.4" customHeight="1" x14ac:dyDescent="0.3"/>
    <row r="621" ht="14.4" customHeight="1" x14ac:dyDescent="0.3"/>
    <row r="622" ht="14.4" customHeight="1" x14ac:dyDescent="0.3"/>
    <row r="623" ht="14.4" customHeight="1" x14ac:dyDescent="0.3"/>
    <row r="624" ht="14.4" customHeight="1" x14ac:dyDescent="0.3"/>
    <row r="625" ht="14.4" customHeight="1" x14ac:dyDescent="0.3"/>
    <row r="626" ht="14.4" customHeight="1" x14ac:dyDescent="0.3"/>
    <row r="627" ht="14.4" customHeight="1" x14ac:dyDescent="0.3"/>
    <row r="628" ht="14.4" customHeight="1" x14ac:dyDescent="0.3"/>
    <row r="629" ht="14.4" customHeight="1" x14ac:dyDescent="0.3"/>
    <row r="630" ht="14.4" customHeight="1" x14ac:dyDescent="0.3"/>
    <row r="631" ht="14.4" customHeight="1" x14ac:dyDescent="0.3"/>
    <row r="632" ht="14.4" customHeight="1" x14ac:dyDescent="0.3"/>
    <row r="633" ht="14.4" customHeight="1" x14ac:dyDescent="0.3"/>
    <row r="634" ht="14.4" customHeight="1" x14ac:dyDescent="0.3"/>
    <row r="635" ht="14.4" customHeight="1" x14ac:dyDescent="0.3"/>
    <row r="636" ht="14.4" customHeight="1" x14ac:dyDescent="0.3"/>
    <row r="637" ht="14.4" customHeight="1" x14ac:dyDescent="0.3"/>
    <row r="638" ht="14.4" customHeight="1" x14ac:dyDescent="0.3"/>
    <row r="639" ht="14.4" customHeight="1" x14ac:dyDescent="0.3"/>
    <row r="640" ht="14.4" customHeight="1" x14ac:dyDescent="0.3"/>
    <row r="641" ht="14.4" customHeight="1" x14ac:dyDescent="0.3"/>
    <row r="642" ht="14.4" customHeight="1" x14ac:dyDescent="0.3"/>
    <row r="643" ht="14.4" customHeight="1" x14ac:dyDescent="0.3"/>
    <row r="644" ht="14.4" customHeight="1" x14ac:dyDescent="0.3"/>
    <row r="645" ht="14.4" customHeight="1" x14ac:dyDescent="0.3"/>
    <row r="646" ht="14.4" customHeight="1" x14ac:dyDescent="0.3"/>
    <row r="647" ht="14.4" customHeight="1" x14ac:dyDescent="0.3"/>
    <row r="648" ht="14.4" customHeight="1" x14ac:dyDescent="0.3"/>
    <row r="649" ht="14.4" customHeight="1" x14ac:dyDescent="0.3"/>
    <row r="650" ht="14.4" customHeight="1" x14ac:dyDescent="0.3"/>
    <row r="651" ht="14.4" customHeight="1" x14ac:dyDescent="0.3"/>
    <row r="652" ht="14.4" customHeight="1" x14ac:dyDescent="0.3"/>
    <row r="653" ht="14.4" customHeight="1" x14ac:dyDescent="0.3"/>
    <row r="654" ht="14.4" customHeight="1" x14ac:dyDescent="0.3"/>
    <row r="655" ht="14.4" customHeight="1" x14ac:dyDescent="0.3"/>
    <row r="65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</sheetData>
  <autoFilter ref="A1:AK82"/>
  <mergeCells count="1">
    <mergeCell ref="B90:B9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72"/>
  <sheetViews>
    <sheetView workbookViewId="0">
      <pane xSplit="1" ySplit="3" topLeftCell="B63" activePane="bottomRight" state="frozen"/>
      <selection pane="topRight" activeCell="B1" sqref="B1"/>
      <selection pane="bottomLeft" activeCell="A4" sqref="A4"/>
      <selection pane="bottomRight" activeCell="A68" sqref="A68"/>
    </sheetView>
  </sheetViews>
  <sheetFormatPr baseColWidth="10" defaultRowHeight="14.4" x14ac:dyDescent="0.3"/>
  <cols>
    <col min="1" max="1" width="35.77734375" style="7" bestFit="1" customWidth="1"/>
    <col min="2" max="2" width="13.21875" bestFit="1" customWidth="1"/>
    <col min="3" max="3" width="11.33203125" bestFit="1" customWidth="1"/>
    <col min="4" max="4" width="10.88671875" bestFit="1" customWidth="1"/>
    <col min="5" max="5" width="11.109375" bestFit="1" customWidth="1"/>
    <col min="6" max="6" width="11.21875" bestFit="1" customWidth="1"/>
    <col min="7" max="7" width="12.77734375" bestFit="1" customWidth="1"/>
    <col min="8" max="8" width="13.5546875" bestFit="1" customWidth="1"/>
    <col min="9" max="12" width="13.6640625" bestFit="1" customWidth="1"/>
  </cols>
  <sheetData>
    <row r="3" spans="1:12" ht="57.6" x14ac:dyDescent="0.3">
      <c r="A3" s="127" t="s">
        <v>491</v>
      </c>
      <c r="B3" s="118" t="s">
        <v>470</v>
      </c>
      <c r="C3" s="118" t="s">
        <v>480</v>
      </c>
      <c r="D3" s="118" t="s">
        <v>481</v>
      </c>
      <c r="E3" s="118" t="s">
        <v>482</v>
      </c>
      <c r="F3" s="118" t="s">
        <v>483</v>
      </c>
      <c r="G3" s="118" t="s">
        <v>485</v>
      </c>
      <c r="H3" s="118" t="s">
        <v>496</v>
      </c>
      <c r="I3" s="118" t="s">
        <v>486</v>
      </c>
      <c r="J3" s="118" t="s">
        <v>487</v>
      </c>
      <c r="K3" s="118" t="s">
        <v>488</v>
      </c>
      <c r="L3" s="118" t="s">
        <v>449</v>
      </c>
    </row>
    <row r="4" spans="1:12" ht="57.6" x14ac:dyDescent="0.3">
      <c r="A4" s="106" t="s">
        <v>96</v>
      </c>
      <c r="B4" s="120"/>
      <c r="C4" s="120"/>
      <c r="D4" s="120"/>
      <c r="E4" s="120">
        <v>35000000</v>
      </c>
      <c r="F4" s="120"/>
      <c r="G4" s="120"/>
      <c r="H4" s="120"/>
      <c r="I4" s="120">
        <v>58000000</v>
      </c>
      <c r="J4" s="120">
        <v>93000000</v>
      </c>
      <c r="K4" s="120">
        <v>100000000</v>
      </c>
      <c r="L4" s="120">
        <v>7000000</v>
      </c>
    </row>
    <row r="5" spans="1:12" x14ac:dyDescent="0.3">
      <c r="A5" s="106" t="s">
        <v>13</v>
      </c>
      <c r="B5" s="120"/>
      <c r="C5" s="120"/>
      <c r="D5" s="120"/>
      <c r="E5" s="120"/>
      <c r="F5" s="120"/>
      <c r="G5" s="120"/>
      <c r="H5" s="120"/>
      <c r="I5" s="120">
        <v>5000000</v>
      </c>
      <c r="J5" s="120">
        <v>5000000</v>
      </c>
      <c r="K5" s="120">
        <v>10000000</v>
      </c>
      <c r="L5" s="120">
        <v>5000000</v>
      </c>
    </row>
    <row r="6" spans="1:12" x14ac:dyDescent="0.3">
      <c r="A6" s="106" t="s">
        <v>14</v>
      </c>
      <c r="B6" s="120"/>
      <c r="C6" s="120"/>
      <c r="D6" s="120"/>
      <c r="E6" s="120"/>
      <c r="F6" s="120"/>
      <c r="G6" s="120"/>
      <c r="H6" s="120"/>
      <c r="I6" s="120">
        <v>5000000</v>
      </c>
      <c r="J6" s="120">
        <v>5000000</v>
      </c>
      <c r="K6" s="120">
        <v>10000000</v>
      </c>
      <c r="L6" s="120">
        <v>5000000</v>
      </c>
    </row>
    <row r="7" spans="1:12" x14ac:dyDescent="0.3">
      <c r="A7" s="106" t="s">
        <v>10</v>
      </c>
      <c r="B7" s="120"/>
      <c r="C7" s="120"/>
      <c r="D7" s="120"/>
      <c r="E7" s="120">
        <v>35000000</v>
      </c>
      <c r="F7" s="120"/>
      <c r="G7" s="120"/>
      <c r="H7" s="120"/>
      <c r="I7" s="120">
        <v>40000000</v>
      </c>
      <c r="J7" s="120">
        <v>75000000</v>
      </c>
      <c r="K7" s="120">
        <v>65000000</v>
      </c>
      <c r="L7" s="120">
        <v>-10000000</v>
      </c>
    </row>
    <row r="8" spans="1:12" x14ac:dyDescent="0.3">
      <c r="A8" s="106" t="s">
        <v>12</v>
      </c>
      <c r="B8" s="120"/>
      <c r="C8" s="120"/>
      <c r="D8" s="120"/>
      <c r="E8" s="120"/>
      <c r="F8" s="120"/>
      <c r="G8" s="120"/>
      <c r="H8" s="120"/>
      <c r="I8" s="120">
        <v>8000000</v>
      </c>
      <c r="J8" s="120">
        <v>8000000</v>
      </c>
      <c r="K8" s="120">
        <v>15000000</v>
      </c>
      <c r="L8" s="120">
        <v>7000000</v>
      </c>
    </row>
    <row r="9" spans="1:12" ht="28.8" x14ac:dyDescent="0.3">
      <c r="A9" s="106" t="s">
        <v>268</v>
      </c>
      <c r="B9" s="120"/>
      <c r="C9" s="120"/>
      <c r="D9" s="120"/>
      <c r="E9" s="120"/>
      <c r="F9" s="120"/>
      <c r="G9" s="120"/>
      <c r="H9" s="120"/>
      <c r="I9" s="120">
        <v>30000000</v>
      </c>
      <c r="J9" s="120">
        <v>30000000</v>
      </c>
      <c r="K9" s="120">
        <v>30000000</v>
      </c>
      <c r="L9" s="120">
        <v>0</v>
      </c>
    </row>
    <row r="10" spans="1:12" x14ac:dyDescent="0.3">
      <c r="A10" s="106" t="s">
        <v>40</v>
      </c>
      <c r="B10" s="120"/>
      <c r="C10" s="120"/>
      <c r="D10" s="120"/>
      <c r="E10" s="120"/>
      <c r="F10" s="120"/>
      <c r="G10" s="120"/>
      <c r="H10" s="120"/>
      <c r="I10" s="120">
        <v>30000000</v>
      </c>
      <c r="J10" s="120">
        <v>30000000</v>
      </c>
      <c r="K10" s="120">
        <v>30000000</v>
      </c>
      <c r="L10" s="120">
        <v>0</v>
      </c>
    </row>
    <row r="11" spans="1:12" ht="28.8" x14ac:dyDescent="0.3">
      <c r="A11" s="106" t="s">
        <v>97</v>
      </c>
      <c r="B11" s="120"/>
      <c r="C11" s="120"/>
      <c r="D11" s="120"/>
      <c r="E11" s="120"/>
      <c r="F11" s="120"/>
      <c r="G11" s="120"/>
      <c r="H11" s="120"/>
      <c r="I11" s="120"/>
      <c r="J11" s="120">
        <v>0</v>
      </c>
      <c r="K11" s="120">
        <v>10000000</v>
      </c>
      <c r="L11" s="120">
        <v>10000000</v>
      </c>
    </row>
    <row r="12" spans="1:12" x14ac:dyDescent="0.3">
      <c r="A12" s="106" t="s">
        <v>13</v>
      </c>
      <c r="B12" s="120"/>
      <c r="C12" s="120"/>
      <c r="D12" s="120"/>
      <c r="E12" s="120"/>
      <c r="F12" s="120"/>
      <c r="G12" s="120"/>
      <c r="H12" s="120"/>
      <c r="I12" s="120"/>
      <c r="J12" s="120">
        <v>0</v>
      </c>
      <c r="K12" s="120">
        <v>0</v>
      </c>
      <c r="L12" s="120">
        <v>0</v>
      </c>
    </row>
    <row r="13" spans="1:12" x14ac:dyDescent="0.3">
      <c r="A13" s="106" t="s">
        <v>40</v>
      </c>
      <c r="B13" s="120"/>
      <c r="C13" s="120"/>
      <c r="D13" s="120"/>
      <c r="E13" s="120"/>
      <c r="F13" s="120"/>
      <c r="G13" s="120"/>
      <c r="H13" s="120"/>
      <c r="I13" s="120"/>
      <c r="J13" s="120">
        <v>0</v>
      </c>
      <c r="K13" s="120">
        <v>10000000</v>
      </c>
      <c r="L13" s="120">
        <v>10000000</v>
      </c>
    </row>
    <row r="14" spans="1:12" x14ac:dyDescent="0.3">
      <c r="A14" s="106" t="s">
        <v>14</v>
      </c>
      <c r="B14" s="120"/>
      <c r="C14" s="120"/>
      <c r="D14" s="120"/>
      <c r="E14" s="120"/>
      <c r="F14" s="120"/>
      <c r="G14" s="120"/>
      <c r="H14" s="120"/>
      <c r="I14" s="120"/>
      <c r="J14" s="120">
        <v>0</v>
      </c>
      <c r="K14" s="120">
        <v>0</v>
      </c>
      <c r="L14" s="120">
        <v>0</v>
      </c>
    </row>
    <row r="15" spans="1:12" x14ac:dyDescent="0.3">
      <c r="A15" s="106" t="s">
        <v>12</v>
      </c>
      <c r="B15" s="120"/>
      <c r="C15" s="120"/>
      <c r="D15" s="120"/>
      <c r="E15" s="120"/>
      <c r="F15" s="120"/>
      <c r="G15" s="120"/>
      <c r="H15" s="120"/>
      <c r="I15" s="120"/>
      <c r="J15" s="120">
        <v>0</v>
      </c>
      <c r="K15" s="120">
        <v>0</v>
      </c>
      <c r="L15" s="120">
        <v>0</v>
      </c>
    </row>
    <row r="16" spans="1:12" ht="28.8" x14ac:dyDescent="0.3">
      <c r="A16" s="106" t="s">
        <v>98</v>
      </c>
      <c r="B16" s="120"/>
      <c r="C16" s="120"/>
      <c r="D16" s="120"/>
      <c r="E16" s="120"/>
      <c r="F16" s="120"/>
      <c r="G16" s="120"/>
      <c r="H16" s="120"/>
      <c r="I16" s="120"/>
      <c r="J16" s="120">
        <v>0</v>
      </c>
      <c r="K16" s="120">
        <v>20000000</v>
      </c>
      <c r="L16" s="120">
        <v>20000000</v>
      </c>
    </row>
    <row r="17" spans="1:12" x14ac:dyDescent="0.3">
      <c r="A17" s="106" t="s">
        <v>13</v>
      </c>
      <c r="B17" s="120"/>
      <c r="C17" s="120"/>
      <c r="D17" s="120"/>
      <c r="E17" s="120"/>
      <c r="F17" s="120"/>
      <c r="G17" s="120"/>
      <c r="H17" s="120"/>
      <c r="I17" s="120"/>
      <c r="J17" s="120">
        <v>0</v>
      </c>
      <c r="K17" s="120">
        <v>5000000</v>
      </c>
      <c r="L17" s="120">
        <v>5000000</v>
      </c>
    </row>
    <row r="18" spans="1:12" x14ac:dyDescent="0.3">
      <c r="A18" s="106" t="s">
        <v>14</v>
      </c>
      <c r="B18" s="120"/>
      <c r="C18" s="120"/>
      <c r="D18" s="120"/>
      <c r="E18" s="120"/>
      <c r="F18" s="120"/>
      <c r="G18" s="120"/>
      <c r="H18" s="120"/>
      <c r="I18" s="120"/>
      <c r="J18" s="120">
        <v>0</v>
      </c>
      <c r="K18" s="120">
        <v>5000000</v>
      </c>
      <c r="L18" s="120">
        <v>5000000</v>
      </c>
    </row>
    <row r="19" spans="1:12" x14ac:dyDescent="0.3">
      <c r="A19" s="106" t="s">
        <v>10</v>
      </c>
      <c r="B19" s="120"/>
      <c r="C19" s="120"/>
      <c r="D19" s="120"/>
      <c r="E19" s="120"/>
      <c r="F19" s="120"/>
      <c r="G19" s="120"/>
      <c r="H19" s="120"/>
      <c r="I19" s="120"/>
      <c r="J19" s="120">
        <v>0</v>
      </c>
      <c r="K19" s="120">
        <v>5000000</v>
      </c>
      <c r="L19" s="120">
        <v>5000000</v>
      </c>
    </row>
    <row r="20" spans="1:12" x14ac:dyDescent="0.3">
      <c r="A20" s="106" t="s">
        <v>12</v>
      </c>
      <c r="B20" s="120"/>
      <c r="C20" s="120"/>
      <c r="D20" s="120"/>
      <c r="E20" s="120"/>
      <c r="F20" s="120"/>
      <c r="G20" s="120"/>
      <c r="H20" s="120"/>
      <c r="I20" s="120"/>
      <c r="J20" s="120">
        <v>0</v>
      </c>
      <c r="K20" s="120">
        <v>5000000</v>
      </c>
      <c r="L20" s="120">
        <v>5000000</v>
      </c>
    </row>
    <row r="21" spans="1:12" ht="28.8" x14ac:dyDescent="0.3">
      <c r="A21" s="106" t="s">
        <v>99</v>
      </c>
      <c r="B21" s="120"/>
      <c r="C21" s="120"/>
      <c r="D21" s="120"/>
      <c r="E21" s="120"/>
      <c r="F21" s="120"/>
      <c r="G21" s="120"/>
      <c r="H21" s="120"/>
      <c r="I21" s="120"/>
      <c r="J21" s="120">
        <v>0</v>
      </c>
      <c r="K21" s="120">
        <v>0</v>
      </c>
      <c r="L21" s="120">
        <v>0</v>
      </c>
    </row>
    <row r="22" spans="1:12" x14ac:dyDescent="0.3">
      <c r="A22" s="106" t="s">
        <v>10</v>
      </c>
      <c r="B22" s="120"/>
      <c r="C22" s="120"/>
      <c r="D22" s="120"/>
      <c r="E22" s="120"/>
      <c r="F22" s="120"/>
      <c r="G22" s="120"/>
      <c r="H22" s="120"/>
      <c r="I22" s="120"/>
      <c r="J22" s="120">
        <v>0</v>
      </c>
      <c r="K22" s="120">
        <v>0</v>
      </c>
      <c r="L22" s="120">
        <v>0</v>
      </c>
    </row>
    <row r="23" spans="1:12" ht="43.2" x14ac:dyDescent="0.3">
      <c r="A23" s="106" t="s">
        <v>100</v>
      </c>
      <c r="B23" s="120"/>
      <c r="C23" s="120"/>
      <c r="D23" s="120"/>
      <c r="E23" s="120"/>
      <c r="F23" s="120"/>
      <c r="G23" s="120"/>
      <c r="H23" s="120"/>
      <c r="I23" s="120"/>
      <c r="J23" s="120">
        <v>0</v>
      </c>
      <c r="K23" s="120"/>
      <c r="L23" s="120">
        <v>0</v>
      </c>
    </row>
    <row r="24" spans="1:12" x14ac:dyDescent="0.3">
      <c r="A24" s="106" t="s">
        <v>10</v>
      </c>
      <c r="B24" s="120"/>
      <c r="C24" s="120"/>
      <c r="D24" s="120"/>
      <c r="E24" s="120"/>
      <c r="F24" s="120"/>
      <c r="G24" s="120"/>
      <c r="H24" s="120"/>
      <c r="I24" s="120"/>
      <c r="J24" s="120">
        <v>0</v>
      </c>
      <c r="K24" s="120"/>
      <c r="L24" s="120">
        <v>0</v>
      </c>
    </row>
    <row r="25" spans="1:12" ht="43.2" x14ac:dyDescent="0.3">
      <c r="A25" s="106" t="s">
        <v>101</v>
      </c>
      <c r="B25" s="120"/>
      <c r="C25" s="120"/>
      <c r="D25" s="120"/>
      <c r="E25" s="120"/>
      <c r="F25" s="120"/>
      <c r="G25" s="120"/>
      <c r="H25" s="120"/>
      <c r="I25" s="120"/>
      <c r="J25" s="120">
        <v>0</v>
      </c>
      <c r="K25" s="120">
        <v>140000000</v>
      </c>
      <c r="L25" s="120">
        <v>140000000</v>
      </c>
    </row>
    <row r="26" spans="1:12" x14ac:dyDescent="0.3">
      <c r="A26" s="106" t="s">
        <v>40</v>
      </c>
      <c r="B26" s="120"/>
      <c r="C26" s="120"/>
      <c r="D26" s="120"/>
      <c r="E26" s="120"/>
      <c r="F26" s="120"/>
      <c r="G26" s="120"/>
      <c r="H26" s="120"/>
      <c r="I26" s="120"/>
      <c r="J26" s="120">
        <v>0</v>
      </c>
      <c r="K26" s="120">
        <v>140000000</v>
      </c>
      <c r="L26" s="120">
        <v>140000000</v>
      </c>
    </row>
    <row r="27" spans="1:12" ht="28.8" x14ac:dyDescent="0.3">
      <c r="A27" s="106" t="s">
        <v>102</v>
      </c>
      <c r="B27" s="120"/>
      <c r="C27" s="120"/>
      <c r="D27" s="120"/>
      <c r="E27" s="120"/>
      <c r="F27" s="120"/>
      <c r="G27" s="120"/>
      <c r="H27" s="120"/>
      <c r="I27" s="120"/>
      <c r="J27" s="120">
        <v>0</v>
      </c>
      <c r="K27" s="120">
        <v>0</v>
      </c>
      <c r="L27" s="120">
        <v>0</v>
      </c>
    </row>
    <row r="28" spans="1:12" x14ac:dyDescent="0.3">
      <c r="A28" s="106" t="s">
        <v>40</v>
      </c>
      <c r="B28" s="120"/>
      <c r="C28" s="120"/>
      <c r="D28" s="120"/>
      <c r="E28" s="120"/>
      <c r="F28" s="120"/>
      <c r="G28" s="120"/>
      <c r="H28" s="120"/>
      <c r="I28" s="120"/>
      <c r="J28" s="120">
        <v>0</v>
      </c>
      <c r="K28" s="120">
        <v>0</v>
      </c>
      <c r="L28" s="120">
        <v>0</v>
      </c>
    </row>
    <row r="29" spans="1:12" ht="28.8" x14ac:dyDescent="0.3">
      <c r="A29" s="106" t="s">
        <v>103</v>
      </c>
      <c r="B29" s="120"/>
      <c r="C29" s="120"/>
      <c r="D29" s="120"/>
      <c r="E29" s="120"/>
      <c r="F29" s="120"/>
      <c r="G29" s="120"/>
      <c r="H29" s="120"/>
      <c r="I29" s="120">
        <v>75000000</v>
      </c>
      <c r="J29" s="120">
        <v>75000000</v>
      </c>
      <c r="K29" s="120">
        <v>95000000</v>
      </c>
      <c r="L29" s="120">
        <v>20000000</v>
      </c>
    </row>
    <row r="30" spans="1:12" x14ac:dyDescent="0.3">
      <c r="A30" s="106" t="s">
        <v>13</v>
      </c>
      <c r="B30" s="120"/>
      <c r="C30" s="120"/>
      <c r="D30" s="120"/>
      <c r="E30" s="120"/>
      <c r="F30" s="120"/>
      <c r="G30" s="120"/>
      <c r="H30" s="120"/>
      <c r="I30" s="120">
        <v>10000000</v>
      </c>
      <c r="J30" s="120">
        <v>10000000</v>
      </c>
      <c r="K30" s="120">
        <v>15000000</v>
      </c>
      <c r="L30" s="120">
        <v>5000000</v>
      </c>
    </row>
    <row r="31" spans="1:12" x14ac:dyDescent="0.3">
      <c r="A31" s="106" t="s">
        <v>14</v>
      </c>
      <c r="B31" s="120"/>
      <c r="C31" s="120"/>
      <c r="D31" s="120"/>
      <c r="E31" s="120"/>
      <c r="F31" s="120"/>
      <c r="G31" s="120"/>
      <c r="H31" s="120"/>
      <c r="I31" s="120">
        <v>10000000</v>
      </c>
      <c r="J31" s="120">
        <v>10000000</v>
      </c>
      <c r="K31" s="120">
        <v>15000000</v>
      </c>
      <c r="L31" s="120">
        <v>5000000</v>
      </c>
    </row>
    <row r="32" spans="1:12" x14ac:dyDescent="0.3">
      <c r="A32" s="106" t="s">
        <v>10</v>
      </c>
      <c r="B32" s="120"/>
      <c r="C32" s="120"/>
      <c r="D32" s="120"/>
      <c r="E32" s="120"/>
      <c r="F32" s="120"/>
      <c r="G32" s="120"/>
      <c r="H32" s="120"/>
      <c r="I32" s="120">
        <v>40000000</v>
      </c>
      <c r="J32" s="120">
        <v>40000000</v>
      </c>
      <c r="K32" s="120">
        <v>40000000</v>
      </c>
      <c r="L32" s="120">
        <v>0</v>
      </c>
    </row>
    <row r="33" spans="1:12" x14ac:dyDescent="0.3">
      <c r="A33" s="106" t="s">
        <v>12</v>
      </c>
      <c r="B33" s="120"/>
      <c r="C33" s="120"/>
      <c r="D33" s="120"/>
      <c r="E33" s="120"/>
      <c r="F33" s="120"/>
      <c r="G33" s="120"/>
      <c r="H33" s="120"/>
      <c r="I33" s="120">
        <v>15000000</v>
      </c>
      <c r="J33" s="120">
        <v>15000000</v>
      </c>
      <c r="K33" s="120">
        <v>25000000</v>
      </c>
      <c r="L33" s="120">
        <v>10000000</v>
      </c>
    </row>
    <row r="34" spans="1:12" ht="28.8" x14ac:dyDescent="0.3">
      <c r="A34" s="106" t="s">
        <v>104</v>
      </c>
      <c r="B34" s="120">
        <v>500000000</v>
      </c>
      <c r="C34" s="120"/>
      <c r="D34" s="120"/>
      <c r="E34" s="120"/>
      <c r="F34" s="120"/>
      <c r="G34" s="120"/>
      <c r="H34" s="120"/>
      <c r="I34" s="120">
        <v>155000000</v>
      </c>
      <c r="J34" s="120">
        <v>655000000</v>
      </c>
      <c r="K34" s="120">
        <v>2000000000</v>
      </c>
      <c r="L34" s="120">
        <v>1345000000</v>
      </c>
    </row>
    <row r="35" spans="1:12" x14ac:dyDescent="0.3">
      <c r="A35" s="106" t="s">
        <v>10</v>
      </c>
      <c r="B35" s="120">
        <v>500000000</v>
      </c>
      <c r="C35" s="120"/>
      <c r="D35" s="120"/>
      <c r="E35" s="120"/>
      <c r="F35" s="120"/>
      <c r="G35" s="120"/>
      <c r="H35" s="120"/>
      <c r="I35" s="120">
        <v>155000000</v>
      </c>
      <c r="J35" s="120">
        <v>655000000</v>
      </c>
      <c r="K35" s="120">
        <v>2000000000</v>
      </c>
      <c r="L35" s="120">
        <v>1345000000</v>
      </c>
    </row>
    <row r="36" spans="1:12" x14ac:dyDescent="0.3">
      <c r="A36" s="106" t="s">
        <v>105</v>
      </c>
      <c r="B36" s="120"/>
      <c r="C36" s="120"/>
      <c r="D36" s="120"/>
      <c r="E36" s="120"/>
      <c r="F36" s="120"/>
      <c r="G36" s="120"/>
      <c r="H36" s="120"/>
      <c r="I36" s="120">
        <v>2000000</v>
      </c>
      <c r="J36" s="120">
        <v>2000000</v>
      </c>
      <c r="K36" s="120">
        <v>50000000</v>
      </c>
      <c r="L36" s="120">
        <v>48000000</v>
      </c>
    </row>
    <row r="37" spans="1:12" x14ac:dyDescent="0.3">
      <c r="A37" s="106" t="s">
        <v>10</v>
      </c>
      <c r="B37" s="120"/>
      <c r="C37" s="120"/>
      <c r="D37" s="120"/>
      <c r="E37" s="120"/>
      <c r="F37" s="120"/>
      <c r="G37" s="120"/>
      <c r="H37" s="120"/>
      <c r="I37" s="120">
        <v>2000000</v>
      </c>
      <c r="J37" s="120">
        <v>2000000</v>
      </c>
      <c r="K37" s="120">
        <v>50000000</v>
      </c>
      <c r="L37" s="120">
        <v>48000000</v>
      </c>
    </row>
    <row r="38" spans="1:12" ht="57.6" x14ac:dyDescent="0.3">
      <c r="A38" s="106" t="s">
        <v>106</v>
      </c>
      <c r="B38" s="120"/>
      <c r="C38" s="120"/>
      <c r="D38" s="120"/>
      <c r="E38" s="120">
        <v>10000000</v>
      </c>
      <c r="F38" s="120"/>
      <c r="G38" s="120"/>
      <c r="H38" s="120"/>
      <c r="I38" s="120">
        <v>350000000</v>
      </c>
      <c r="J38" s="120">
        <v>360000000</v>
      </c>
      <c r="K38" s="120">
        <v>628000000</v>
      </c>
      <c r="L38" s="120">
        <v>268000000</v>
      </c>
    </row>
    <row r="39" spans="1:12" x14ac:dyDescent="0.3">
      <c r="A39" s="106" t="s">
        <v>10</v>
      </c>
      <c r="B39" s="120"/>
      <c r="C39" s="120"/>
      <c r="D39" s="120"/>
      <c r="E39" s="120">
        <v>10000000</v>
      </c>
      <c r="F39" s="120"/>
      <c r="G39" s="120"/>
      <c r="H39" s="120"/>
      <c r="I39" s="120">
        <v>350000000</v>
      </c>
      <c r="J39" s="120">
        <v>360000000</v>
      </c>
      <c r="K39" s="120">
        <v>628000000</v>
      </c>
      <c r="L39" s="120">
        <v>268000000</v>
      </c>
    </row>
    <row r="40" spans="1:12" ht="28.8" x14ac:dyDescent="0.3">
      <c r="A40" s="106" t="s">
        <v>107</v>
      </c>
      <c r="B40" s="120"/>
      <c r="C40" s="120"/>
      <c r="D40" s="120"/>
      <c r="E40" s="120"/>
      <c r="F40" s="120"/>
      <c r="G40" s="120"/>
      <c r="H40" s="120"/>
      <c r="I40" s="120">
        <v>10000000</v>
      </c>
      <c r="J40" s="120">
        <v>10000000</v>
      </c>
      <c r="K40" s="120">
        <v>80000000</v>
      </c>
      <c r="L40" s="120">
        <v>70000000</v>
      </c>
    </row>
    <row r="41" spans="1:12" x14ac:dyDescent="0.3">
      <c r="A41" s="106" t="s">
        <v>10</v>
      </c>
      <c r="B41" s="120"/>
      <c r="C41" s="120"/>
      <c r="D41" s="120"/>
      <c r="E41" s="120"/>
      <c r="F41" s="120"/>
      <c r="G41" s="120"/>
      <c r="H41" s="120"/>
      <c r="I41" s="120">
        <v>10000000</v>
      </c>
      <c r="J41" s="120">
        <v>10000000</v>
      </c>
      <c r="K41" s="120">
        <v>80000000</v>
      </c>
      <c r="L41" s="120">
        <v>70000000</v>
      </c>
    </row>
    <row r="42" spans="1:12" ht="28.8" x14ac:dyDescent="0.3">
      <c r="A42" s="106" t="s">
        <v>108</v>
      </c>
      <c r="B42" s="120"/>
      <c r="C42" s="120"/>
      <c r="D42" s="120"/>
      <c r="E42" s="120"/>
      <c r="F42" s="120"/>
      <c r="G42" s="120"/>
      <c r="H42" s="120"/>
      <c r="I42" s="120">
        <v>60000000</v>
      </c>
      <c r="J42" s="120">
        <v>60000000</v>
      </c>
      <c r="K42" s="120">
        <v>100000000</v>
      </c>
      <c r="L42" s="120">
        <v>40000000</v>
      </c>
    </row>
    <row r="43" spans="1:12" x14ac:dyDescent="0.3">
      <c r="A43" s="106" t="s">
        <v>10</v>
      </c>
      <c r="B43" s="120"/>
      <c r="C43" s="120"/>
      <c r="D43" s="120"/>
      <c r="E43" s="120"/>
      <c r="F43" s="120"/>
      <c r="G43" s="120"/>
      <c r="H43" s="120"/>
      <c r="I43" s="120">
        <v>60000000</v>
      </c>
      <c r="J43" s="120">
        <v>60000000</v>
      </c>
      <c r="K43" s="120">
        <v>100000000</v>
      </c>
      <c r="L43" s="120">
        <v>40000000</v>
      </c>
    </row>
    <row r="44" spans="1:12" ht="28.8" x14ac:dyDescent="0.3">
      <c r="A44" s="106" t="s">
        <v>109</v>
      </c>
      <c r="B44" s="120"/>
      <c r="C44" s="120">
        <v>56000000</v>
      </c>
      <c r="D44" s="120"/>
      <c r="E44" s="120">
        <v>29000000</v>
      </c>
      <c r="F44" s="120">
        <v>10678500</v>
      </c>
      <c r="G44" s="120">
        <v>64740000</v>
      </c>
      <c r="H44" s="120">
        <v>7614776</v>
      </c>
      <c r="I44" s="120">
        <v>80000000</v>
      </c>
      <c r="J44" s="120">
        <v>248033276</v>
      </c>
      <c r="K44" s="120">
        <v>150000000</v>
      </c>
      <c r="L44" s="120">
        <v>-98033276</v>
      </c>
    </row>
    <row r="45" spans="1:12" x14ac:dyDescent="0.3">
      <c r="A45" s="106" t="s">
        <v>10</v>
      </c>
      <c r="B45" s="120"/>
      <c r="C45" s="120">
        <v>56000000</v>
      </c>
      <c r="D45" s="120"/>
      <c r="E45" s="120">
        <v>29000000</v>
      </c>
      <c r="F45" s="120">
        <v>10678500</v>
      </c>
      <c r="G45" s="120">
        <v>64740000</v>
      </c>
      <c r="H45" s="120">
        <v>7614776</v>
      </c>
      <c r="I45" s="120">
        <v>80000000</v>
      </c>
      <c r="J45" s="120">
        <v>248033276</v>
      </c>
      <c r="K45" s="120">
        <v>150000000</v>
      </c>
      <c r="L45" s="120">
        <v>-98033276</v>
      </c>
    </row>
    <row r="46" spans="1:12" ht="43.2" x14ac:dyDescent="0.3">
      <c r="A46" s="106" t="s">
        <v>110</v>
      </c>
      <c r="B46" s="120"/>
      <c r="C46" s="120"/>
      <c r="D46" s="120"/>
      <c r="E46" s="120"/>
      <c r="F46" s="120"/>
      <c r="G46" s="120"/>
      <c r="H46" s="120"/>
      <c r="I46" s="120">
        <v>35000000</v>
      </c>
      <c r="J46" s="120">
        <v>35000000</v>
      </c>
      <c r="K46" s="120">
        <v>51000000</v>
      </c>
      <c r="L46" s="120">
        <v>16000000</v>
      </c>
    </row>
    <row r="47" spans="1:12" x14ac:dyDescent="0.3">
      <c r="A47" s="106" t="s">
        <v>10</v>
      </c>
      <c r="B47" s="120"/>
      <c r="C47" s="120"/>
      <c r="D47" s="120"/>
      <c r="E47" s="120"/>
      <c r="F47" s="120"/>
      <c r="G47" s="120"/>
      <c r="H47" s="120"/>
      <c r="I47" s="120">
        <v>35000000</v>
      </c>
      <c r="J47" s="120">
        <v>35000000</v>
      </c>
      <c r="K47" s="120">
        <v>51000000</v>
      </c>
      <c r="L47" s="120">
        <v>16000000</v>
      </c>
    </row>
    <row r="48" spans="1:12" ht="57.6" x14ac:dyDescent="0.3">
      <c r="A48" s="106" t="s">
        <v>111</v>
      </c>
      <c r="B48" s="120"/>
      <c r="C48" s="120">
        <v>5500000</v>
      </c>
      <c r="D48" s="120"/>
      <c r="E48" s="120"/>
      <c r="F48" s="120"/>
      <c r="G48" s="120"/>
      <c r="H48" s="120"/>
      <c r="I48" s="120">
        <v>60000000</v>
      </c>
      <c r="J48" s="120">
        <v>65500000</v>
      </c>
      <c r="K48" s="120">
        <v>91068800</v>
      </c>
      <c r="L48" s="120">
        <v>25568800</v>
      </c>
    </row>
    <row r="49" spans="1:12" x14ac:dyDescent="0.3">
      <c r="A49" s="106" t="s">
        <v>10</v>
      </c>
      <c r="B49" s="120"/>
      <c r="C49" s="120">
        <v>5500000</v>
      </c>
      <c r="D49" s="120"/>
      <c r="E49" s="120"/>
      <c r="F49" s="120"/>
      <c r="G49" s="120"/>
      <c r="H49" s="120"/>
      <c r="I49" s="120">
        <v>60000000</v>
      </c>
      <c r="J49" s="120">
        <v>65500000</v>
      </c>
      <c r="K49" s="120">
        <v>91068800</v>
      </c>
      <c r="L49" s="120">
        <v>25568800</v>
      </c>
    </row>
    <row r="50" spans="1:12" ht="28.8" x14ac:dyDescent="0.3">
      <c r="A50" s="106" t="s">
        <v>112</v>
      </c>
      <c r="B50" s="120"/>
      <c r="C50" s="120"/>
      <c r="D50" s="120"/>
      <c r="E50" s="120"/>
      <c r="F50" s="120"/>
      <c r="G50" s="120"/>
      <c r="H50" s="120"/>
      <c r="I50" s="120"/>
      <c r="J50" s="120">
        <v>0</v>
      </c>
      <c r="K50" s="120">
        <v>0</v>
      </c>
      <c r="L50" s="120">
        <v>0</v>
      </c>
    </row>
    <row r="51" spans="1:12" x14ac:dyDescent="0.3">
      <c r="A51" s="106" t="s">
        <v>40</v>
      </c>
      <c r="B51" s="120"/>
      <c r="C51" s="120"/>
      <c r="D51" s="120"/>
      <c r="E51" s="120"/>
      <c r="F51" s="120"/>
      <c r="G51" s="120"/>
      <c r="H51" s="120"/>
      <c r="I51" s="120"/>
      <c r="J51" s="120">
        <v>0</v>
      </c>
      <c r="K51" s="120">
        <v>0</v>
      </c>
      <c r="L51" s="120">
        <v>0</v>
      </c>
    </row>
    <row r="52" spans="1:12" ht="43.2" x14ac:dyDescent="0.3">
      <c r="A52" s="106" t="s">
        <v>113</v>
      </c>
      <c r="B52" s="120"/>
      <c r="C52" s="120"/>
      <c r="D52" s="120"/>
      <c r="E52" s="120"/>
      <c r="F52" s="120"/>
      <c r="G52" s="120"/>
      <c r="H52" s="120"/>
      <c r="I52" s="120">
        <v>10000000</v>
      </c>
      <c r="J52" s="120">
        <v>10000000</v>
      </c>
      <c r="K52" s="120">
        <v>20000000</v>
      </c>
      <c r="L52" s="120">
        <v>10000000</v>
      </c>
    </row>
    <row r="53" spans="1:12" x14ac:dyDescent="0.3">
      <c r="A53" s="106" t="s">
        <v>40</v>
      </c>
      <c r="B53" s="120"/>
      <c r="C53" s="120"/>
      <c r="D53" s="120"/>
      <c r="E53" s="120"/>
      <c r="F53" s="120"/>
      <c r="G53" s="120"/>
      <c r="H53" s="120"/>
      <c r="I53" s="120">
        <v>10000000</v>
      </c>
      <c r="J53" s="120">
        <v>10000000</v>
      </c>
      <c r="K53" s="120">
        <v>20000000</v>
      </c>
      <c r="L53" s="120">
        <v>10000000</v>
      </c>
    </row>
    <row r="54" spans="1:12" ht="28.8" x14ac:dyDescent="0.3">
      <c r="A54" s="106" t="s">
        <v>304</v>
      </c>
      <c r="B54" s="120"/>
      <c r="C54" s="120"/>
      <c r="D54" s="120"/>
      <c r="E54" s="120"/>
      <c r="F54" s="120"/>
      <c r="G54" s="120"/>
      <c r="H54" s="120"/>
      <c r="I54" s="120">
        <v>35000000</v>
      </c>
      <c r="J54" s="120">
        <v>35000000</v>
      </c>
      <c r="K54" s="120">
        <v>57000000</v>
      </c>
      <c r="L54" s="120">
        <v>22000000</v>
      </c>
    </row>
    <row r="55" spans="1:12" x14ac:dyDescent="0.3">
      <c r="A55" s="106" t="s">
        <v>13</v>
      </c>
      <c r="B55" s="120"/>
      <c r="C55" s="120"/>
      <c r="D55" s="120"/>
      <c r="E55" s="120"/>
      <c r="F55" s="120"/>
      <c r="G55" s="120"/>
      <c r="H55" s="120"/>
      <c r="I55" s="120">
        <v>6000000</v>
      </c>
      <c r="J55" s="120">
        <v>6000000</v>
      </c>
      <c r="K55" s="120">
        <v>10000000</v>
      </c>
      <c r="L55" s="120">
        <v>4000000</v>
      </c>
    </row>
    <row r="56" spans="1:12" x14ac:dyDescent="0.3">
      <c r="A56" s="106" t="s">
        <v>14</v>
      </c>
      <c r="B56" s="120"/>
      <c r="C56" s="120"/>
      <c r="D56" s="120"/>
      <c r="E56" s="120"/>
      <c r="F56" s="120"/>
      <c r="G56" s="120"/>
      <c r="H56" s="120"/>
      <c r="I56" s="120">
        <v>6000000</v>
      </c>
      <c r="J56" s="120">
        <v>6000000</v>
      </c>
      <c r="K56" s="120">
        <v>10000000</v>
      </c>
      <c r="L56" s="120">
        <v>4000000</v>
      </c>
    </row>
    <row r="57" spans="1:12" x14ac:dyDescent="0.3">
      <c r="A57" s="106" t="s">
        <v>10</v>
      </c>
      <c r="B57" s="120"/>
      <c r="C57" s="120"/>
      <c r="D57" s="120"/>
      <c r="E57" s="120"/>
      <c r="F57" s="120"/>
      <c r="G57" s="120"/>
      <c r="H57" s="120"/>
      <c r="I57" s="120">
        <v>17000000</v>
      </c>
      <c r="J57" s="120">
        <v>17000000</v>
      </c>
      <c r="K57" s="120">
        <v>27000000</v>
      </c>
      <c r="L57" s="120">
        <v>10000000</v>
      </c>
    </row>
    <row r="58" spans="1:12" x14ac:dyDescent="0.3">
      <c r="A58" s="106" t="s">
        <v>12</v>
      </c>
      <c r="B58" s="120"/>
      <c r="C58" s="120"/>
      <c r="D58" s="120"/>
      <c r="E58" s="120"/>
      <c r="F58" s="120"/>
      <c r="G58" s="120"/>
      <c r="H58" s="120"/>
      <c r="I58" s="120">
        <v>6000000</v>
      </c>
      <c r="J58" s="120">
        <v>6000000</v>
      </c>
      <c r="K58" s="120">
        <v>10000000</v>
      </c>
      <c r="L58" s="120">
        <v>4000000</v>
      </c>
    </row>
    <row r="59" spans="1:12" x14ac:dyDescent="0.3">
      <c r="A59" s="106" t="s">
        <v>308</v>
      </c>
      <c r="B59" s="120"/>
      <c r="C59" s="120"/>
      <c r="D59" s="120"/>
      <c r="E59" s="120"/>
      <c r="F59" s="120"/>
      <c r="G59" s="120"/>
      <c r="H59" s="120"/>
      <c r="I59" s="120"/>
      <c r="J59" s="120">
        <v>0</v>
      </c>
      <c r="K59" s="120">
        <v>180000000</v>
      </c>
      <c r="L59" s="120">
        <v>180000000</v>
      </c>
    </row>
    <row r="60" spans="1:12" x14ac:dyDescent="0.3">
      <c r="A60" s="106" t="s">
        <v>10</v>
      </c>
      <c r="B60" s="120"/>
      <c r="C60" s="120"/>
      <c r="D60" s="120"/>
      <c r="E60" s="120"/>
      <c r="F60" s="120"/>
      <c r="G60" s="120"/>
      <c r="H60" s="120"/>
      <c r="I60" s="120"/>
      <c r="J60" s="120">
        <v>0</v>
      </c>
      <c r="K60" s="120">
        <v>180000000</v>
      </c>
      <c r="L60" s="120">
        <v>180000000</v>
      </c>
    </row>
    <row r="61" spans="1:12" ht="28.8" x14ac:dyDescent="0.3">
      <c r="A61" s="106" t="s">
        <v>114</v>
      </c>
      <c r="B61" s="120"/>
      <c r="C61" s="120"/>
      <c r="D61" s="120"/>
      <c r="E61" s="120"/>
      <c r="F61" s="120"/>
      <c r="G61" s="120"/>
      <c r="H61" s="120"/>
      <c r="I61" s="120">
        <v>40000000</v>
      </c>
      <c r="J61" s="120">
        <v>40000000</v>
      </c>
      <c r="K61" s="120">
        <v>120000000</v>
      </c>
      <c r="L61" s="120">
        <v>80000000</v>
      </c>
    </row>
    <row r="62" spans="1:12" x14ac:dyDescent="0.3">
      <c r="A62" s="106" t="s">
        <v>40</v>
      </c>
      <c r="B62" s="120"/>
      <c r="C62" s="120"/>
      <c r="D62" s="120"/>
      <c r="E62" s="120"/>
      <c r="F62" s="120"/>
      <c r="G62" s="120"/>
      <c r="H62" s="120"/>
      <c r="I62" s="120">
        <v>40000000</v>
      </c>
      <c r="J62" s="120">
        <v>40000000</v>
      </c>
      <c r="K62" s="120">
        <v>120000000</v>
      </c>
      <c r="L62" s="120">
        <v>80000000</v>
      </c>
    </row>
    <row r="63" spans="1:12" x14ac:dyDescent="0.3">
      <c r="A63" s="106" t="s">
        <v>492</v>
      </c>
      <c r="B63" s="120">
        <v>500000000</v>
      </c>
      <c r="C63" s="120">
        <v>61500000</v>
      </c>
      <c r="D63" s="120"/>
      <c r="E63" s="120">
        <v>74000000</v>
      </c>
      <c r="F63" s="120">
        <v>10678500</v>
      </c>
      <c r="G63" s="120">
        <v>64740000</v>
      </c>
      <c r="H63" s="120">
        <v>7614776</v>
      </c>
      <c r="I63" s="120">
        <v>1000000000</v>
      </c>
      <c r="J63" s="120">
        <v>1718533276</v>
      </c>
      <c r="K63" s="120">
        <v>3922068800</v>
      </c>
      <c r="L63" s="120">
        <v>2203535524</v>
      </c>
    </row>
    <row r="64" spans="1:12" x14ac:dyDescent="0.3">
      <c r="I64" s="129">
        <f>+GETPIVOTDATA(" POAI0 01",$A$3)/GETPIVOTDATA(" TOTAL REQUERIDO PDI 2024",$A$3)</f>
        <v>0.43817009941284046</v>
      </c>
      <c r="J64" s="129">
        <v>1</v>
      </c>
      <c r="K64" s="129">
        <f>+GETPIVOTDATA(" POR ASIGNAR",$A$3)/GETPIVOTDATA(" TOTAL REQUERIDO PDI 2024",$A$3)</f>
        <v>0.56182990058715954</v>
      </c>
    </row>
    <row r="65" spans="1:12" x14ac:dyDescent="0.3">
      <c r="A65" s="121" t="s">
        <v>490</v>
      </c>
    </row>
    <row r="66" spans="1:12" ht="28.8" x14ac:dyDescent="0.3">
      <c r="A66" s="122" t="s">
        <v>238</v>
      </c>
      <c r="B66" s="120">
        <f>+'POAI SF'!J45</f>
        <v>0</v>
      </c>
      <c r="C66" s="120">
        <f>+'POAI SF'!V45</f>
        <v>0</v>
      </c>
      <c r="D66" s="120">
        <f>+'POAI SF'!W45</f>
        <v>0</v>
      </c>
      <c r="E66" s="120">
        <f>+'POAI SF'!X45</f>
        <v>35000000</v>
      </c>
      <c r="F66" s="120">
        <f>+'POAI SF'!Y45</f>
        <v>0</v>
      </c>
      <c r="G66" s="120">
        <f>+'POAI SF'!AA45</f>
        <v>0</v>
      </c>
      <c r="H66" s="120">
        <f>+'POAI SF'!AB45</f>
        <v>0</v>
      </c>
      <c r="I66" s="120">
        <f>+'POAI SF'!AE45</f>
        <v>88000000</v>
      </c>
      <c r="J66" s="120">
        <f t="shared" ref="J66:J71" si="0">SUM(B66:I66)</f>
        <v>123000000</v>
      </c>
      <c r="K66" s="120">
        <f>+'POAI SF'!AH45</f>
        <v>130000000</v>
      </c>
      <c r="L66" s="120">
        <f>+'POAI SF'!AJ45</f>
        <v>7000000</v>
      </c>
    </row>
    <row r="67" spans="1:12" x14ac:dyDescent="0.3">
      <c r="A67" s="122" t="s">
        <v>239</v>
      </c>
      <c r="B67" s="120">
        <f>+'POAI SF'!J46</f>
        <v>0</v>
      </c>
      <c r="C67" s="120">
        <f>+'POAI SF'!V46</f>
        <v>0</v>
      </c>
      <c r="D67" s="120">
        <f>+'POAI SF'!W46</f>
        <v>0</v>
      </c>
      <c r="E67" s="120">
        <f>+'POAI SF'!X46</f>
        <v>0</v>
      </c>
      <c r="F67" s="120">
        <f>+'POAI SF'!Y46</f>
        <v>0</v>
      </c>
      <c r="G67" s="120">
        <f>+'POAI SF'!AA46</f>
        <v>0</v>
      </c>
      <c r="H67" s="120">
        <f>+'POAI SF'!AB46</f>
        <v>0</v>
      </c>
      <c r="I67" s="120">
        <f>+'POAI SF'!AE46</f>
        <v>75000000</v>
      </c>
      <c r="J67" s="120">
        <f t="shared" si="0"/>
        <v>75000000</v>
      </c>
      <c r="K67" s="120">
        <f>+'POAI SF'!AH46</f>
        <v>265000000</v>
      </c>
      <c r="L67" s="120">
        <f>+'POAI SF'!AJ46</f>
        <v>190000000</v>
      </c>
    </row>
    <row r="68" spans="1:12" x14ac:dyDescent="0.3">
      <c r="A68" s="122" t="s">
        <v>240</v>
      </c>
      <c r="B68" s="120">
        <f>+'POAI SF'!J47</f>
        <v>500000000</v>
      </c>
      <c r="C68" s="120">
        <f>+'POAI SF'!V47</f>
        <v>0</v>
      </c>
      <c r="D68" s="120">
        <f>+'POAI SF'!W47</f>
        <v>0</v>
      </c>
      <c r="E68" s="120">
        <f>+'POAI SF'!X47</f>
        <v>10000000</v>
      </c>
      <c r="F68" s="120">
        <f>+'POAI SF'!Y47</f>
        <v>0</v>
      </c>
      <c r="G68" s="120">
        <f>+'POAI SF'!AA47</f>
        <v>0</v>
      </c>
      <c r="H68" s="120">
        <f>+'POAI SF'!AB47</f>
        <v>0</v>
      </c>
      <c r="I68" s="120">
        <f>+'POAI SF'!AE47</f>
        <v>577000000</v>
      </c>
      <c r="J68" s="120">
        <f t="shared" si="0"/>
        <v>1087000000</v>
      </c>
      <c r="K68" s="120">
        <f>+'POAI SF'!AH47</f>
        <v>2858000000</v>
      </c>
      <c r="L68" s="120">
        <f>+'POAI SF'!AJ47</f>
        <v>1771000000</v>
      </c>
    </row>
    <row r="69" spans="1:12" ht="28.8" x14ac:dyDescent="0.3">
      <c r="A69" s="123" t="s">
        <v>241</v>
      </c>
      <c r="B69" s="120">
        <f>+'POAI SF'!J48</f>
        <v>0</v>
      </c>
      <c r="C69" s="120">
        <f>+'POAI SF'!V48</f>
        <v>61500000</v>
      </c>
      <c r="D69" s="120">
        <f>+'POAI SF'!W48</f>
        <v>0</v>
      </c>
      <c r="E69" s="120">
        <f>+'POAI SF'!X48</f>
        <v>29000000</v>
      </c>
      <c r="F69" s="120">
        <f>+'POAI SF'!Y48</f>
        <v>10678500</v>
      </c>
      <c r="G69" s="120">
        <f>+'POAI SF'!AA48</f>
        <v>64740000</v>
      </c>
      <c r="H69" s="120">
        <f>+'POAI SF'!AB48</f>
        <v>7614776</v>
      </c>
      <c r="I69" s="120">
        <f>+'POAI SF'!AE48</f>
        <v>175000000</v>
      </c>
      <c r="J69" s="120">
        <f t="shared" si="0"/>
        <v>348533276</v>
      </c>
      <c r="K69" s="120">
        <f>+'POAI SF'!AH48</f>
        <v>292068800</v>
      </c>
      <c r="L69" s="120">
        <f>+'POAI SF'!AJ48</f>
        <v>-56464476</v>
      </c>
    </row>
    <row r="70" spans="1:12" ht="28.8" x14ac:dyDescent="0.3">
      <c r="A70" s="122" t="s">
        <v>242</v>
      </c>
      <c r="B70" s="120">
        <f>+'POAI SF'!J49</f>
        <v>0</v>
      </c>
      <c r="C70" s="120">
        <f>+'POAI SF'!V49</f>
        <v>0</v>
      </c>
      <c r="D70" s="120">
        <f>+'POAI SF'!W49</f>
        <v>0</v>
      </c>
      <c r="E70" s="120">
        <f>+'POAI SF'!X49</f>
        <v>0</v>
      </c>
      <c r="F70" s="120">
        <f>+'POAI SF'!Y49</f>
        <v>0</v>
      </c>
      <c r="G70" s="120">
        <f>+'POAI SF'!AA49</f>
        <v>0</v>
      </c>
      <c r="H70" s="120">
        <f>+'POAI SF'!AB49</f>
        <v>0</v>
      </c>
      <c r="I70" s="120">
        <f>+'POAI SF'!AE49</f>
        <v>0</v>
      </c>
      <c r="J70" s="120">
        <f t="shared" si="0"/>
        <v>0</v>
      </c>
      <c r="K70" s="120">
        <f>+'POAI SF'!AH49</f>
        <v>0</v>
      </c>
      <c r="L70" s="120">
        <f>+'POAI SF'!AJ49</f>
        <v>0</v>
      </c>
    </row>
    <row r="71" spans="1:12" ht="28.8" x14ac:dyDescent="0.3">
      <c r="A71" s="122" t="s">
        <v>352</v>
      </c>
      <c r="B71" s="120">
        <f>+'POAI SF'!J50</f>
        <v>0</v>
      </c>
      <c r="C71" s="120">
        <f>+'POAI SF'!V50</f>
        <v>0</v>
      </c>
      <c r="D71" s="120">
        <f>+'POAI SF'!W50</f>
        <v>0</v>
      </c>
      <c r="E71" s="120">
        <f>+'POAI SF'!X50</f>
        <v>0</v>
      </c>
      <c r="F71" s="120">
        <f>+'POAI SF'!Y50</f>
        <v>0</v>
      </c>
      <c r="G71" s="120">
        <f>+'POAI SF'!AA50</f>
        <v>0</v>
      </c>
      <c r="H71" s="120">
        <f>+'POAI SF'!AB50</f>
        <v>0</v>
      </c>
      <c r="I71" s="120">
        <f>+'POAI SF'!AE50</f>
        <v>85000000</v>
      </c>
      <c r="J71" s="120">
        <f t="shared" si="0"/>
        <v>85000000</v>
      </c>
      <c r="K71" s="120">
        <f>+'POAI SF'!AH50</f>
        <v>377000000</v>
      </c>
      <c r="L71" s="120">
        <f>+'POAI SF'!AJ50</f>
        <v>292000000</v>
      </c>
    </row>
    <row r="72" spans="1:12" x14ac:dyDescent="0.3">
      <c r="A72" s="124" t="s">
        <v>243</v>
      </c>
      <c r="B72" s="125">
        <f>SUM(B66:B71)</f>
        <v>500000000</v>
      </c>
      <c r="C72" s="125">
        <f t="shared" ref="C72:F72" si="1">SUM(C66:C71)</f>
        <v>61500000</v>
      </c>
      <c r="D72" s="125">
        <f t="shared" si="1"/>
        <v>0</v>
      </c>
      <c r="E72" s="125">
        <f t="shared" si="1"/>
        <v>74000000</v>
      </c>
      <c r="F72" s="125">
        <f t="shared" si="1"/>
        <v>10678500</v>
      </c>
      <c r="G72" s="125">
        <f t="shared" ref="G72:H72" si="2">SUM(G66:G71)</f>
        <v>64740000</v>
      </c>
      <c r="H72" s="125">
        <f t="shared" si="2"/>
        <v>7614776</v>
      </c>
      <c r="I72" s="125">
        <f t="shared" ref="I72" si="3">SUM(I66:I71)</f>
        <v>1000000000</v>
      </c>
      <c r="J72" s="125">
        <f t="shared" ref="J72" si="4">SUM(J66:J71)</f>
        <v>1718533276</v>
      </c>
      <c r="K72" s="125">
        <f t="shared" ref="K72" si="5">SUM(K66:K71)</f>
        <v>3922068800</v>
      </c>
      <c r="L72" s="125">
        <f t="shared" ref="L72" si="6">SUM(L66:L71)</f>
        <v>2203535524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89"/>
  <sheetViews>
    <sheetView showGridLines="0" zoomScale="120" zoomScaleNormal="120" workbookViewId="0">
      <pane xSplit="5" ySplit="1" topLeftCell="AA40" activePane="bottomRight" state="frozen"/>
      <selection pane="topRight" activeCell="F1" sqref="F1"/>
      <selection pane="bottomLeft" activeCell="A2" sqref="A2"/>
      <selection pane="bottomRight" activeCell="AB51" sqref="AB51"/>
    </sheetView>
  </sheetViews>
  <sheetFormatPr baseColWidth="10" defaultColWidth="11.5546875" defaultRowHeight="14.4" customHeight="1" zeroHeight="1" x14ac:dyDescent="0.3"/>
  <cols>
    <col min="1" max="1" width="3.109375" customWidth="1"/>
    <col min="2" max="2" width="38.6640625" style="23" customWidth="1"/>
    <col min="3" max="3" width="11.5546875" style="8" customWidth="1"/>
    <col min="4" max="4" width="10.6640625" customWidth="1"/>
    <col min="5" max="5" width="12.21875" style="15" customWidth="1"/>
    <col min="6" max="6" width="17.33203125" customWidth="1"/>
    <col min="7" max="7" width="16.44140625" customWidth="1"/>
    <col min="8" max="8" width="17.33203125" customWidth="1"/>
    <col min="9" max="9" width="17.109375" customWidth="1"/>
    <col min="10" max="10" width="18" customWidth="1"/>
    <col min="11" max="11" width="17.77734375" customWidth="1"/>
    <col min="12" max="12" width="16.5546875" customWidth="1"/>
    <col min="13" max="13" width="16.109375" customWidth="1"/>
    <col min="14" max="14" width="16.44140625" customWidth="1"/>
    <col min="15" max="15" width="15.88671875" customWidth="1"/>
    <col min="16" max="16" width="15.44140625" customWidth="1"/>
    <col min="17" max="17" width="14.6640625" customWidth="1"/>
    <col min="18" max="18" width="16.21875" customWidth="1"/>
    <col min="19" max="19" width="17.88671875" customWidth="1"/>
    <col min="20" max="20" width="17.44140625" customWidth="1"/>
    <col min="21" max="21" width="16.6640625" customWidth="1"/>
    <col min="22" max="22" width="15.44140625" customWidth="1"/>
    <col min="23" max="23" width="16.5546875" customWidth="1"/>
    <col min="24" max="24" width="16.6640625" customWidth="1"/>
    <col min="25" max="29" width="15.44140625" customWidth="1"/>
    <col min="30" max="30" width="18" customWidth="1"/>
    <col min="31" max="31" width="17.44140625" customWidth="1"/>
    <col min="32" max="32" width="18" customWidth="1"/>
    <col min="33" max="33" width="10.44140625" customWidth="1"/>
    <col min="34" max="34" width="19" customWidth="1"/>
    <col min="35" max="35" width="10.44140625" customWidth="1"/>
    <col min="36" max="36" width="19.21875" style="10" customWidth="1"/>
    <col min="37" max="37" width="13.5546875" customWidth="1"/>
  </cols>
  <sheetData>
    <row r="1" spans="1:37" ht="40.200000000000003" customHeight="1" x14ac:dyDescent="0.3">
      <c r="B1" s="34" t="s">
        <v>0</v>
      </c>
      <c r="C1" s="2" t="s">
        <v>1</v>
      </c>
      <c r="D1" s="2" t="s">
        <v>2</v>
      </c>
      <c r="E1" s="3" t="s">
        <v>3</v>
      </c>
      <c r="F1" s="1" t="s">
        <v>271</v>
      </c>
      <c r="G1" s="1" t="s">
        <v>272</v>
      </c>
      <c r="H1" s="1" t="s">
        <v>273</v>
      </c>
      <c r="I1" s="1" t="s">
        <v>274</v>
      </c>
      <c r="J1" s="1" t="s">
        <v>275</v>
      </c>
      <c r="K1" s="1" t="s">
        <v>276</v>
      </c>
      <c r="L1" s="1" t="s">
        <v>277</v>
      </c>
      <c r="M1" s="1" t="s">
        <v>278</v>
      </c>
      <c r="N1" s="1" t="s">
        <v>279</v>
      </c>
      <c r="O1" s="1" t="s">
        <v>280</v>
      </c>
      <c r="P1" s="1" t="s">
        <v>281</v>
      </c>
      <c r="Q1" s="1" t="s">
        <v>282</v>
      </c>
      <c r="R1" s="1" t="s">
        <v>283</v>
      </c>
      <c r="S1" s="1" t="s">
        <v>284</v>
      </c>
      <c r="T1" s="1" t="s">
        <v>285</v>
      </c>
      <c r="U1" s="1" t="s">
        <v>286</v>
      </c>
      <c r="V1" s="1" t="s">
        <v>287</v>
      </c>
      <c r="W1" s="1" t="s">
        <v>288</v>
      </c>
      <c r="X1" s="1" t="s">
        <v>289</v>
      </c>
      <c r="Y1" s="1" t="s">
        <v>290</v>
      </c>
      <c r="Z1" s="1" t="s">
        <v>291</v>
      </c>
      <c r="AA1" s="1" t="s">
        <v>292</v>
      </c>
      <c r="AB1" s="1" t="s">
        <v>293</v>
      </c>
      <c r="AC1" s="1" t="s">
        <v>4</v>
      </c>
      <c r="AD1" s="1" t="s">
        <v>5</v>
      </c>
      <c r="AE1" s="1" t="s">
        <v>294</v>
      </c>
      <c r="AF1" s="1" t="s">
        <v>342</v>
      </c>
      <c r="AG1" s="1" t="s">
        <v>6</v>
      </c>
      <c r="AH1" s="4" t="s">
        <v>341</v>
      </c>
      <c r="AI1" s="4" t="s">
        <v>7</v>
      </c>
      <c r="AJ1" s="5" t="s">
        <v>8</v>
      </c>
    </row>
    <row r="2" spans="1:37" s="6" customFormat="1" ht="55.2" x14ac:dyDescent="0.3">
      <c r="A2" s="33" t="str">
        <f t="shared" ref="A2:A42" si="0">LEFT(B2,7)</f>
        <v>SF.PY.1</v>
      </c>
      <c r="B2" s="35" t="s">
        <v>96</v>
      </c>
      <c r="C2" s="16" t="s">
        <v>10</v>
      </c>
      <c r="D2" s="54" t="s">
        <v>269</v>
      </c>
      <c r="E2" s="38">
        <v>2327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21"/>
      <c r="X2" s="58">
        <v>35000000</v>
      </c>
      <c r="Y2" s="12"/>
      <c r="Z2" s="12"/>
      <c r="AA2" s="12"/>
      <c r="AB2" s="12"/>
      <c r="AC2" s="12"/>
      <c r="AD2" s="12"/>
      <c r="AE2" s="12">
        <v>40000000</v>
      </c>
      <c r="AF2" s="12">
        <f t="shared" ref="AF2:AF42" si="1">SUM(F2:AE2)</f>
        <v>75000000</v>
      </c>
      <c r="AG2" s="18">
        <f t="shared" ref="AG2:AG6" si="2">+AF2/AH2</f>
        <v>1.1538461538461537</v>
      </c>
      <c r="AH2" s="12">
        <v>65000000</v>
      </c>
      <c r="AI2" s="19">
        <f t="shared" ref="AI2:AI6" si="3">+AJ2/AH2</f>
        <v>-0.15384615384615385</v>
      </c>
      <c r="AJ2" s="12">
        <f t="shared" ref="AJ2:AJ42" si="4">+AH2-AF2</f>
        <v>-10000000</v>
      </c>
    </row>
    <row r="3" spans="1:37" s="6" customFormat="1" ht="55.2" x14ac:dyDescent="0.3">
      <c r="A3" s="33" t="str">
        <f t="shared" si="0"/>
        <v>SF.PY.1</v>
      </c>
      <c r="B3" s="35" t="s">
        <v>96</v>
      </c>
      <c r="C3" s="16" t="s">
        <v>13</v>
      </c>
      <c r="D3" s="54" t="s">
        <v>269</v>
      </c>
      <c r="E3" s="38">
        <v>300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>
        <v>5000000</v>
      </c>
      <c r="AF3" s="12">
        <f t="shared" si="1"/>
        <v>5000000</v>
      </c>
      <c r="AG3" s="18">
        <f t="shared" si="2"/>
        <v>0.5</v>
      </c>
      <c r="AH3" s="12">
        <v>10000000</v>
      </c>
      <c r="AI3" s="19">
        <f t="shared" si="3"/>
        <v>0.5</v>
      </c>
      <c r="AJ3" s="12">
        <f t="shared" si="4"/>
        <v>5000000</v>
      </c>
    </row>
    <row r="4" spans="1:37" s="6" customFormat="1" ht="55.2" x14ac:dyDescent="0.3">
      <c r="A4" s="33" t="str">
        <f t="shared" si="0"/>
        <v>SF.PY.1</v>
      </c>
      <c r="B4" s="35" t="s">
        <v>96</v>
      </c>
      <c r="C4" s="16" t="s">
        <v>14</v>
      </c>
      <c r="D4" s="54" t="s">
        <v>269</v>
      </c>
      <c r="E4" s="38">
        <v>300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>
        <v>5000000</v>
      </c>
      <c r="AF4" s="12">
        <f t="shared" si="1"/>
        <v>5000000</v>
      </c>
      <c r="AG4" s="18">
        <f t="shared" si="2"/>
        <v>0.5</v>
      </c>
      <c r="AH4" s="12">
        <v>10000000</v>
      </c>
      <c r="AI4" s="19">
        <f t="shared" si="3"/>
        <v>0.5</v>
      </c>
      <c r="AJ4" s="12">
        <f t="shared" si="4"/>
        <v>5000000</v>
      </c>
    </row>
    <row r="5" spans="1:37" s="6" customFormat="1" ht="55.2" x14ac:dyDescent="0.3">
      <c r="A5" s="33" t="str">
        <f t="shared" si="0"/>
        <v>SF.PY.1</v>
      </c>
      <c r="B5" s="35" t="s">
        <v>96</v>
      </c>
      <c r="C5" s="16" t="s">
        <v>12</v>
      </c>
      <c r="D5" s="54" t="s">
        <v>269</v>
      </c>
      <c r="E5" s="38">
        <v>400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>
        <v>8000000</v>
      </c>
      <c r="AF5" s="12">
        <f t="shared" si="1"/>
        <v>8000000</v>
      </c>
      <c r="AG5" s="18">
        <f t="shared" si="2"/>
        <v>0.53333333333333333</v>
      </c>
      <c r="AH5" s="12">
        <v>15000000</v>
      </c>
      <c r="AI5" s="19">
        <f t="shared" si="3"/>
        <v>0.46666666666666667</v>
      </c>
      <c r="AJ5" s="12">
        <f t="shared" si="4"/>
        <v>7000000</v>
      </c>
    </row>
    <row r="6" spans="1:37" s="6" customFormat="1" ht="57" customHeight="1" x14ac:dyDescent="0.3">
      <c r="A6" s="33" t="str">
        <f t="shared" si="0"/>
        <v>SF.PY.1</v>
      </c>
      <c r="B6" s="35" t="s">
        <v>268</v>
      </c>
      <c r="C6" s="16" t="s">
        <v>40</v>
      </c>
      <c r="D6" s="54" t="s">
        <v>270</v>
      </c>
      <c r="E6" s="38">
        <v>0.3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>
        <v>30000000</v>
      </c>
      <c r="AF6" s="12">
        <f t="shared" si="1"/>
        <v>30000000</v>
      </c>
      <c r="AG6" s="18">
        <f t="shared" si="2"/>
        <v>1</v>
      </c>
      <c r="AH6" s="12">
        <v>30000000</v>
      </c>
      <c r="AI6" s="19">
        <f t="shared" si="3"/>
        <v>0</v>
      </c>
      <c r="AJ6" s="12">
        <f t="shared" si="4"/>
        <v>0</v>
      </c>
    </row>
    <row r="7" spans="1:37" s="6" customFormat="1" ht="27.6" x14ac:dyDescent="0.3">
      <c r="A7" s="33" t="str">
        <f t="shared" si="0"/>
        <v>SF.PY.2</v>
      </c>
      <c r="B7" s="35" t="s">
        <v>97</v>
      </c>
      <c r="C7" s="16" t="s">
        <v>40</v>
      </c>
      <c r="D7" s="54" t="s">
        <v>295</v>
      </c>
      <c r="E7" s="38">
        <v>2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>
        <f t="shared" si="1"/>
        <v>0</v>
      </c>
      <c r="AG7" s="18"/>
      <c r="AH7" s="12">
        <v>10000000</v>
      </c>
      <c r="AI7" s="19"/>
      <c r="AJ7" s="12">
        <f t="shared" si="4"/>
        <v>10000000</v>
      </c>
    </row>
    <row r="8" spans="1:37" s="6" customFormat="1" ht="55.2" x14ac:dyDescent="0.3">
      <c r="A8" s="33" t="str">
        <f t="shared" si="0"/>
        <v>SF.PY.2</v>
      </c>
      <c r="B8" s="35" t="s">
        <v>97</v>
      </c>
      <c r="C8" s="16" t="s">
        <v>13</v>
      </c>
      <c r="D8" s="54" t="s">
        <v>296</v>
      </c>
      <c r="E8" s="38">
        <v>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>
        <f t="shared" si="1"/>
        <v>0</v>
      </c>
      <c r="AG8" s="18"/>
      <c r="AH8" s="12">
        <v>0</v>
      </c>
      <c r="AI8" s="19"/>
      <c r="AJ8" s="12">
        <f t="shared" si="4"/>
        <v>0</v>
      </c>
    </row>
    <row r="9" spans="1:37" s="6" customFormat="1" ht="55.2" x14ac:dyDescent="0.3">
      <c r="A9" s="33" t="str">
        <f t="shared" si="0"/>
        <v>SF.PY.2</v>
      </c>
      <c r="B9" s="35" t="s">
        <v>97</v>
      </c>
      <c r="C9" s="16" t="s">
        <v>14</v>
      </c>
      <c r="D9" s="54" t="s">
        <v>296</v>
      </c>
      <c r="E9" s="38">
        <v>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>
        <f t="shared" si="1"/>
        <v>0</v>
      </c>
      <c r="AG9" s="18"/>
      <c r="AH9" s="12">
        <v>0</v>
      </c>
      <c r="AI9" s="19"/>
      <c r="AJ9" s="12">
        <f t="shared" si="4"/>
        <v>0</v>
      </c>
    </row>
    <row r="10" spans="1:37" s="6" customFormat="1" ht="55.2" x14ac:dyDescent="0.3">
      <c r="A10" s="33" t="str">
        <f t="shared" si="0"/>
        <v>SF.PY.2</v>
      </c>
      <c r="B10" s="35" t="s">
        <v>97</v>
      </c>
      <c r="C10" s="16" t="s">
        <v>12</v>
      </c>
      <c r="D10" s="54" t="s">
        <v>296</v>
      </c>
      <c r="E10" s="38"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>
        <f t="shared" si="1"/>
        <v>0</v>
      </c>
      <c r="AG10" s="18"/>
      <c r="AH10" s="12">
        <v>0</v>
      </c>
      <c r="AI10" s="19"/>
      <c r="AJ10" s="12">
        <f t="shared" si="4"/>
        <v>0</v>
      </c>
    </row>
    <row r="11" spans="1:37" s="6" customFormat="1" ht="27.6" x14ac:dyDescent="0.3">
      <c r="A11" s="33" t="str">
        <f t="shared" si="0"/>
        <v>SF.PY.2</v>
      </c>
      <c r="B11" s="35" t="s">
        <v>98</v>
      </c>
      <c r="C11" s="16" t="s">
        <v>10</v>
      </c>
      <c r="D11" s="54" t="s">
        <v>295</v>
      </c>
      <c r="E11" s="38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>
        <f t="shared" si="1"/>
        <v>0</v>
      </c>
      <c r="AG11" s="18">
        <f t="shared" ref="AG11:AG42" si="5">+AF11/AH11</f>
        <v>0</v>
      </c>
      <c r="AH11" s="12">
        <v>5000000</v>
      </c>
      <c r="AI11" s="19">
        <f t="shared" ref="AI11:AI42" si="6">+AJ11/AH11</f>
        <v>1</v>
      </c>
      <c r="AJ11" s="12">
        <f t="shared" si="4"/>
        <v>5000000</v>
      </c>
    </row>
    <row r="12" spans="1:37" s="6" customFormat="1" ht="55.2" x14ac:dyDescent="0.3">
      <c r="A12" s="33" t="str">
        <f t="shared" si="0"/>
        <v>SF.PY.2</v>
      </c>
      <c r="B12" s="35" t="s">
        <v>98</v>
      </c>
      <c r="C12" s="16" t="s">
        <v>13</v>
      </c>
      <c r="D12" s="54" t="s">
        <v>296</v>
      </c>
      <c r="E12" s="38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>
        <f t="shared" si="1"/>
        <v>0</v>
      </c>
      <c r="AG12" s="18"/>
      <c r="AH12" s="12">
        <v>5000000</v>
      </c>
      <c r="AI12" s="19"/>
      <c r="AJ12" s="12">
        <f t="shared" si="4"/>
        <v>5000000</v>
      </c>
    </row>
    <row r="13" spans="1:37" s="6" customFormat="1" ht="55.2" x14ac:dyDescent="0.3">
      <c r="A13" s="33" t="str">
        <f t="shared" si="0"/>
        <v>SF.PY.2</v>
      </c>
      <c r="B13" s="35" t="s">
        <v>98</v>
      </c>
      <c r="C13" s="16" t="s">
        <v>14</v>
      </c>
      <c r="D13" s="54" t="s">
        <v>296</v>
      </c>
      <c r="E13" s="38">
        <v>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>
        <f t="shared" si="1"/>
        <v>0</v>
      </c>
      <c r="AG13" s="18"/>
      <c r="AH13" s="12">
        <v>5000000</v>
      </c>
      <c r="AI13" s="19"/>
      <c r="AJ13" s="12">
        <f t="shared" si="4"/>
        <v>5000000</v>
      </c>
    </row>
    <row r="14" spans="1:37" s="6" customFormat="1" ht="55.2" x14ac:dyDescent="0.3">
      <c r="A14" s="33" t="str">
        <f t="shared" si="0"/>
        <v>SF.PY.2</v>
      </c>
      <c r="B14" s="35" t="s">
        <v>98</v>
      </c>
      <c r="C14" s="16" t="s">
        <v>12</v>
      </c>
      <c r="D14" s="54" t="s">
        <v>296</v>
      </c>
      <c r="E14" s="38">
        <v>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f t="shared" si="1"/>
        <v>0</v>
      </c>
      <c r="AG14" s="18"/>
      <c r="AH14" s="12">
        <v>5000000</v>
      </c>
      <c r="AI14" s="19"/>
      <c r="AJ14" s="12">
        <f t="shared" si="4"/>
        <v>5000000</v>
      </c>
      <c r="AK14" s="6">
        <f>6+6+15</f>
        <v>27</v>
      </c>
    </row>
    <row r="15" spans="1:37" s="6" customFormat="1" ht="27.6" x14ac:dyDescent="0.3">
      <c r="A15" s="33" t="str">
        <f t="shared" si="0"/>
        <v>SF.PY.2</v>
      </c>
      <c r="B15" s="35" t="s">
        <v>99</v>
      </c>
      <c r="C15" s="16" t="s">
        <v>10</v>
      </c>
      <c r="D15" s="54" t="s">
        <v>295</v>
      </c>
      <c r="E15" s="38">
        <v>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>
        <f t="shared" si="1"/>
        <v>0</v>
      </c>
      <c r="AG15" s="18"/>
      <c r="AH15" s="12">
        <v>0</v>
      </c>
      <c r="AI15" s="19"/>
      <c r="AJ15" s="12">
        <f t="shared" si="4"/>
        <v>0</v>
      </c>
    </row>
    <row r="16" spans="1:37" s="6" customFormat="1" ht="41.4" x14ac:dyDescent="0.3">
      <c r="A16" s="33" t="str">
        <f t="shared" si="0"/>
        <v>SF.PY.2</v>
      </c>
      <c r="B16" s="35" t="s">
        <v>100</v>
      </c>
      <c r="C16" s="16" t="s">
        <v>10</v>
      </c>
      <c r="D16" s="54" t="s">
        <v>295</v>
      </c>
      <c r="E16" s="38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f t="shared" si="1"/>
        <v>0</v>
      </c>
      <c r="AG16" s="18"/>
      <c r="AH16" s="12"/>
      <c r="AI16" s="19"/>
      <c r="AJ16" s="12">
        <f t="shared" si="4"/>
        <v>0</v>
      </c>
    </row>
    <row r="17" spans="1:36" s="6" customFormat="1" ht="41.4" x14ac:dyDescent="0.3">
      <c r="A17" s="33" t="str">
        <f t="shared" si="0"/>
        <v>SF.PY.2</v>
      </c>
      <c r="B17" s="35" t="s">
        <v>101</v>
      </c>
      <c r="C17" s="16" t="s">
        <v>40</v>
      </c>
      <c r="D17" s="54" t="s">
        <v>297</v>
      </c>
      <c r="E17" s="38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>
        <f t="shared" si="1"/>
        <v>0</v>
      </c>
      <c r="AG17" s="18">
        <f t="shared" si="5"/>
        <v>0</v>
      </c>
      <c r="AH17" s="12">
        <v>140000000</v>
      </c>
      <c r="AI17" s="19">
        <f t="shared" si="6"/>
        <v>1</v>
      </c>
      <c r="AJ17" s="12">
        <f t="shared" si="4"/>
        <v>140000000</v>
      </c>
    </row>
    <row r="18" spans="1:36" s="6" customFormat="1" ht="27.6" x14ac:dyDescent="0.3">
      <c r="A18" s="33" t="str">
        <f t="shared" si="0"/>
        <v>SF.PY.2</v>
      </c>
      <c r="B18" s="35" t="s">
        <v>102</v>
      </c>
      <c r="C18" s="16" t="s">
        <v>40</v>
      </c>
      <c r="D18" s="54" t="s">
        <v>298</v>
      </c>
      <c r="E18" s="38">
        <v>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>
        <f t="shared" si="1"/>
        <v>0</v>
      </c>
      <c r="AG18" s="18"/>
      <c r="AH18" s="12">
        <v>0</v>
      </c>
      <c r="AI18" s="19"/>
      <c r="AJ18" s="12">
        <f t="shared" si="4"/>
        <v>0</v>
      </c>
    </row>
    <row r="19" spans="1:36" s="6" customFormat="1" ht="27.6" x14ac:dyDescent="0.3">
      <c r="A19" s="33" t="str">
        <f t="shared" si="0"/>
        <v>SF.PY.2</v>
      </c>
      <c r="B19" s="35" t="s">
        <v>103</v>
      </c>
      <c r="C19" s="16" t="s">
        <v>10</v>
      </c>
      <c r="D19" s="54" t="s">
        <v>299</v>
      </c>
      <c r="E19" s="38">
        <v>1846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40000000</v>
      </c>
      <c r="AF19" s="12">
        <f t="shared" si="1"/>
        <v>40000000</v>
      </c>
      <c r="AG19" s="18">
        <f t="shared" si="5"/>
        <v>1</v>
      </c>
      <c r="AH19" s="12">
        <v>40000000</v>
      </c>
      <c r="AI19" s="19">
        <f t="shared" si="6"/>
        <v>0</v>
      </c>
      <c r="AJ19" s="12">
        <f t="shared" si="4"/>
        <v>0</v>
      </c>
    </row>
    <row r="20" spans="1:36" s="6" customFormat="1" ht="27.6" x14ac:dyDescent="0.3">
      <c r="A20" s="33" t="str">
        <f t="shared" si="0"/>
        <v>SF.PY.2</v>
      </c>
      <c r="B20" s="35" t="s">
        <v>103</v>
      </c>
      <c r="C20" s="16" t="s">
        <v>12</v>
      </c>
      <c r="D20" s="54" t="s">
        <v>299</v>
      </c>
      <c r="E20" s="38">
        <v>300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>
        <v>15000000</v>
      </c>
      <c r="AF20" s="12">
        <f t="shared" si="1"/>
        <v>15000000</v>
      </c>
      <c r="AG20" s="18">
        <f t="shared" si="5"/>
        <v>0.6</v>
      </c>
      <c r="AH20" s="12">
        <v>25000000</v>
      </c>
      <c r="AI20" s="19">
        <f t="shared" si="6"/>
        <v>0.4</v>
      </c>
      <c r="AJ20" s="12">
        <f t="shared" si="4"/>
        <v>10000000</v>
      </c>
    </row>
    <row r="21" spans="1:36" s="6" customFormat="1" ht="27.6" x14ac:dyDescent="0.3">
      <c r="A21" s="33" t="str">
        <f t="shared" si="0"/>
        <v>SF.PY.2</v>
      </c>
      <c r="B21" s="35" t="s">
        <v>103</v>
      </c>
      <c r="C21" s="16" t="s">
        <v>13</v>
      </c>
      <c r="D21" s="54" t="s">
        <v>299</v>
      </c>
      <c r="E21" s="38">
        <v>200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>
        <v>10000000</v>
      </c>
      <c r="AF21" s="12">
        <f t="shared" si="1"/>
        <v>10000000</v>
      </c>
      <c r="AG21" s="18">
        <f t="shared" si="5"/>
        <v>0.66666666666666663</v>
      </c>
      <c r="AH21" s="12">
        <v>15000000</v>
      </c>
      <c r="AI21" s="19">
        <f t="shared" si="6"/>
        <v>0.33333333333333331</v>
      </c>
      <c r="AJ21" s="12">
        <f t="shared" si="4"/>
        <v>5000000</v>
      </c>
    </row>
    <row r="22" spans="1:36" s="6" customFormat="1" ht="27.6" x14ac:dyDescent="0.3">
      <c r="A22" s="33" t="str">
        <f t="shared" si="0"/>
        <v>SF.PY.2</v>
      </c>
      <c r="B22" s="35" t="s">
        <v>103</v>
      </c>
      <c r="C22" s="16" t="s">
        <v>14</v>
      </c>
      <c r="D22" s="54" t="s">
        <v>299</v>
      </c>
      <c r="E22" s="38">
        <v>200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>
        <v>10000000</v>
      </c>
      <c r="AF22" s="12">
        <f t="shared" si="1"/>
        <v>10000000</v>
      </c>
      <c r="AG22" s="18">
        <f t="shared" si="5"/>
        <v>0.66666666666666663</v>
      </c>
      <c r="AH22" s="12">
        <v>15000000</v>
      </c>
      <c r="AI22" s="19">
        <f t="shared" si="6"/>
        <v>0.33333333333333331</v>
      </c>
      <c r="AJ22" s="12">
        <f t="shared" si="4"/>
        <v>5000000</v>
      </c>
    </row>
    <row r="23" spans="1:36" s="6" customFormat="1" ht="27.6" x14ac:dyDescent="0.3">
      <c r="A23" s="33" t="str">
        <f t="shared" si="0"/>
        <v>SF.PY.3</v>
      </c>
      <c r="B23" s="35" t="s">
        <v>104</v>
      </c>
      <c r="C23" s="16" t="s">
        <v>10</v>
      </c>
      <c r="D23" s="54" t="s">
        <v>300</v>
      </c>
      <c r="E23" s="38">
        <v>1</v>
      </c>
      <c r="F23" s="12"/>
      <c r="G23" s="12"/>
      <c r="H23" s="12"/>
      <c r="I23" s="12"/>
      <c r="J23" s="12">
        <f>+[8]CENTRAL!$I$40</f>
        <v>500000000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155000000</v>
      </c>
      <c r="AF23" s="12">
        <f t="shared" si="1"/>
        <v>655000000</v>
      </c>
      <c r="AG23" s="18">
        <f t="shared" si="5"/>
        <v>0.32750000000000001</v>
      </c>
      <c r="AH23" s="12">
        <v>2000000000</v>
      </c>
      <c r="AI23" s="19">
        <f t="shared" si="6"/>
        <v>0.67249999999999999</v>
      </c>
      <c r="AJ23" s="12">
        <f t="shared" si="4"/>
        <v>1345000000</v>
      </c>
    </row>
    <row r="24" spans="1:36" s="6" customFormat="1" x14ac:dyDescent="0.3">
      <c r="A24" s="33" t="str">
        <f t="shared" si="0"/>
        <v>SF.PY.3</v>
      </c>
      <c r="B24" s="35" t="s">
        <v>105</v>
      </c>
      <c r="C24" s="16" t="s">
        <v>10</v>
      </c>
      <c r="D24" s="54" t="s">
        <v>300</v>
      </c>
      <c r="E24" s="38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>
        <v>2000000</v>
      </c>
      <c r="AF24" s="12">
        <f t="shared" si="1"/>
        <v>2000000</v>
      </c>
      <c r="AG24" s="18">
        <f t="shared" si="5"/>
        <v>0.04</v>
      </c>
      <c r="AH24" s="12">
        <v>50000000</v>
      </c>
      <c r="AI24" s="19">
        <f t="shared" si="6"/>
        <v>0.96</v>
      </c>
      <c r="AJ24" s="12">
        <f t="shared" si="4"/>
        <v>48000000</v>
      </c>
    </row>
    <row r="25" spans="1:36" s="6" customFormat="1" ht="41.4" x14ac:dyDescent="0.3">
      <c r="A25" s="33" t="str">
        <f t="shared" si="0"/>
        <v>SF.PY.3</v>
      </c>
      <c r="B25" s="35" t="s">
        <v>106</v>
      </c>
      <c r="C25" s="16" t="s">
        <v>10</v>
      </c>
      <c r="D25" s="54" t="s">
        <v>300</v>
      </c>
      <c r="E25" s="38">
        <v>350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58">
        <v>10000000</v>
      </c>
      <c r="Y25" s="12"/>
      <c r="Z25" s="12"/>
      <c r="AA25" s="12"/>
      <c r="AB25" s="12"/>
      <c r="AC25" s="12"/>
      <c r="AD25" s="12"/>
      <c r="AE25" s="12">
        <v>350000000</v>
      </c>
      <c r="AF25" s="12">
        <f t="shared" si="1"/>
        <v>360000000</v>
      </c>
      <c r="AG25" s="18">
        <f t="shared" si="5"/>
        <v>0.57324840764331209</v>
      </c>
      <c r="AH25" s="12">
        <v>628000000</v>
      </c>
      <c r="AI25" s="19">
        <f t="shared" si="6"/>
        <v>0.42675159235668791</v>
      </c>
      <c r="AJ25" s="12">
        <f t="shared" si="4"/>
        <v>268000000</v>
      </c>
    </row>
    <row r="26" spans="1:36" s="6" customFormat="1" x14ac:dyDescent="0.3">
      <c r="A26" s="33" t="str">
        <f t="shared" si="0"/>
        <v>SF.PY.3</v>
      </c>
      <c r="B26" s="35" t="s">
        <v>107</v>
      </c>
      <c r="C26" s="16" t="s">
        <v>10</v>
      </c>
      <c r="D26" s="54" t="s">
        <v>300</v>
      </c>
      <c r="E26" s="38">
        <v>70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>
        <v>10000000</v>
      </c>
      <c r="AF26" s="12">
        <f t="shared" si="1"/>
        <v>10000000</v>
      </c>
      <c r="AG26" s="18">
        <f t="shared" si="5"/>
        <v>0.125</v>
      </c>
      <c r="AH26" s="12">
        <v>80000000</v>
      </c>
      <c r="AI26" s="19">
        <f t="shared" si="6"/>
        <v>0.875</v>
      </c>
      <c r="AJ26" s="12">
        <f t="shared" si="4"/>
        <v>70000000</v>
      </c>
    </row>
    <row r="27" spans="1:36" s="6" customFormat="1" x14ac:dyDescent="0.3">
      <c r="A27" s="33" t="str">
        <f t="shared" si="0"/>
        <v>SF.PY.3</v>
      </c>
      <c r="B27" s="35" t="s">
        <v>108</v>
      </c>
      <c r="C27" s="16" t="s">
        <v>10</v>
      </c>
      <c r="D27" s="54" t="s">
        <v>300</v>
      </c>
      <c r="E27" s="38">
        <v>50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>
        <v>60000000</v>
      </c>
      <c r="AF27" s="12">
        <f t="shared" si="1"/>
        <v>60000000</v>
      </c>
      <c r="AG27" s="18">
        <f t="shared" si="5"/>
        <v>0.6</v>
      </c>
      <c r="AH27" s="12">
        <v>100000000</v>
      </c>
      <c r="AI27" s="19">
        <f t="shared" si="6"/>
        <v>0.4</v>
      </c>
      <c r="AJ27" s="12">
        <f t="shared" si="4"/>
        <v>40000000</v>
      </c>
    </row>
    <row r="28" spans="1:36" s="6" customFormat="1" ht="27.6" x14ac:dyDescent="0.3">
      <c r="A28" s="33" t="str">
        <f t="shared" si="0"/>
        <v>SF.PY.4</v>
      </c>
      <c r="B28" s="35" t="s">
        <v>109</v>
      </c>
      <c r="C28" s="16" t="s">
        <v>10</v>
      </c>
      <c r="D28" s="54" t="s">
        <v>301</v>
      </c>
      <c r="E28" s="38">
        <v>75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57">
        <v>56000000</v>
      </c>
      <c r="W28" s="12"/>
      <c r="X28" s="58">
        <v>29000000</v>
      </c>
      <c r="Y28" s="56">
        <v>10678500</v>
      </c>
      <c r="Z28" s="12"/>
      <c r="AA28" s="58">
        <v>64740000</v>
      </c>
      <c r="AB28" s="12">
        <v>7614776</v>
      </c>
      <c r="AC28" s="12"/>
      <c r="AD28" s="12"/>
      <c r="AE28" s="12">
        <v>80000000</v>
      </c>
      <c r="AF28" s="12">
        <f t="shared" si="1"/>
        <v>248033276</v>
      </c>
      <c r="AG28" s="18">
        <f t="shared" si="5"/>
        <v>1.6535551733333334</v>
      </c>
      <c r="AH28" s="12">
        <v>150000000</v>
      </c>
      <c r="AI28" s="19">
        <f t="shared" si="6"/>
        <v>-0.65355517333333335</v>
      </c>
      <c r="AJ28" s="12">
        <f t="shared" si="4"/>
        <v>-98033276</v>
      </c>
    </row>
    <row r="29" spans="1:36" s="6" customFormat="1" ht="27.6" x14ac:dyDescent="0.3">
      <c r="A29" s="33" t="str">
        <f t="shared" si="0"/>
        <v>SF.PY.4</v>
      </c>
      <c r="B29" s="35" t="s">
        <v>110</v>
      </c>
      <c r="C29" s="16" t="s">
        <v>10</v>
      </c>
      <c r="D29" s="54" t="s">
        <v>301</v>
      </c>
      <c r="E29" s="38">
        <v>75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>
        <v>35000000</v>
      </c>
      <c r="AF29" s="12">
        <f t="shared" si="1"/>
        <v>35000000</v>
      </c>
      <c r="AG29" s="18">
        <f t="shared" si="5"/>
        <v>0.68627450980392157</v>
      </c>
      <c r="AH29" s="12">
        <v>51000000</v>
      </c>
      <c r="AI29" s="19">
        <f t="shared" si="6"/>
        <v>0.31372549019607843</v>
      </c>
      <c r="AJ29" s="12">
        <f t="shared" si="4"/>
        <v>16000000</v>
      </c>
    </row>
    <row r="30" spans="1:36" s="6" customFormat="1" ht="45.6" customHeight="1" x14ac:dyDescent="0.3">
      <c r="A30" s="33" t="str">
        <f t="shared" si="0"/>
        <v>SF.PY.4</v>
      </c>
      <c r="B30" s="35" t="s">
        <v>111</v>
      </c>
      <c r="C30" s="16" t="s">
        <v>10</v>
      </c>
      <c r="D30" s="54" t="s">
        <v>302</v>
      </c>
      <c r="E30" s="38">
        <v>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57">
        <v>5500000</v>
      </c>
      <c r="W30" s="12"/>
      <c r="X30" s="12"/>
      <c r="Y30" s="12"/>
      <c r="Z30" s="12"/>
      <c r="AA30" s="12"/>
      <c r="AB30" s="12"/>
      <c r="AC30" s="12"/>
      <c r="AD30" s="12"/>
      <c r="AE30" s="12">
        <v>60000000</v>
      </c>
      <c r="AF30" s="12">
        <f t="shared" si="1"/>
        <v>65500000</v>
      </c>
      <c r="AG30" s="18">
        <f t="shared" si="5"/>
        <v>0.71923644541269893</v>
      </c>
      <c r="AH30" s="12">
        <v>91068800</v>
      </c>
      <c r="AI30" s="19">
        <f t="shared" si="6"/>
        <v>0.28076355458730101</v>
      </c>
      <c r="AJ30" s="12">
        <f t="shared" si="4"/>
        <v>25568800</v>
      </c>
    </row>
    <row r="31" spans="1:36" s="6" customFormat="1" ht="33.6" customHeight="1" x14ac:dyDescent="0.3">
      <c r="A31" s="33" t="str">
        <f t="shared" si="0"/>
        <v>SF.PY.5</v>
      </c>
      <c r="B31" s="35" t="s">
        <v>112</v>
      </c>
      <c r="C31" s="16" t="s">
        <v>40</v>
      </c>
      <c r="D31" s="54" t="s">
        <v>298</v>
      </c>
      <c r="E31" s="38">
        <v>0.25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>
        <f t="shared" si="1"/>
        <v>0</v>
      </c>
      <c r="AG31" s="18"/>
      <c r="AH31" s="12">
        <v>0</v>
      </c>
      <c r="AI31" s="19"/>
      <c r="AJ31" s="12">
        <f t="shared" si="4"/>
        <v>0</v>
      </c>
    </row>
    <row r="32" spans="1:36" s="6" customFormat="1" ht="41.4" x14ac:dyDescent="0.3">
      <c r="A32" s="33" t="str">
        <f t="shared" si="0"/>
        <v>SF.PY.6</v>
      </c>
      <c r="B32" s="35" t="s">
        <v>113</v>
      </c>
      <c r="C32" s="16" t="s">
        <v>40</v>
      </c>
      <c r="D32" s="54" t="s">
        <v>303</v>
      </c>
      <c r="E32" s="38">
        <v>1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>
        <v>10000000</v>
      </c>
      <c r="AF32" s="12">
        <f t="shared" si="1"/>
        <v>10000000</v>
      </c>
      <c r="AG32" s="18">
        <f t="shared" si="5"/>
        <v>0.5</v>
      </c>
      <c r="AH32" s="12">
        <v>20000000</v>
      </c>
      <c r="AI32" s="19">
        <f t="shared" si="6"/>
        <v>0.5</v>
      </c>
      <c r="AJ32" s="12">
        <f t="shared" si="4"/>
        <v>10000000</v>
      </c>
    </row>
    <row r="33" spans="1:37" s="6" customFormat="1" ht="27.6" x14ac:dyDescent="0.3">
      <c r="A33" s="33" t="str">
        <f t="shared" si="0"/>
        <v>SF.PY.6</v>
      </c>
      <c r="B33" s="35" t="s">
        <v>304</v>
      </c>
      <c r="C33" s="16" t="s">
        <v>10</v>
      </c>
      <c r="D33" s="54" t="s">
        <v>305</v>
      </c>
      <c r="E33" s="38">
        <v>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>
        <v>15000000</v>
      </c>
      <c r="AF33" s="12">
        <f t="shared" si="1"/>
        <v>15000000</v>
      </c>
      <c r="AG33" s="18">
        <f t="shared" si="5"/>
        <v>0.6</v>
      </c>
      <c r="AH33" s="12">
        <v>25000000</v>
      </c>
      <c r="AI33" s="19">
        <f t="shared" si="6"/>
        <v>0.4</v>
      </c>
      <c r="AJ33" s="12">
        <f t="shared" si="4"/>
        <v>10000000</v>
      </c>
    </row>
    <row r="34" spans="1:37" s="6" customFormat="1" ht="27.6" x14ac:dyDescent="0.3">
      <c r="A34" s="33" t="str">
        <f t="shared" si="0"/>
        <v>SF.PY.6</v>
      </c>
      <c r="B34" s="35" t="s">
        <v>304</v>
      </c>
      <c r="C34" s="16" t="s">
        <v>10</v>
      </c>
      <c r="D34" s="54" t="s">
        <v>306</v>
      </c>
      <c r="E34" s="38">
        <v>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>
        <v>2000000</v>
      </c>
      <c r="AF34" s="12">
        <f t="shared" si="1"/>
        <v>2000000</v>
      </c>
      <c r="AG34" s="18">
        <f t="shared" si="5"/>
        <v>1</v>
      </c>
      <c r="AH34" s="12">
        <v>2000000</v>
      </c>
      <c r="AI34" s="19">
        <f t="shared" si="6"/>
        <v>0</v>
      </c>
      <c r="AJ34" s="12">
        <f t="shared" si="4"/>
        <v>0</v>
      </c>
    </row>
    <row r="35" spans="1:37" s="6" customFormat="1" ht="27.6" x14ac:dyDescent="0.3">
      <c r="A35" s="33" t="str">
        <f t="shared" si="0"/>
        <v>SF.PY.6</v>
      </c>
      <c r="B35" s="35" t="s">
        <v>304</v>
      </c>
      <c r="C35" s="16" t="s">
        <v>13</v>
      </c>
      <c r="D35" s="54" t="s">
        <v>305</v>
      </c>
      <c r="E35" s="38">
        <v>1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>
        <v>5000000</v>
      </c>
      <c r="AF35" s="12">
        <f t="shared" si="1"/>
        <v>5000000</v>
      </c>
      <c r="AG35" s="18">
        <f t="shared" si="5"/>
        <v>0.55555555555555558</v>
      </c>
      <c r="AH35" s="12">
        <v>9000000</v>
      </c>
      <c r="AI35" s="19">
        <f t="shared" si="6"/>
        <v>0.44444444444444442</v>
      </c>
      <c r="AJ35" s="12">
        <f t="shared" si="4"/>
        <v>4000000</v>
      </c>
    </row>
    <row r="36" spans="1:37" s="6" customFormat="1" ht="27.6" x14ac:dyDescent="0.3">
      <c r="A36" s="33" t="str">
        <f t="shared" si="0"/>
        <v>SF.PY.6</v>
      </c>
      <c r="B36" s="35" t="s">
        <v>304</v>
      </c>
      <c r="C36" s="16" t="s">
        <v>13</v>
      </c>
      <c r="D36" s="54" t="s">
        <v>306</v>
      </c>
      <c r="E36" s="38">
        <v>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>
        <v>1000000</v>
      </c>
      <c r="AF36" s="12">
        <f t="shared" si="1"/>
        <v>1000000</v>
      </c>
      <c r="AG36" s="18">
        <f t="shared" si="5"/>
        <v>1</v>
      </c>
      <c r="AH36" s="12">
        <v>1000000</v>
      </c>
      <c r="AI36" s="19">
        <f t="shared" si="6"/>
        <v>0</v>
      </c>
      <c r="AJ36" s="12">
        <f t="shared" si="4"/>
        <v>0</v>
      </c>
    </row>
    <row r="37" spans="1:37" s="6" customFormat="1" ht="27.6" x14ac:dyDescent="0.3">
      <c r="A37" s="33" t="str">
        <f t="shared" si="0"/>
        <v>SF.PY.6</v>
      </c>
      <c r="B37" s="35" t="s">
        <v>304</v>
      </c>
      <c r="C37" s="16" t="s">
        <v>14</v>
      </c>
      <c r="D37" s="54" t="s">
        <v>305</v>
      </c>
      <c r="E37" s="38">
        <v>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>
        <v>5000000</v>
      </c>
      <c r="AF37" s="12">
        <f t="shared" si="1"/>
        <v>5000000</v>
      </c>
      <c r="AG37" s="18">
        <f t="shared" si="5"/>
        <v>0.55555555555555558</v>
      </c>
      <c r="AH37" s="12">
        <v>9000000</v>
      </c>
      <c r="AI37" s="19">
        <f t="shared" si="6"/>
        <v>0.44444444444444442</v>
      </c>
      <c r="AJ37" s="12">
        <f t="shared" si="4"/>
        <v>4000000</v>
      </c>
    </row>
    <row r="38" spans="1:37" s="6" customFormat="1" ht="27.6" x14ac:dyDescent="0.3">
      <c r="A38" s="33" t="str">
        <f t="shared" si="0"/>
        <v>SF.PY.6</v>
      </c>
      <c r="B38" s="35" t="s">
        <v>304</v>
      </c>
      <c r="C38" s="16" t="s">
        <v>14</v>
      </c>
      <c r="D38" s="54" t="s">
        <v>306</v>
      </c>
      <c r="E38" s="38">
        <v>1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>
        <v>1000000</v>
      </c>
      <c r="AF38" s="12">
        <f t="shared" si="1"/>
        <v>1000000</v>
      </c>
      <c r="AG38" s="18">
        <f t="shared" si="5"/>
        <v>1</v>
      </c>
      <c r="AH38" s="12">
        <v>1000000</v>
      </c>
      <c r="AI38" s="19">
        <f t="shared" si="6"/>
        <v>0</v>
      </c>
      <c r="AJ38" s="12">
        <f t="shared" si="4"/>
        <v>0</v>
      </c>
    </row>
    <row r="39" spans="1:37" s="6" customFormat="1" ht="27.6" x14ac:dyDescent="0.3">
      <c r="A39" s="33" t="str">
        <f t="shared" si="0"/>
        <v>SF.PY.6</v>
      </c>
      <c r="B39" s="35" t="s">
        <v>304</v>
      </c>
      <c r="C39" s="16" t="s">
        <v>12</v>
      </c>
      <c r="D39" s="54" t="s">
        <v>305</v>
      </c>
      <c r="E39" s="38">
        <v>1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>
        <v>5000000</v>
      </c>
      <c r="AF39" s="12">
        <f t="shared" si="1"/>
        <v>5000000</v>
      </c>
      <c r="AG39" s="18"/>
      <c r="AH39" s="12">
        <v>9000000</v>
      </c>
      <c r="AI39" s="19"/>
      <c r="AJ39" s="12">
        <f t="shared" si="4"/>
        <v>4000000</v>
      </c>
    </row>
    <row r="40" spans="1:37" s="6" customFormat="1" ht="27.6" x14ac:dyDescent="0.3">
      <c r="A40" s="33" t="str">
        <f t="shared" si="0"/>
        <v>SF.PY.6</v>
      </c>
      <c r="B40" s="35" t="s">
        <v>304</v>
      </c>
      <c r="C40" s="16" t="s">
        <v>12</v>
      </c>
      <c r="D40" s="54" t="s">
        <v>306</v>
      </c>
      <c r="E40" s="38">
        <v>1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>
        <v>1000000</v>
      </c>
      <c r="AF40" s="12">
        <f t="shared" si="1"/>
        <v>1000000</v>
      </c>
      <c r="AG40" s="18">
        <f t="shared" si="5"/>
        <v>1</v>
      </c>
      <c r="AH40" s="12">
        <v>1000000</v>
      </c>
      <c r="AI40" s="19">
        <f t="shared" si="6"/>
        <v>0</v>
      </c>
      <c r="AJ40" s="12">
        <f t="shared" si="4"/>
        <v>0</v>
      </c>
    </row>
    <row r="41" spans="1:37" s="6" customFormat="1" ht="27.6" x14ac:dyDescent="0.3">
      <c r="A41" s="33" t="str">
        <f t="shared" si="0"/>
        <v>SF.PY.6</v>
      </c>
      <c r="B41" s="35" t="s">
        <v>114</v>
      </c>
      <c r="C41" s="16" t="s">
        <v>40</v>
      </c>
      <c r="D41" s="54" t="s">
        <v>307</v>
      </c>
      <c r="E41" s="38">
        <v>1280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>
        <v>40000000</v>
      </c>
      <c r="AF41" s="12">
        <f t="shared" si="1"/>
        <v>40000000</v>
      </c>
      <c r="AG41" s="18"/>
      <c r="AH41" s="12">
        <v>120000000</v>
      </c>
      <c r="AI41" s="19"/>
      <c r="AJ41" s="12">
        <f t="shared" si="4"/>
        <v>80000000</v>
      </c>
    </row>
    <row r="42" spans="1:37" s="6" customFormat="1" x14ac:dyDescent="0.3">
      <c r="A42" s="33" t="str">
        <f t="shared" si="0"/>
        <v>SF.PY.6</v>
      </c>
      <c r="B42" s="35" t="s">
        <v>308</v>
      </c>
      <c r="C42" s="16" t="s">
        <v>10</v>
      </c>
      <c r="D42" s="54" t="s">
        <v>309</v>
      </c>
      <c r="E42" s="38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>
        <f t="shared" si="1"/>
        <v>0</v>
      </c>
      <c r="AG42" s="18">
        <f t="shared" si="5"/>
        <v>0</v>
      </c>
      <c r="AH42" s="12">
        <v>180000000</v>
      </c>
      <c r="AI42" s="19">
        <f t="shared" si="6"/>
        <v>1</v>
      </c>
      <c r="AJ42" s="12">
        <f t="shared" si="4"/>
        <v>180000000</v>
      </c>
    </row>
    <row r="43" spans="1:37" s="6" customFormat="1" x14ac:dyDescent="0.3">
      <c r="A43" s="33"/>
      <c r="B43" s="35" t="s">
        <v>236</v>
      </c>
      <c r="C43" s="22"/>
      <c r="D43" s="17"/>
      <c r="E43" s="14"/>
      <c r="F43" s="12">
        <f t="shared" ref="F43:AF43" si="7">SUM(F2:F42)</f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500000000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61500000</v>
      </c>
      <c r="W43" s="12">
        <f t="shared" si="7"/>
        <v>0</v>
      </c>
      <c r="X43" s="12">
        <f t="shared" si="7"/>
        <v>74000000</v>
      </c>
      <c r="Y43" s="12">
        <f t="shared" si="7"/>
        <v>10678500</v>
      </c>
      <c r="Z43" s="12">
        <f t="shared" si="7"/>
        <v>0</v>
      </c>
      <c r="AA43" s="12">
        <f t="shared" si="7"/>
        <v>64740000</v>
      </c>
      <c r="AB43" s="12">
        <f t="shared" si="7"/>
        <v>7614776</v>
      </c>
      <c r="AC43" s="12">
        <f t="shared" si="7"/>
        <v>0</v>
      </c>
      <c r="AD43" s="12">
        <f t="shared" si="7"/>
        <v>0</v>
      </c>
      <c r="AE43" s="12">
        <f t="shared" si="7"/>
        <v>1000000000</v>
      </c>
      <c r="AF43" s="12">
        <f t="shared" si="7"/>
        <v>1718533276</v>
      </c>
      <c r="AG43" s="18">
        <f t="shared" ref="AG43" si="8">+AF43/AH43</f>
        <v>0.43817009941284046</v>
      </c>
      <c r="AH43" s="12">
        <f>SUM(AH2:AH42)</f>
        <v>3922068800</v>
      </c>
      <c r="AI43" s="18">
        <f>+AJ43/AH43</f>
        <v>0.56182990058715954</v>
      </c>
      <c r="AJ43" s="20">
        <f t="shared" ref="AJ43:AJ50" si="9">+AH43-AF43</f>
        <v>2203535524</v>
      </c>
    </row>
    <row r="44" spans="1:37" x14ac:dyDescent="0.3">
      <c r="A44" s="24"/>
      <c r="B44" s="36"/>
      <c r="C44" s="15"/>
      <c r="D44" s="24"/>
      <c r="F44" s="24"/>
      <c r="G44" s="24"/>
      <c r="H44" s="25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5"/>
      <c r="V44" s="24"/>
      <c r="W44" s="24"/>
      <c r="X44" s="24"/>
      <c r="Y44" s="24"/>
      <c r="Z44" s="24"/>
      <c r="AA44" s="24"/>
      <c r="AB44" s="24"/>
      <c r="AC44" s="24"/>
      <c r="AD44" s="24"/>
      <c r="AE44" s="25"/>
      <c r="AF44" s="25"/>
      <c r="AG44" s="25"/>
      <c r="AH44" s="24"/>
      <c r="AI44" s="24"/>
      <c r="AJ44" s="26"/>
    </row>
    <row r="45" spans="1:37" ht="27.6" x14ac:dyDescent="0.3">
      <c r="A45" s="24"/>
      <c r="B45" s="39" t="s">
        <v>238</v>
      </c>
      <c r="C45" s="44"/>
      <c r="D45" s="45"/>
      <c r="E45" s="46"/>
      <c r="F45" s="40">
        <f t="shared" ref="F45:AF45" si="10">SUMIF($B$2:$B$42,"SF.PY.1"&amp;"*",F$2:F$42)</f>
        <v>0</v>
      </c>
      <c r="G45" s="12">
        <f t="shared" si="10"/>
        <v>0</v>
      </c>
      <c r="H45" s="12">
        <f t="shared" si="10"/>
        <v>0</v>
      </c>
      <c r="I45" s="12">
        <f t="shared" si="10"/>
        <v>0</v>
      </c>
      <c r="J45" s="12">
        <f t="shared" si="10"/>
        <v>0</v>
      </c>
      <c r="K45" s="12">
        <f t="shared" si="10"/>
        <v>0</v>
      </c>
      <c r="L45" s="12">
        <f t="shared" si="10"/>
        <v>0</v>
      </c>
      <c r="M45" s="12">
        <f t="shared" si="10"/>
        <v>0</v>
      </c>
      <c r="N45" s="12">
        <f t="shared" si="10"/>
        <v>0</v>
      </c>
      <c r="O45" s="12">
        <f t="shared" si="10"/>
        <v>0</v>
      </c>
      <c r="P45" s="12">
        <f t="shared" si="10"/>
        <v>0</v>
      </c>
      <c r="Q45" s="12">
        <f t="shared" si="10"/>
        <v>0</v>
      </c>
      <c r="R45" s="12">
        <f t="shared" si="10"/>
        <v>0</v>
      </c>
      <c r="S45" s="12">
        <f t="shared" si="10"/>
        <v>0</v>
      </c>
      <c r="T45" s="12">
        <f t="shared" si="10"/>
        <v>0</v>
      </c>
      <c r="U45" s="12">
        <f t="shared" si="10"/>
        <v>0</v>
      </c>
      <c r="V45" s="12">
        <f t="shared" si="10"/>
        <v>0</v>
      </c>
      <c r="W45" s="12">
        <f t="shared" si="10"/>
        <v>0</v>
      </c>
      <c r="X45" s="12">
        <f t="shared" si="10"/>
        <v>35000000</v>
      </c>
      <c r="Y45" s="12">
        <f t="shared" si="10"/>
        <v>0</v>
      </c>
      <c r="Z45" s="12">
        <f t="shared" si="10"/>
        <v>0</v>
      </c>
      <c r="AA45" s="12">
        <f t="shared" si="10"/>
        <v>0</v>
      </c>
      <c r="AB45" s="12">
        <f t="shared" si="10"/>
        <v>0</v>
      </c>
      <c r="AC45" s="12">
        <f t="shared" si="10"/>
        <v>0</v>
      </c>
      <c r="AD45" s="12">
        <f t="shared" si="10"/>
        <v>0</v>
      </c>
      <c r="AE45" s="12">
        <f t="shared" si="10"/>
        <v>88000000</v>
      </c>
      <c r="AF45" s="12">
        <f t="shared" si="10"/>
        <v>123000000</v>
      </c>
      <c r="AG45" s="18">
        <f>+AF45/AH45</f>
        <v>0.94615384615384612</v>
      </c>
      <c r="AH45" s="12">
        <f>SUMIF($B$2:$B$42,"SF.PY.1"&amp;"*",AH$2:AH$42)</f>
        <v>130000000</v>
      </c>
      <c r="AI45" s="18">
        <f>+AJ45/AH45</f>
        <v>5.3846153846153849E-2</v>
      </c>
      <c r="AJ45" s="20">
        <f t="shared" si="9"/>
        <v>7000000</v>
      </c>
    </row>
    <row r="46" spans="1:37" x14ac:dyDescent="0.3">
      <c r="A46" s="24"/>
      <c r="B46" s="39" t="s">
        <v>239</v>
      </c>
      <c r="C46" s="47"/>
      <c r="D46" s="43"/>
      <c r="E46" s="48"/>
      <c r="F46" s="40">
        <f t="shared" ref="F46:AF46" si="11">SUMIF($B$2:$B$42,"SF.PY.2"&amp;"*",F$2:F$42)</f>
        <v>0</v>
      </c>
      <c r="G46" s="12">
        <f t="shared" si="11"/>
        <v>0</v>
      </c>
      <c r="H46" s="12">
        <f t="shared" si="11"/>
        <v>0</v>
      </c>
      <c r="I46" s="12">
        <f t="shared" si="11"/>
        <v>0</v>
      </c>
      <c r="J46" s="12">
        <f t="shared" si="11"/>
        <v>0</v>
      </c>
      <c r="K46" s="12">
        <f t="shared" si="11"/>
        <v>0</v>
      </c>
      <c r="L46" s="12">
        <f t="shared" si="11"/>
        <v>0</v>
      </c>
      <c r="M46" s="12">
        <f t="shared" si="11"/>
        <v>0</v>
      </c>
      <c r="N46" s="12">
        <f t="shared" si="11"/>
        <v>0</v>
      </c>
      <c r="O46" s="12">
        <f t="shared" si="11"/>
        <v>0</v>
      </c>
      <c r="P46" s="12">
        <f t="shared" si="11"/>
        <v>0</v>
      </c>
      <c r="Q46" s="12">
        <f t="shared" si="11"/>
        <v>0</v>
      </c>
      <c r="R46" s="12">
        <f t="shared" si="11"/>
        <v>0</v>
      </c>
      <c r="S46" s="12">
        <f t="shared" si="11"/>
        <v>0</v>
      </c>
      <c r="T46" s="12">
        <f t="shared" si="11"/>
        <v>0</v>
      </c>
      <c r="U46" s="12">
        <f t="shared" si="11"/>
        <v>0</v>
      </c>
      <c r="V46" s="12">
        <f t="shared" si="11"/>
        <v>0</v>
      </c>
      <c r="W46" s="12">
        <f t="shared" si="11"/>
        <v>0</v>
      </c>
      <c r="X46" s="12">
        <f t="shared" si="11"/>
        <v>0</v>
      </c>
      <c r="Y46" s="12">
        <f t="shared" si="11"/>
        <v>0</v>
      </c>
      <c r="Z46" s="12">
        <f t="shared" si="11"/>
        <v>0</v>
      </c>
      <c r="AA46" s="12">
        <f t="shared" si="11"/>
        <v>0</v>
      </c>
      <c r="AB46" s="12">
        <f t="shared" si="11"/>
        <v>0</v>
      </c>
      <c r="AC46" s="12">
        <f t="shared" si="11"/>
        <v>0</v>
      </c>
      <c r="AD46" s="12">
        <f t="shared" si="11"/>
        <v>0</v>
      </c>
      <c r="AE46" s="12">
        <f t="shared" si="11"/>
        <v>75000000</v>
      </c>
      <c r="AF46" s="12">
        <f t="shared" si="11"/>
        <v>75000000</v>
      </c>
      <c r="AG46" s="18">
        <f t="shared" ref="AG46:AG50" si="12">+AF46/AH46</f>
        <v>0.28301886792452829</v>
      </c>
      <c r="AH46" s="12">
        <f>SUMIF($B$2:$B$42,"SF.PY.2"&amp;"*",AH$2:AH$42)</f>
        <v>265000000</v>
      </c>
      <c r="AI46" s="18">
        <f t="shared" ref="AI46:AI50" si="13">+AJ46/AH46</f>
        <v>0.71698113207547165</v>
      </c>
      <c r="AJ46" s="20">
        <f t="shared" si="9"/>
        <v>190000000</v>
      </c>
    </row>
    <row r="47" spans="1:37" x14ac:dyDescent="0.3">
      <c r="A47" s="24"/>
      <c r="B47" s="39" t="s">
        <v>240</v>
      </c>
      <c r="C47" s="47"/>
      <c r="D47" s="43"/>
      <c r="E47" s="48"/>
      <c r="F47" s="40">
        <f t="shared" ref="F47:AF47" si="14">SUMIF($B$2:$B$42,"SF.PY.3"&amp;"*",F$2:F$42)</f>
        <v>0</v>
      </c>
      <c r="G47" s="12">
        <f t="shared" si="14"/>
        <v>0</v>
      </c>
      <c r="H47" s="12">
        <f t="shared" si="14"/>
        <v>0</v>
      </c>
      <c r="I47" s="12">
        <f t="shared" si="14"/>
        <v>0</v>
      </c>
      <c r="J47" s="12">
        <f t="shared" si="14"/>
        <v>500000000</v>
      </c>
      <c r="K47" s="12">
        <f t="shared" si="14"/>
        <v>0</v>
      </c>
      <c r="L47" s="12">
        <f t="shared" si="14"/>
        <v>0</v>
      </c>
      <c r="M47" s="12">
        <f t="shared" si="14"/>
        <v>0</v>
      </c>
      <c r="N47" s="12">
        <f t="shared" si="14"/>
        <v>0</v>
      </c>
      <c r="O47" s="12">
        <f t="shared" si="14"/>
        <v>0</v>
      </c>
      <c r="P47" s="12">
        <f t="shared" si="14"/>
        <v>0</v>
      </c>
      <c r="Q47" s="12">
        <f t="shared" si="14"/>
        <v>0</v>
      </c>
      <c r="R47" s="12">
        <f t="shared" si="14"/>
        <v>0</v>
      </c>
      <c r="S47" s="12">
        <f t="shared" si="14"/>
        <v>0</v>
      </c>
      <c r="T47" s="12">
        <f t="shared" si="14"/>
        <v>0</v>
      </c>
      <c r="U47" s="12">
        <f t="shared" si="14"/>
        <v>0</v>
      </c>
      <c r="V47" s="12">
        <f t="shared" si="14"/>
        <v>0</v>
      </c>
      <c r="W47" s="12">
        <f t="shared" si="14"/>
        <v>0</v>
      </c>
      <c r="X47" s="12">
        <f t="shared" si="14"/>
        <v>10000000</v>
      </c>
      <c r="Y47" s="12">
        <f t="shared" si="14"/>
        <v>0</v>
      </c>
      <c r="Z47" s="12">
        <f t="shared" si="14"/>
        <v>0</v>
      </c>
      <c r="AA47" s="12">
        <f t="shared" si="14"/>
        <v>0</v>
      </c>
      <c r="AB47" s="12">
        <f t="shared" si="14"/>
        <v>0</v>
      </c>
      <c r="AC47" s="12">
        <f t="shared" si="14"/>
        <v>0</v>
      </c>
      <c r="AD47" s="12">
        <f t="shared" si="14"/>
        <v>0</v>
      </c>
      <c r="AE47" s="12">
        <f t="shared" si="14"/>
        <v>577000000</v>
      </c>
      <c r="AF47" s="12">
        <f t="shared" si="14"/>
        <v>1087000000</v>
      </c>
      <c r="AG47" s="18">
        <f t="shared" si="12"/>
        <v>0.38033589923023092</v>
      </c>
      <c r="AH47" s="12">
        <f>SUMIF($B$2:$B$42,"SF.PY.3"&amp;"*",AH$2:AH$42)</f>
        <v>2858000000</v>
      </c>
      <c r="AI47" s="18">
        <f t="shared" si="13"/>
        <v>0.61966410076976908</v>
      </c>
      <c r="AJ47" s="20">
        <f t="shared" si="9"/>
        <v>1771000000</v>
      </c>
    </row>
    <row r="48" spans="1:37" ht="27.6" x14ac:dyDescent="0.3">
      <c r="A48" s="24"/>
      <c r="B48" s="39" t="s">
        <v>241</v>
      </c>
      <c r="C48" s="47"/>
      <c r="D48" s="43"/>
      <c r="E48" s="48"/>
      <c r="F48" s="40">
        <f t="shared" ref="F48:AF48" si="15">SUMIF($B$2:$B$42,"SF.PY.4"&amp;"*",F$2:F$42)</f>
        <v>0</v>
      </c>
      <c r="G48" s="12">
        <f t="shared" si="15"/>
        <v>0</v>
      </c>
      <c r="H48" s="12">
        <f t="shared" si="15"/>
        <v>0</v>
      </c>
      <c r="I48" s="12">
        <f t="shared" si="15"/>
        <v>0</v>
      </c>
      <c r="J48" s="12">
        <f t="shared" si="15"/>
        <v>0</v>
      </c>
      <c r="K48" s="12">
        <f t="shared" si="15"/>
        <v>0</v>
      </c>
      <c r="L48" s="12">
        <f t="shared" si="15"/>
        <v>0</v>
      </c>
      <c r="M48" s="12">
        <f t="shared" si="15"/>
        <v>0</v>
      </c>
      <c r="N48" s="12">
        <f t="shared" si="15"/>
        <v>0</v>
      </c>
      <c r="O48" s="12">
        <f t="shared" si="15"/>
        <v>0</v>
      </c>
      <c r="P48" s="12">
        <f t="shared" si="15"/>
        <v>0</v>
      </c>
      <c r="Q48" s="12">
        <f t="shared" si="15"/>
        <v>0</v>
      </c>
      <c r="R48" s="12">
        <f t="shared" si="15"/>
        <v>0</v>
      </c>
      <c r="S48" s="12">
        <f t="shared" si="15"/>
        <v>0</v>
      </c>
      <c r="T48" s="12">
        <f t="shared" si="15"/>
        <v>0</v>
      </c>
      <c r="U48" s="12">
        <f t="shared" si="15"/>
        <v>0</v>
      </c>
      <c r="V48" s="12">
        <f t="shared" si="15"/>
        <v>61500000</v>
      </c>
      <c r="W48" s="12">
        <f t="shared" si="15"/>
        <v>0</v>
      </c>
      <c r="X48" s="12">
        <f t="shared" si="15"/>
        <v>29000000</v>
      </c>
      <c r="Y48" s="12">
        <f t="shared" si="15"/>
        <v>10678500</v>
      </c>
      <c r="Z48" s="12">
        <f t="shared" si="15"/>
        <v>0</v>
      </c>
      <c r="AA48" s="12">
        <f t="shared" si="15"/>
        <v>64740000</v>
      </c>
      <c r="AB48" s="12">
        <f t="shared" si="15"/>
        <v>7614776</v>
      </c>
      <c r="AC48" s="12">
        <f t="shared" si="15"/>
        <v>0</v>
      </c>
      <c r="AD48" s="12">
        <f t="shared" si="15"/>
        <v>0</v>
      </c>
      <c r="AE48" s="12">
        <f t="shared" si="15"/>
        <v>175000000</v>
      </c>
      <c r="AF48" s="12">
        <f t="shared" si="15"/>
        <v>348533276</v>
      </c>
      <c r="AG48" s="18">
        <f t="shared" si="12"/>
        <v>1.1933259423806994</v>
      </c>
      <c r="AH48" s="12">
        <f>SUMIF($B$2:$B$42,"SF.PY.4"&amp;"*",AH$2:AH$42)</f>
        <v>292068800</v>
      </c>
      <c r="AI48" s="18">
        <f t="shared" si="13"/>
        <v>-0.19332594238069933</v>
      </c>
      <c r="AJ48" s="20">
        <f t="shared" si="9"/>
        <v>-56464476</v>
      </c>
      <c r="AK48" s="10"/>
    </row>
    <row r="49" spans="1:36" ht="27.6" x14ac:dyDescent="0.3">
      <c r="A49" s="24"/>
      <c r="B49" s="39" t="s">
        <v>242</v>
      </c>
      <c r="C49" s="47"/>
      <c r="D49" s="43"/>
      <c r="E49" s="48"/>
      <c r="F49" s="40">
        <f t="shared" ref="F49:AF49" si="16">SUMIF($B$2:$B$42,"SF.PY.5"&amp;"*",F$2:F$42)</f>
        <v>0</v>
      </c>
      <c r="G49" s="12">
        <f t="shared" si="16"/>
        <v>0</v>
      </c>
      <c r="H49" s="12">
        <f t="shared" si="16"/>
        <v>0</v>
      </c>
      <c r="I49" s="12">
        <f t="shared" si="16"/>
        <v>0</v>
      </c>
      <c r="J49" s="12">
        <f t="shared" si="16"/>
        <v>0</v>
      </c>
      <c r="K49" s="12">
        <f t="shared" si="16"/>
        <v>0</v>
      </c>
      <c r="L49" s="12">
        <f t="shared" si="16"/>
        <v>0</v>
      </c>
      <c r="M49" s="12">
        <f t="shared" si="16"/>
        <v>0</v>
      </c>
      <c r="N49" s="12">
        <f t="shared" si="16"/>
        <v>0</v>
      </c>
      <c r="O49" s="12">
        <f t="shared" si="16"/>
        <v>0</v>
      </c>
      <c r="P49" s="12">
        <f t="shared" si="16"/>
        <v>0</v>
      </c>
      <c r="Q49" s="12">
        <f t="shared" si="16"/>
        <v>0</v>
      </c>
      <c r="R49" s="12">
        <f t="shared" si="16"/>
        <v>0</v>
      </c>
      <c r="S49" s="12">
        <f t="shared" si="16"/>
        <v>0</v>
      </c>
      <c r="T49" s="12">
        <f t="shared" si="16"/>
        <v>0</v>
      </c>
      <c r="U49" s="12">
        <f t="shared" si="16"/>
        <v>0</v>
      </c>
      <c r="V49" s="12">
        <f t="shared" si="16"/>
        <v>0</v>
      </c>
      <c r="W49" s="12">
        <f t="shared" si="16"/>
        <v>0</v>
      </c>
      <c r="X49" s="12">
        <f t="shared" si="16"/>
        <v>0</v>
      </c>
      <c r="Y49" s="12">
        <f t="shared" si="16"/>
        <v>0</v>
      </c>
      <c r="Z49" s="12">
        <f t="shared" si="16"/>
        <v>0</v>
      </c>
      <c r="AA49" s="12">
        <f t="shared" si="16"/>
        <v>0</v>
      </c>
      <c r="AB49" s="12">
        <f t="shared" si="16"/>
        <v>0</v>
      </c>
      <c r="AC49" s="12">
        <f t="shared" si="16"/>
        <v>0</v>
      </c>
      <c r="AD49" s="12">
        <f t="shared" si="16"/>
        <v>0</v>
      </c>
      <c r="AE49" s="12">
        <f t="shared" si="16"/>
        <v>0</v>
      </c>
      <c r="AF49" s="12">
        <f t="shared" si="16"/>
        <v>0</v>
      </c>
      <c r="AG49" s="18" t="e">
        <f t="shared" si="12"/>
        <v>#DIV/0!</v>
      </c>
      <c r="AH49" s="12">
        <f>SUMIF($B$2:$B$42,"SF.PY.5"&amp;"*",AH$2:AH$42)</f>
        <v>0</v>
      </c>
      <c r="AI49" s="18"/>
      <c r="AJ49" s="20">
        <f t="shared" si="9"/>
        <v>0</v>
      </c>
    </row>
    <row r="50" spans="1:36" ht="27.6" x14ac:dyDescent="0.3">
      <c r="A50" s="24"/>
      <c r="B50" s="39" t="s">
        <v>352</v>
      </c>
      <c r="C50" s="49"/>
      <c r="D50" s="50"/>
      <c r="E50" s="51"/>
      <c r="F50" s="40">
        <f t="shared" ref="F50:AF50" si="17">SUMIF($B$2:$B$42,"SF.PY.6"&amp;"*",F$2:F$42)</f>
        <v>0</v>
      </c>
      <c r="G50" s="12">
        <f t="shared" si="17"/>
        <v>0</v>
      </c>
      <c r="H50" s="12">
        <f t="shared" si="17"/>
        <v>0</v>
      </c>
      <c r="I50" s="12">
        <f t="shared" si="17"/>
        <v>0</v>
      </c>
      <c r="J50" s="12">
        <f t="shared" si="17"/>
        <v>0</v>
      </c>
      <c r="K50" s="12">
        <f t="shared" si="17"/>
        <v>0</v>
      </c>
      <c r="L50" s="12">
        <f t="shared" si="17"/>
        <v>0</v>
      </c>
      <c r="M50" s="12">
        <f t="shared" si="17"/>
        <v>0</v>
      </c>
      <c r="N50" s="12">
        <f t="shared" si="17"/>
        <v>0</v>
      </c>
      <c r="O50" s="12">
        <f t="shared" si="17"/>
        <v>0</v>
      </c>
      <c r="P50" s="12">
        <f t="shared" si="17"/>
        <v>0</v>
      </c>
      <c r="Q50" s="12">
        <f t="shared" si="17"/>
        <v>0</v>
      </c>
      <c r="R50" s="12">
        <f t="shared" si="17"/>
        <v>0</v>
      </c>
      <c r="S50" s="12">
        <f t="shared" si="17"/>
        <v>0</v>
      </c>
      <c r="T50" s="12">
        <f t="shared" si="17"/>
        <v>0</v>
      </c>
      <c r="U50" s="12">
        <f t="shared" si="17"/>
        <v>0</v>
      </c>
      <c r="V50" s="12">
        <f t="shared" si="17"/>
        <v>0</v>
      </c>
      <c r="W50" s="12">
        <f t="shared" si="17"/>
        <v>0</v>
      </c>
      <c r="X50" s="12">
        <f t="shared" si="17"/>
        <v>0</v>
      </c>
      <c r="Y50" s="12">
        <f t="shared" si="17"/>
        <v>0</v>
      </c>
      <c r="Z50" s="12">
        <f t="shared" si="17"/>
        <v>0</v>
      </c>
      <c r="AA50" s="12">
        <f t="shared" si="17"/>
        <v>0</v>
      </c>
      <c r="AB50" s="12">
        <f t="shared" si="17"/>
        <v>0</v>
      </c>
      <c r="AC50" s="12">
        <f t="shared" si="17"/>
        <v>0</v>
      </c>
      <c r="AD50" s="12">
        <f t="shared" si="17"/>
        <v>0</v>
      </c>
      <c r="AE50" s="12">
        <f t="shared" si="17"/>
        <v>85000000</v>
      </c>
      <c r="AF50" s="12">
        <f t="shared" si="17"/>
        <v>85000000</v>
      </c>
      <c r="AG50" s="18">
        <f t="shared" si="12"/>
        <v>0.22546419098143236</v>
      </c>
      <c r="AH50" s="12">
        <f>SUMIF($B$2:$B$42,"SF.PY.6"&amp;"*",AH$2:AH$42)</f>
        <v>377000000</v>
      </c>
      <c r="AI50" s="18">
        <f t="shared" si="13"/>
        <v>0.77453580901856767</v>
      </c>
      <c r="AJ50" s="20">
        <f t="shared" si="9"/>
        <v>292000000</v>
      </c>
    </row>
    <row r="51" spans="1:36" x14ac:dyDescent="0.3">
      <c r="A51" s="24"/>
      <c r="B51" s="37" t="s">
        <v>243</v>
      </c>
      <c r="C51" s="52"/>
      <c r="D51" s="53"/>
      <c r="E51" s="53"/>
      <c r="F51" s="27">
        <f>SUM(F45:F50)</f>
        <v>0</v>
      </c>
      <c r="G51" s="27">
        <f t="shared" ref="G51:AH51" si="18">SUM(G45:G50)</f>
        <v>0</v>
      </c>
      <c r="H51" s="27">
        <f t="shared" si="18"/>
        <v>0</v>
      </c>
      <c r="I51" s="27">
        <f t="shared" si="18"/>
        <v>0</v>
      </c>
      <c r="J51" s="27">
        <f t="shared" si="18"/>
        <v>500000000</v>
      </c>
      <c r="K51" s="27">
        <f t="shared" si="18"/>
        <v>0</v>
      </c>
      <c r="L51" s="27">
        <f t="shared" si="18"/>
        <v>0</v>
      </c>
      <c r="M51" s="27">
        <f t="shared" si="18"/>
        <v>0</v>
      </c>
      <c r="N51" s="27">
        <f t="shared" si="18"/>
        <v>0</v>
      </c>
      <c r="O51" s="27">
        <f t="shared" si="18"/>
        <v>0</v>
      </c>
      <c r="P51" s="27">
        <f t="shared" si="18"/>
        <v>0</v>
      </c>
      <c r="Q51" s="27">
        <f t="shared" si="18"/>
        <v>0</v>
      </c>
      <c r="R51" s="27">
        <f t="shared" si="18"/>
        <v>0</v>
      </c>
      <c r="S51" s="27">
        <f t="shared" si="18"/>
        <v>0</v>
      </c>
      <c r="T51" s="27">
        <f t="shared" si="18"/>
        <v>0</v>
      </c>
      <c r="U51" s="27">
        <f t="shared" si="18"/>
        <v>0</v>
      </c>
      <c r="V51" s="27">
        <f t="shared" si="18"/>
        <v>61500000</v>
      </c>
      <c r="W51" s="27">
        <f t="shared" si="18"/>
        <v>0</v>
      </c>
      <c r="X51" s="27">
        <f t="shared" si="18"/>
        <v>74000000</v>
      </c>
      <c r="Y51" s="27">
        <f t="shared" si="18"/>
        <v>10678500</v>
      </c>
      <c r="Z51" s="27">
        <f t="shared" si="18"/>
        <v>0</v>
      </c>
      <c r="AA51" s="27">
        <f t="shared" si="18"/>
        <v>64740000</v>
      </c>
      <c r="AB51" s="27">
        <f t="shared" si="18"/>
        <v>7614776</v>
      </c>
      <c r="AC51" s="27">
        <f t="shared" si="18"/>
        <v>0</v>
      </c>
      <c r="AD51" s="27">
        <f t="shared" si="18"/>
        <v>0</v>
      </c>
      <c r="AE51" s="27">
        <f t="shared" si="18"/>
        <v>1000000000</v>
      </c>
      <c r="AF51" s="27">
        <f t="shared" si="18"/>
        <v>1718533276</v>
      </c>
      <c r="AG51" s="28">
        <f>+AF51/AH51</f>
        <v>0.43817009941284046</v>
      </c>
      <c r="AH51" s="27">
        <f t="shared" si="18"/>
        <v>3922068800</v>
      </c>
      <c r="AI51" s="28">
        <f>+AJ51/AH51</f>
        <v>0.56182990058715954</v>
      </c>
      <c r="AJ51" s="27">
        <f>SUM(AJ45:AJ50)</f>
        <v>2203535524</v>
      </c>
    </row>
    <row r="52" spans="1:36" x14ac:dyDescent="0.3">
      <c r="A52" s="24"/>
      <c r="C52" s="15"/>
      <c r="D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6"/>
    </row>
    <row r="53" spans="1:36" x14ac:dyDescent="0.3">
      <c r="A53" s="24"/>
      <c r="C53" s="15"/>
      <c r="D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6"/>
    </row>
    <row r="54" spans="1:36" x14ac:dyDescent="0.3">
      <c r="A54" s="24"/>
      <c r="C54" s="15"/>
      <c r="D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6"/>
    </row>
    <row r="55" spans="1:36" x14ac:dyDescent="0.3">
      <c r="A55" s="24"/>
      <c r="C55" s="15"/>
      <c r="D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6"/>
    </row>
    <row r="56" spans="1:36" x14ac:dyDescent="0.3">
      <c r="A56" s="24"/>
      <c r="C56" s="15"/>
      <c r="D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6"/>
    </row>
    <row r="57" spans="1:36" x14ac:dyDescent="0.3">
      <c r="A57" s="24"/>
      <c r="C57" s="15"/>
      <c r="D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6"/>
    </row>
    <row r="58" spans="1:36" x14ac:dyDescent="0.3">
      <c r="A58" s="24"/>
      <c r="C58" s="15"/>
      <c r="D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6"/>
    </row>
    <row r="59" spans="1:36" x14ac:dyDescent="0.3">
      <c r="A59" s="24"/>
      <c r="C59" s="15"/>
      <c r="D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6"/>
    </row>
    <row r="60" spans="1:36" x14ac:dyDescent="0.3">
      <c r="A60" s="24"/>
      <c r="C60" s="15"/>
      <c r="D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6"/>
    </row>
    <row r="61" spans="1:36" x14ac:dyDescent="0.3">
      <c r="A61" s="24"/>
      <c r="C61" s="15"/>
      <c r="D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6"/>
    </row>
    <row r="62" spans="1:36" x14ac:dyDescent="0.3">
      <c r="A62" s="24"/>
      <c r="C62" s="15"/>
      <c r="D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6"/>
    </row>
    <row r="63" spans="1:36" x14ac:dyDescent="0.3">
      <c r="A63" s="24"/>
      <c r="C63" s="15"/>
      <c r="D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6"/>
    </row>
    <row r="64" spans="1:36" x14ac:dyDescent="0.3">
      <c r="A64" s="24"/>
      <c r="C64" s="15"/>
      <c r="D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6"/>
    </row>
    <row r="65" spans="1:36" x14ac:dyDescent="0.3">
      <c r="A65" s="24"/>
      <c r="C65" s="15"/>
      <c r="D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6"/>
    </row>
    <row r="66" spans="1:36" x14ac:dyDescent="0.3">
      <c r="A66" s="24"/>
      <c r="C66" s="15"/>
      <c r="D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6"/>
    </row>
    <row r="67" spans="1:36" x14ac:dyDescent="0.3">
      <c r="A67" s="24"/>
      <c r="C67" s="15"/>
      <c r="D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6"/>
    </row>
    <row r="68" spans="1:36" x14ac:dyDescent="0.3">
      <c r="A68" s="24"/>
      <c r="C68" s="15"/>
      <c r="D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6"/>
    </row>
    <row r="69" spans="1:36" x14ac:dyDescent="0.3">
      <c r="A69" s="24"/>
      <c r="C69" s="15"/>
      <c r="D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6"/>
    </row>
    <row r="70" spans="1:36" x14ac:dyDescent="0.3">
      <c r="A70" s="24"/>
      <c r="C70" s="15"/>
      <c r="D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6"/>
    </row>
    <row r="71" spans="1:36" x14ac:dyDescent="0.3">
      <c r="A71" s="24"/>
      <c r="C71" s="15"/>
      <c r="D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6"/>
    </row>
    <row r="72" spans="1:36" x14ac:dyDescent="0.3">
      <c r="A72" s="24"/>
      <c r="C72" s="15"/>
      <c r="D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6"/>
    </row>
    <row r="73" spans="1:36" x14ac:dyDescent="0.3">
      <c r="A73" s="24"/>
      <c r="C73" s="15"/>
      <c r="D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6"/>
    </row>
    <row r="74" spans="1:36" x14ac:dyDescent="0.3">
      <c r="A74" s="24"/>
      <c r="C74" s="15"/>
      <c r="D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6"/>
    </row>
    <row r="75" spans="1:36" x14ac:dyDescent="0.3">
      <c r="A75" s="24"/>
      <c r="C75" s="15"/>
      <c r="D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6"/>
    </row>
    <row r="76" spans="1:36" x14ac:dyDescent="0.3">
      <c r="A76" s="24"/>
      <c r="C76" s="15"/>
      <c r="D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6"/>
    </row>
    <row r="77" spans="1:36" x14ac:dyDescent="0.3">
      <c r="A77" s="24"/>
      <c r="C77" s="15"/>
      <c r="D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6"/>
    </row>
    <row r="78" spans="1:36" x14ac:dyDescent="0.3">
      <c r="A78" s="24"/>
      <c r="C78" s="15"/>
      <c r="D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6"/>
    </row>
    <row r="79" spans="1:36" x14ac:dyDescent="0.3">
      <c r="A79" s="24"/>
      <c r="C79" s="15"/>
      <c r="D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6"/>
    </row>
    <row r="80" spans="1:36" x14ac:dyDescent="0.3">
      <c r="A80" s="24"/>
      <c r="C80" s="15"/>
      <c r="D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6"/>
    </row>
    <row r="81" spans="1:36" x14ac:dyDescent="0.3">
      <c r="A81" s="24"/>
      <c r="C81" s="15"/>
      <c r="D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6"/>
    </row>
    <row r="82" spans="1:36" x14ac:dyDescent="0.3">
      <c r="A82" s="24"/>
      <c r="C82" s="15"/>
      <c r="D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6"/>
    </row>
    <row r="83" spans="1:36" x14ac:dyDescent="0.3">
      <c r="A83" s="24"/>
      <c r="C83" s="15"/>
      <c r="D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6"/>
    </row>
    <row r="84" spans="1:36" x14ac:dyDescent="0.3">
      <c r="A84" s="24"/>
      <c r="C84" s="15"/>
      <c r="D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6"/>
    </row>
    <row r="85" spans="1:36" x14ac:dyDescent="0.3">
      <c r="A85" s="24"/>
      <c r="C85" s="15"/>
      <c r="D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6"/>
    </row>
    <row r="86" spans="1:36" x14ac:dyDescent="0.3">
      <c r="A86" s="24"/>
      <c r="C86" s="15"/>
      <c r="D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6"/>
    </row>
    <row r="87" spans="1:36" x14ac:dyDescent="0.3">
      <c r="A87" s="24"/>
      <c r="C87" s="15"/>
      <c r="D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6"/>
    </row>
    <row r="88" spans="1:36" x14ac:dyDescent="0.3">
      <c r="A88" s="24"/>
      <c r="C88" s="15"/>
      <c r="D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6"/>
    </row>
    <row r="89" spans="1:36" x14ac:dyDescent="0.3">
      <c r="A89" s="24"/>
      <c r="C89" s="15"/>
      <c r="D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6"/>
    </row>
    <row r="90" spans="1:36" x14ac:dyDescent="0.3">
      <c r="A90" s="24"/>
      <c r="C90" s="15"/>
      <c r="D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6"/>
    </row>
    <row r="91" spans="1:36" x14ac:dyDescent="0.3">
      <c r="A91" s="24"/>
      <c r="C91" s="15"/>
      <c r="D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6"/>
    </row>
    <row r="92" spans="1:36" x14ac:dyDescent="0.3">
      <c r="A92" s="24"/>
      <c r="C92" s="15"/>
      <c r="D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6"/>
    </row>
    <row r="93" spans="1:36" x14ac:dyDescent="0.3">
      <c r="A93" s="24"/>
      <c r="C93" s="15"/>
      <c r="D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6"/>
    </row>
    <row r="94" spans="1:36" x14ac:dyDescent="0.3">
      <c r="A94" s="24"/>
      <c r="C94" s="15"/>
      <c r="D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6"/>
    </row>
    <row r="95" spans="1:36" x14ac:dyDescent="0.3">
      <c r="A95" s="24"/>
      <c r="C95" s="15"/>
      <c r="D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6"/>
    </row>
    <row r="96" spans="1:36" x14ac:dyDescent="0.3">
      <c r="A96" s="24"/>
      <c r="C96" s="15"/>
      <c r="D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6"/>
    </row>
    <row r="97" spans="1:36" ht="14.4" customHeight="1" x14ac:dyDescent="0.3">
      <c r="A97" s="24"/>
      <c r="C97" s="15"/>
      <c r="D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6"/>
    </row>
    <row r="98" spans="1:36" ht="14.4" customHeight="1" x14ac:dyDescent="0.3">
      <c r="A98" s="24"/>
      <c r="C98" s="15"/>
      <c r="D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6"/>
    </row>
    <row r="99" spans="1:36" ht="14.4" customHeight="1" x14ac:dyDescent="0.3">
      <c r="A99" s="24"/>
      <c r="C99" s="15"/>
      <c r="D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6"/>
    </row>
    <row r="100" spans="1:36" ht="14.4" customHeight="1" x14ac:dyDescent="0.3">
      <c r="A100" s="24"/>
      <c r="C100" s="15"/>
      <c r="D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6"/>
    </row>
    <row r="101" spans="1:36" ht="14.4" customHeight="1" x14ac:dyDescent="0.3">
      <c r="A101" s="24"/>
      <c r="C101" s="15"/>
      <c r="D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6"/>
    </row>
    <row r="102" spans="1:36" ht="14.4" customHeight="1" x14ac:dyDescent="0.3">
      <c r="A102" s="24"/>
      <c r="C102" s="15"/>
      <c r="D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6"/>
    </row>
    <row r="103" spans="1:36" ht="14.4" customHeight="1" x14ac:dyDescent="0.3">
      <c r="A103" s="24"/>
      <c r="C103" s="15"/>
      <c r="D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6"/>
    </row>
    <row r="104" spans="1:36" ht="14.4" customHeight="1" x14ac:dyDescent="0.3">
      <c r="A104" s="24"/>
      <c r="C104" s="15"/>
      <c r="D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6"/>
    </row>
    <row r="105" spans="1:36" ht="14.4" customHeight="1" x14ac:dyDescent="0.3">
      <c r="A105" s="24"/>
      <c r="C105" s="15"/>
      <c r="D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6"/>
    </row>
    <row r="106" spans="1:36" ht="14.4" customHeight="1" x14ac:dyDescent="0.3">
      <c r="A106" s="24"/>
      <c r="C106" s="15"/>
      <c r="D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6"/>
    </row>
    <row r="107" spans="1:36" ht="14.4" customHeight="1" x14ac:dyDescent="0.3">
      <c r="A107" s="24"/>
      <c r="C107" s="15"/>
      <c r="D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6"/>
    </row>
    <row r="108" spans="1:36" ht="14.4" customHeight="1" x14ac:dyDescent="0.3">
      <c r="A108" s="24"/>
      <c r="C108" s="15"/>
      <c r="D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6"/>
    </row>
    <row r="109" spans="1:36" ht="14.4" customHeight="1" x14ac:dyDescent="0.3">
      <c r="A109" s="24"/>
      <c r="C109" s="15"/>
      <c r="D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6"/>
    </row>
    <row r="110" spans="1:36" ht="14.4" customHeight="1" x14ac:dyDescent="0.3">
      <c r="A110" s="24"/>
      <c r="C110" s="15"/>
      <c r="D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6"/>
    </row>
    <row r="111" spans="1:36" ht="14.4" customHeight="1" x14ac:dyDescent="0.3">
      <c r="A111" s="24"/>
      <c r="C111" s="15"/>
      <c r="D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6"/>
    </row>
    <row r="112" spans="1:36" ht="14.4" customHeight="1" x14ac:dyDescent="0.3">
      <c r="A112" s="24"/>
      <c r="C112" s="15"/>
      <c r="D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6"/>
    </row>
    <row r="113" spans="1:36" ht="14.4" customHeight="1" x14ac:dyDescent="0.3">
      <c r="A113" s="24"/>
      <c r="C113" s="15"/>
      <c r="D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6"/>
    </row>
    <row r="114" spans="1:36" ht="14.4" customHeight="1" x14ac:dyDescent="0.3">
      <c r="A114" s="24"/>
      <c r="C114" s="15"/>
      <c r="D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6"/>
    </row>
    <row r="115" spans="1:36" ht="14.4" customHeight="1" x14ac:dyDescent="0.3">
      <c r="A115" s="24"/>
      <c r="C115" s="15"/>
      <c r="D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6"/>
    </row>
    <row r="116" spans="1:36" ht="14.4" customHeight="1" x14ac:dyDescent="0.3">
      <c r="A116" s="24"/>
      <c r="C116" s="15"/>
      <c r="D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6"/>
    </row>
    <row r="117" spans="1:36" ht="14.4" customHeight="1" x14ac:dyDescent="0.3">
      <c r="A117" s="24"/>
      <c r="C117" s="15"/>
      <c r="D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6"/>
    </row>
    <row r="118" spans="1:36" ht="14.4" customHeight="1" x14ac:dyDescent="0.3">
      <c r="A118" s="24"/>
      <c r="C118" s="15"/>
      <c r="D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6"/>
    </row>
    <row r="119" spans="1:36" ht="14.4" customHeight="1" x14ac:dyDescent="0.3">
      <c r="A119" s="24"/>
      <c r="C119" s="15"/>
      <c r="D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6"/>
    </row>
    <row r="120" spans="1:36" ht="14.4" customHeight="1" x14ac:dyDescent="0.3">
      <c r="A120" s="24"/>
      <c r="C120" s="15"/>
      <c r="D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6"/>
    </row>
    <row r="121" spans="1:36" ht="14.4" customHeight="1" x14ac:dyDescent="0.3">
      <c r="A121" s="24"/>
      <c r="C121" s="15"/>
      <c r="D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6"/>
    </row>
    <row r="122" spans="1:36" ht="14.4" customHeight="1" x14ac:dyDescent="0.3">
      <c r="A122" s="24"/>
      <c r="C122" s="15"/>
      <c r="D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6"/>
    </row>
    <row r="123" spans="1:36" ht="14.4" customHeight="1" x14ac:dyDescent="0.3">
      <c r="A123" s="24"/>
      <c r="C123" s="15"/>
      <c r="D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6"/>
    </row>
    <row r="124" spans="1:36" ht="14.4" customHeight="1" x14ac:dyDescent="0.3">
      <c r="A124" s="24"/>
      <c r="C124" s="15"/>
      <c r="D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6"/>
    </row>
    <row r="125" spans="1:36" ht="14.4" customHeight="1" x14ac:dyDescent="0.3">
      <c r="A125" s="24"/>
      <c r="C125" s="15"/>
      <c r="D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6"/>
    </row>
    <row r="126" spans="1:36" ht="14.4" customHeight="1" x14ac:dyDescent="0.3">
      <c r="A126" s="24"/>
      <c r="C126" s="15"/>
      <c r="D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6"/>
    </row>
    <row r="127" spans="1:36" ht="14.4" customHeight="1" x14ac:dyDescent="0.3">
      <c r="A127" s="24"/>
      <c r="C127" s="15"/>
      <c r="D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6"/>
    </row>
    <row r="128" spans="1:36" ht="14.4" customHeight="1" x14ac:dyDescent="0.3">
      <c r="A128" s="24"/>
      <c r="C128" s="15"/>
      <c r="D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6"/>
    </row>
    <row r="129" spans="1:36" ht="14.4" customHeight="1" x14ac:dyDescent="0.3">
      <c r="A129" s="24"/>
      <c r="C129" s="15"/>
      <c r="D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6"/>
    </row>
    <row r="130" spans="1:36" ht="14.4" customHeight="1" x14ac:dyDescent="0.3">
      <c r="A130" s="24"/>
      <c r="C130" s="15"/>
      <c r="D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6"/>
    </row>
    <row r="131" spans="1:36" ht="14.4" customHeight="1" x14ac:dyDescent="0.3">
      <c r="A131" s="24"/>
      <c r="C131" s="15"/>
      <c r="D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6"/>
    </row>
    <row r="132" spans="1:36" ht="14.4" customHeight="1" x14ac:dyDescent="0.3">
      <c r="A132" s="24"/>
      <c r="C132" s="15"/>
      <c r="D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6"/>
    </row>
    <row r="133" spans="1:36" ht="14.4" customHeight="1" x14ac:dyDescent="0.3">
      <c r="A133" s="24"/>
      <c r="C133" s="15"/>
      <c r="D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6"/>
    </row>
    <row r="134" spans="1:36" ht="14.4" customHeight="1" x14ac:dyDescent="0.3">
      <c r="A134" s="24"/>
      <c r="C134" s="15"/>
      <c r="D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6"/>
    </row>
    <row r="135" spans="1:36" ht="14.4" customHeight="1" x14ac:dyDescent="0.3">
      <c r="A135" s="24"/>
      <c r="C135" s="15"/>
      <c r="D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6"/>
    </row>
    <row r="136" spans="1:36" ht="14.4" customHeight="1" x14ac:dyDescent="0.3">
      <c r="A136" s="24"/>
      <c r="C136" s="15"/>
      <c r="D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6"/>
    </row>
    <row r="137" spans="1:36" ht="14.4" customHeight="1" x14ac:dyDescent="0.3">
      <c r="A137" s="24"/>
      <c r="C137" s="15"/>
      <c r="D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6"/>
    </row>
    <row r="138" spans="1:36" ht="14.4" customHeight="1" x14ac:dyDescent="0.3">
      <c r="A138" s="24"/>
      <c r="C138" s="15"/>
      <c r="D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6"/>
    </row>
    <row r="139" spans="1:36" ht="14.4" customHeight="1" x14ac:dyDescent="0.3">
      <c r="A139" s="24"/>
      <c r="C139" s="15"/>
      <c r="D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6"/>
    </row>
    <row r="140" spans="1:36" ht="14.4" customHeight="1" x14ac:dyDescent="0.3">
      <c r="A140" s="24"/>
      <c r="C140" s="15"/>
      <c r="D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6"/>
    </row>
    <row r="141" spans="1:36" ht="14.4" customHeight="1" x14ac:dyDescent="0.3">
      <c r="A141" s="24"/>
      <c r="C141" s="15"/>
      <c r="D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6"/>
    </row>
    <row r="142" spans="1:36" ht="14.4" customHeight="1" x14ac:dyDescent="0.3">
      <c r="A142" s="24"/>
      <c r="C142" s="15"/>
      <c r="D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6"/>
    </row>
    <row r="143" spans="1:36" ht="14.4" customHeight="1" x14ac:dyDescent="0.3">
      <c r="A143" s="24"/>
      <c r="C143" s="15"/>
      <c r="D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6"/>
    </row>
    <row r="144" spans="1:36" ht="14.4" customHeight="1" x14ac:dyDescent="0.3">
      <c r="A144" s="24"/>
      <c r="C144" s="15"/>
      <c r="D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6"/>
    </row>
    <row r="145" spans="1:36" ht="14.4" customHeight="1" x14ac:dyDescent="0.3">
      <c r="A145" s="24"/>
      <c r="C145" s="15"/>
      <c r="D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6"/>
    </row>
    <row r="146" spans="1:36" ht="14.4" customHeight="1" x14ac:dyDescent="0.3">
      <c r="A146" s="24"/>
      <c r="C146" s="15"/>
      <c r="D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6"/>
    </row>
    <row r="147" spans="1:36" ht="14.4" customHeight="1" x14ac:dyDescent="0.3">
      <c r="A147" s="24"/>
      <c r="C147" s="15"/>
      <c r="D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6"/>
    </row>
    <row r="148" spans="1:36" ht="14.4" customHeight="1" x14ac:dyDescent="0.3">
      <c r="A148" s="24"/>
      <c r="C148" s="15"/>
      <c r="D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6"/>
    </row>
    <row r="149" spans="1:36" ht="14.4" customHeight="1" x14ac:dyDescent="0.3">
      <c r="A149" s="24"/>
      <c r="C149" s="15"/>
      <c r="D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6"/>
    </row>
    <row r="150" spans="1:36" ht="14.4" customHeight="1" x14ac:dyDescent="0.3">
      <c r="A150" s="24"/>
      <c r="C150" s="15"/>
      <c r="D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6"/>
    </row>
    <row r="151" spans="1:36" ht="14.4" customHeight="1" x14ac:dyDescent="0.3">
      <c r="A151" s="24"/>
      <c r="C151" s="15"/>
      <c r="D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6"/>
    </row>
    <row r="152" spans="1:36" ht="14.4" customHeight="1" x14ac:dyDescent="0.3">
      <c r="A152" s="24"/>
      <c r="C152" s="15"/>
      <c r="D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6"/>
    </row>
    <row r="153" spans="1:36" ht="14.4" customHeight="1" x14ac:dyDescent="0.3">
      <c r="A153" s="24"/>
      <c r="C153" s="15"/>
      <c r="D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6"/>
    </row>
    <row r="154" spans="1:36" ht="14.4" customHeight="1" x14ac:dyDescent="0.3">
      <c r="A154" s="24"/>
      <c r="C154" s="15"/>
      <c r="D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6"/>
    </row>
    <row r="155" spans="1:36" ht="14.4" customHeight="1" x14ac:dyDescent="0.3">
      <c r="A155" s="24"/>
      <c r="C155" s="15"/>
      <c r="D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6"/>
    </row>
    <row r="156" spans="1:36" ht="14.4" customHeight="1" x14ac:dyDescent="0.3">
      <c r="A156" s="24"/>
      <c r="C156" s="15"/>
      <c r="D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6"/>
    </row>
    <row r="157" spans="1:36" ht="14.4" customHeight="1" x14ac:dyDescent="0.3">
      <c r="A157" s="24"/>
      <c r="C157" s="15"/>
      <c r="D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6"/>
    </row>
    <row r="158" spans="1:36" ht="14.4" customHeight="1" x14ac:dyDescent="0.3">
      <c r="A158" s="24"/>
      <c r="C158" s="15"/>
      <c r="D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6"/>
    </row>
    <row r="159" spans="1:36" ht="14.4" customHeight="1" x14ac:dyDescent="0.3">
      <c r="A159" s="24"/>
      <c r="C159" s="15"/>
      <c r="D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6"/>
    </row>
    <row r="160" spans="1:36" ht="14.4" customHeight="1" x14ac:dyDescent="0.3">
      <c r="A160" s="24"/>
      <c r="C160" s="15"/>
      <c r="D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6"/>
    </row>
    <row r="161" spans="1:36" ht="14.4" customHeight="1" x14ac:dyDescent="0.3">
      <c r="A161" s="24"/>
      <c r="C161" s="15"/>
      <c r="D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6"/>
    </row>
    <row r="162" spans="1:36" ht="14.4" customHeight="1" x14ac:dyDescent="0.3">
      <c r="A162" s="24"/>
      <c r="C162" s="15"/>
      <c r="D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6"/>
    </row>
    <row r="163" spans="1:36" ht="14.4" customHeight="1" x14ac:dyDescent="0.3">
      <c r="A163" s="24"/>
      <c r="C163" s="15"/>
      <c r="D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6"/>
    </row>
    <row r="164" spans="1:36" ht="14.4" customHeight="1" x14ac:dyDescent="0.3">
      <c r="A164" s="24"/>
      <c r="C164" s="15"/>
      <c r="D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6"/>
    </row>
    <row r="165" spans="1:36" ht="14.4" customHeight="1" x14ac:dyDescent="0.3">
      <c r="A165" s="24"/>
      <c r="C165" s="15"/>
      <c r="D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6"/>
    </row>
    <row r="166" spans="1:36" ht="14.4" customHeight="1" x14ac:dyDescent="0.3">
      <c r="A166" s="24"/>
      <c r="C166" s="15"/>
      <c r="D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6"/>
    </row>
    <row r="167" spans="1:36" ht="14.4" customHeight="1" x14ac:dyDescent="0.3">
      <c r="A167" s="24"/>
      <c r="C167" s="15"/>
      <c r="D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6"/>
    </row>
    <row r="168" spans="1:36" ht="14.4" customHeight="1" x14ac:dyDescent="0.3">
      <c r="A168" s="24"/>
      <c r="C168" s="15"/>
      <c r="D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6"/>
    </row>
    <row r="169" spans="1:36" ht="14.4" customHeight="1" x14ac:dyDescent="0.3">
      <c r="A169" s="24"/>
      <c r="C169" s="15"/>
      <c r="D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6"/>
    </row>
    <row r="170" spans="1:36" ht="14.4" customHeight="1" x14ac:dyDescent="0.3">
      <c r="A170" s="24"/>
      <c r="C170" s="15"/>
      <c r="D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6"/>
    </row>
    <row r="171" spans="1:36" ht="14.4" customHeight="1" x14ac:dyDescent="0.3">
      <c r="A171" s="24"/>
      <c r="C171" s="15"/>
      <c r="D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6"/>
    </row>
    <row r="172" spans="1:36" ht="14.4" customHeight="1" x14ac:dyDescent="0.3">
      <c r="A172" s="24"/>
      <c r="C172" s="15"/>
      <c r="D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6"/>
    </row>
    <row r="173" spans="1:36" ht="14.4" customHeight="1" x14ac:dyDescent="0.3">
      <c r="A173" s="24"/>
      <c r="C173" s="15"/>
      <c r="D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6"/>
    </row>
    <row r="174" spans="1:36" ht="14.4" customHeight="1" x14ac:dyDescent="0.3">
      <c r="A174" s="24"/>
      <c r="C174" s="15"/>
      <c r="D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6"/>
    </row>
    <row r="175" spans="1:36" ht="14.4" customHeight="1" x14ac:dyDescent="0.3">
      <c r="A175" s="24"/>
      <c r="C175" s="15"/>
      <c r="D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6"/>
    </row>
    <row r="176" spans="1:36" ht="14.4" customHeight="1" x14ac:dyDescent="0.3">
      <c r="A176" s="24"/>
      <c r="C176" s="15"/>
      <c r="D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6"/>
    </row>
    <row r="177" spans="1:36" ht="14.4" customHeight="1" x14ac:dyDescent="0.3">
      <c r="A177" s="24"/>
      <c r="C177" s="15"/>
      <c r="D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6"/>
    </row>
    <row r="178" spans="1:36" ht="14.4" customHeight="1" x14ac:dyDescent="0.3">
      <c r="A178" s="24"/>
      <c r="C178" s="15"/>
      <c r="D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6"/>
    </row>
    <row r="179" spans="1:36" ht="14.4" customHeight="1" x14ac:dyDescent="0.3">
      <c r="A179" s="24"/>
      <c r="C179" s="15"/>
      <c r="D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6"/>
    </row>
    <row r="180" spans="1:36" ht="14.4" customHeight="1" x14ac:dyDescent="0.3">
      <c r="A180" s="24"/>
      <c r="C180" s="15"/>
      <c r="D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6"/>
    </row>
    <row r="181" spans="1:36" ht="14.4" customHeight="1" x14ac:dyDescent="0.3">
      <c r="A181" s="24"/>
      <c r="C181" s="15"/>
      <c r="D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6"/>
    </row>
    <row r="182" spans="1:36" ht="14.4" customHeight="1" x14ac:dyDescent="0.3">
      <c r="A182" s="24"/>
      <c r="C182" s="15"/>
      <c r="D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6"/>
    </row>
    <row r="183" spans="1:36" ht="14.4" customHeight="1" x14ac:dyDescent="0.3">
      <c r="A183" s="24"/>
      <c r="C183" s="15"/>
      <c r="D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6"/>
    </row>
    <row r="184" spans="1:36" ht="14.4" customHeight="1" x14ac:dyDescent="0.3">
      <c r="A184" s="24"/>
      <c r="C184" s="15"/>
      <c r="D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6"/>
    </row>
    <row r="185" spans="1:36" ht="14.4" customHeight="1" x14ac:dyDescent="0.3">
      <c r="A185" s="24"/>
      <c r="C185" s="15"/>
      <c r="D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6"/>
    </row>
    <row r="186" spans="1:36" ht="14.4" customHeight="1" x14ac:dyDescent="0.3">
      <c r="A186" s="24"/>
      <c r="C186" s="15"/>
      <c r="D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6"/>
    </row>
    <row r="187" spans="1:36" ht="14.4" customHeight="1" x14ac:dyDescent="0.3">
      <c r="A187" s="24"/>
      <c r="C187" s="15"/>
      <c r="D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6"/>
    </row>
    <row r="188" spans="1:36" ht="14.4" customHeight="1" x14ac:dyDescent="0.3">
      <c r="A188" s="24"/>
      <c r="C188" s="15"/>
      <c r="D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6"/>
    </row>
    <row r="189" spans="1:36" ht="14.4" customHeight="1" x14ac:dyDescent="0.3">
      <c r="A189" s="24"/>
      <c r="C189" s="15"/>
      <c r="D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6"/>
    </row>
    <row r="190" spans="1:36" ht="14.4" customHeight="1" x14ac:dyDescent="0.3">
      <c r="A190" s="24"/>
      <c r="C190" s="15"/>
      <c r="D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6"/>
    </row>
    <row r="191" spans="1:36" ht="14.4" customHeight="1" x14ac:dyDescent="0.3">
      <c r="A191" s="24"/>
      <c r="C191" s="15"/>
      <c r="D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6"/>
    </row>
    <row r="192" spans="1:36" ht="14.4" customHeight="1" x14ac:dyDescent="0.3">
      <c r="A192" s="24"/>
      <c r="C192" s="15"/>
      <c r="D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6"/>
    </row>
    <row r="193" spans="1:36" ht="14.4" customHeight="1" x14ac:dyDescent="0.3">
      <c r="A193" s="24"/>
      <c r="C193" s="15"/>
      <c r="D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6"/>
    </row>
    <row r="194" spans="1:36" ht="14.4" customHeight="1" x14ac:dyDescent="0.3">
      <c r="A194" s="24"/>
      <c r="C194" s="15"/>
      <c r="D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6"/>
    </row>
    <row r="195" spans="1:36" ht="14.4" customHeight="1" x14ac:dyDescent="0.3">
      <c r="A195" s="24"/>
      <c r="C195" s="15"/>
      <c r="D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6"/>
    </row>
    <row r="196" spans="1:36" ht="14.4" customHeight="1" x14ac:dyDescent="0.3">
      <c r="A196" s="24"/>
      <c r="C196" s="15"/>
      <c r="D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6"/>
    </row>
    <row r="197" spans="1:36" ht="14.4" customHeight="1" x14ac:dyDescent="0.3">
      <c r="A197" s="24"/>
      <c r="C197" s="15"/>
      <c r="D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6"/>
    </row>
    <row r="198" spans="1:36" ht="14.4" customHeight="1" x14ac:dyDescent="0.3">
      <c r="A198" s="24"/>
      <c r="C198" s="15"/>
      <c r="D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6"/>
    </row>
    <row r="199" spans="1:36" ht="14.4" customHeight="1" x14ac:dyDescent="0.3">
      <c r="A199" s="24"/>
      <c r="C199" s="15"/>
      <c r="D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6"/>
    </row>
    <row r="200" spans="1:36" ht="14.4" customHeight="1" x14ac:dyDescent="0.3">
      <c r="A200" s="24"/>
      <c r="C200" s="15"/>
      <c r="D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6"/>
    </row>
    <row r="201" spans="1:36" ht="14.4" customHeight="1" x14ac:dyDescent="0.3">
      <c r="A201" s="24"/>
      <c r="C201" s="15"/>
      <c r="D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6"/>
    </row>
    <row r="202" spans="1:36" ht="14.4" customHeight="1" x14ac:dyDescent="0.3">
      <c r="A202" s="24"/>
      <c r="C202" s="15"/>
      <c r="D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6"/>
    </row>
    <row r="203" spans="1:36" ht="14.4" customHeight="1" x14ac:dyDescent="0.3">
      <c r="A203" s="24"/>
      <c r="C203" s="15"/>
      <c r="D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6"/>
    </row>
    <row r="204" spans="1:36" ht="14.4" customHeight="1" x14ac:dyDescent="0.3">
      <c r="A204" s="24"/>
      <c r="C204" s="15"/>
      <c r="D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6"/>
    </row>
    <row r="205" spans="1:36" ht="14.4" customHeight="1" x14ac:dyDescent="0.3">
      <c r="A205" s="24"/>
      <c r="C205" s="15"/>
      <c r="D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6"/>
    </row>
    <row r="206" spans="1:36" ht="14.4" customHeight="1" x14ac:dyDescent="0.3">
      <c r="A206" s="24"/>
      <c r="C206" s="15"/>
      <c r="D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6"/>
    </row>
    <row r="207" spans="1:36" ht="14.4" customHeight="1" x14ac:dyDescent="0.3">
      <c r="A207" s="24"/>
      <c r="C207" s="15"/>
      <c r="D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6"/>
    </row>
    <row r="208" spans="1:36" ht="14.4" customHeight="1" x14ac:dyDescent="0.3">
      <c r="A208" s="24"/>
      <c r="C208" s="15"/>
      <c r="D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6"/>
    </row>
    <row r="209" spans="1:36" ht="14.4" customHeight="1" x14ac:dyDescent="0.3">
      <c r="A209" s="24"/>
      <c r="C209" s="15"/>
      <c r="D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6"/>
    </row>
    <row r="210" spans="1:36" ht="14.4" customHeight="1" x14ac:dyDescent="0.3">
      <c r="A210" s="24"/>
      <c r="C210" s="15"/>
      <c r="D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6"/>
    </row>
    <row r="211" spans="1:36" ht="14.4" customHeight="1" x14ac:dyDescent="0.3">
      <c r="A211" s="24"/>
      <c r="C211" s="15"/>
      <c r="D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6"/>
    </row>
    <row r="212" spans="1:36" ht="14.4" customHeight="1" x14ac:dyDescent="0.3">
      <c r="A212" s="24"/>
      <c r="C212" s="15"/>
      <c r="D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6"/>
    </row>
    <row r="213" spans="1:36" ht="14.4" customHeight="1" x14ac:dyDescent="0.3">
      <c r="A213" s="24"/>
      <c r="C213" s="15"/>
      <c r="D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6"/>
    </row>
    <row r="214" spans="1:36" ht="14.4" customHeight="1" x14ac:dyDescent="0.3">
      <c r="A214" s="24"/>
      <c r="C214" s="15"/>
      <c r="D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6"/>
    </row>
    <row r="215" spans="1:36" ht="14.4" customHeight="1" x14ac:dyDescent="0.3">
      <c r="A215" s="24"/>
      <c r="C215" s="15"/>
      <c r="D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6"/>
    </row>
    <row r="216" spans="1:36" ht="14.4" customHeight="1" x14ac:dyDescent="0.3">
      <c r="A216" s="24"/>
      <c r="C216" s="15"/>
      <c r="D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6"/>
    </row>
    <row r="217" spans="1:36" ht="14.4" customHeight="1" x14ac:dyDescent="0.3">
      <c r="A217" s="24"/>
      <c r="C217" s="15"/>
      <c r="D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6"/>
    </row>
    <row r="218" spans="1:36" ht="14.4" customHeight="1" x14ac:dyDescent="0.3">
      <c r="A218" s="24"/>
      <c r="C218" s="15"/>
      <c r="D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6"/>
    </row>
    <row r="219" spans="1:36" ht="14.4" customHeight="1" x14ac:dyDescent="0.3">
      <c r="A219" s="24"/>
      <c r="C219" s="15"/>
      <c r="D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6"/>
    </row>
    <row r="220" spans="1:36" ht="14.4" customHeight="1" x14ac:dyDescent="0.3">
      <c r="A220" s="24"/>
      <c r="C220" s="15"/>
      <c r="D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6"/>
    </row>
    <row r="221" spans="1:36" ht="14.4" customHeight="1" x14ac:dyDescent="0.3">
      <c r="A221" s="24"/>
      <c r="C221" s="15"/>
      <c r="D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6"/>
    </row>
    <row r="222" spans="1:36" ht="14.4" customHeight="1" x14ac:dyDescent="0.3">
      <c r="A222" s="24"/>
      <c r="C222" s="15"/>
      <c r="D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6"/>
    </row>
    <row r="223" spans="1:36" ht="14.4" customHeight="1" x14ac:dyDescent="0.3">
      <c r="A223" s="24"/>
      <c r="C223" s="15"/>
      <c r="D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6"/>
    </row>
    <row r="224" spans="1:36" ht="14.4" customHeight="1" x14ac:dyDescent="0.3">
      <c r="A224" s="24"/>
      <c r="C224" s="15"/>
      <c r="D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6"/>
    </row>
    <row r="225" ht="14.4" customHeight="1" x14ac:dyDescent="0.3"/>
    <row r="226" ht="14.4" customHeight="1" x14ac:dyDescent="0.3"/>
    <row r="227" ht="14.4" customHeight="1" x14ac:dyDescent="0.3"/>
    <row r="228" ht="14.4" customHeight="1" x14ac:dyDescent="0.3"/>
    <row r="229" ht="14.4" customHeight="1" x14ac:dyDescent="0.3"/>
    <row r="230" ht="14.4" customHeight="1" x14ac:dyDescent="0.3"/>
    <row r="231" ht="14.4" customHeight="1" x14ac:dyDescent="0.3"/>
    <row r="232" ht="14.4" customHeight="1" x14ac:dyDescent="0.3"/>
    <row r="233" ht="14.4" customHeight="1" x14ac:dyDescent="0.3"/>
    <row r="234" ht="14.4" customHeight="1" x14ac:dyDescent="0.3"/>
    <row r="235" ht="14.4" customHeight="1" x14ac:dyDescent="0.3"/>
    <row r="236" ht="14.4" customHeight="1" x14ac:dyDescent="0.3"/>
    <row r="237" ht="14.4" customHeight="1" x14ac:dyDescent="0.3"/>
    <row r="238" ht="14.4" customHeight="1" x14ac:dyDescent="0.3"/>
    <row r="239" ht="14.4" customHeight="1" x14ac:dyDescent="0.3"/>
    <row r="240" ht="14.4" customHeight="1" x14ac:dyDescent="0.3"/>
    <row r="241" ht="14.4" customHeight="1" x14ac:dyDescent="0.3"/>
    <row r="242" ht="14.4" customHeight="1" x14ac:dyDescent="0.3"/>
    <row r="243" ht="14.4" customHeight="1" x14ac:dyDescent="0.3"/>
    <row r="244" ht="14.4" customHeight="1" x14ac:dyDescent="0.3"/>
    <row r="245" ht="14.4" customHeight="1" x14ac:dyDescent="0.3"/>
    <row r="246" ht="14.4" customHeight="1" x14ac:dyDescent="0.3"/>
    <row r="247" ht="14.4" customHeight="1" x14ac:dyDescent="0.3"/>
    <row r="248" ht="14.4" customHeight="1" x14ac:dyDescent="0.3"/>
    <row r="249" ht="14.4" customHeight="1" x14ac:dyDescent="0.3"/>
    <row r="250" ht="14.4" customHeight="1" x14ac:dyDescent="0.3"/>
    <row r="251" ht="14.4" customHeight="1" x14ac:dyDescent="0.3"/>
    <row r="252" ht="14.4" customHeight="1" x14ac:dyDescent="0.3"/>
    <row r="253" ht="14.4" customHeight="1" x14ac:dyDescent="0.3"/>
    <row r="254" ht="14.4" customHeight="1" x14ac:dyDescent="0.3"/>
    <row r="255" ht="14.4" customHeight="1" x14ac:dyDescent="0.3"/>
    <row r="256" ht="14.4" customHeight="1" x14ac:dyDescent="0.3"/>
    <row r="257" ht="14.4" customHeight="1" x14ac:dyDescent="0.3"/>
    <row r="258" ht="14.4" customHeight="1" x14ac:dyDescent="0.3"/>
    <row r="259" ht="14.4" customHeight="1" x14ac:dyDescent="0.3"/>
    <row r="260" ht="14.4" customHeight="1" x14ac:dyDescent="0.3"/>
    <row r="261" ht="14.4" customHeight="1" x14ac:dyDescent="0.3"/>
    <row r="262" ht="14.4" customHeight="1" x14ac:dyDescent="0.3"/>
    <row r="263" ht="14.4" customHeight="1" x14ac:dyDescent="0.3"/>
    <row r="264" ht="14.4" customHeight="1" x14ac:dyDescent="0.3"/>
    <row r="265" ht="14.4" customHeight="1" x14ac:dyDescent="0.3"/>
    <row r="266" ht="14.4" customHeight="1" x14ac:dyDescent="0.3"/>
    <row r="267" ht="14.4" customHeight="1" x14ac:dyDescent="0.3"/>
    <row r="268" ht="14.4" customHeight="1" x14ac:dyDescent="0.3"/>
    <row r="269" ht="14.4" customHeight="1" x14ac:dyDescent="0.3"/>
    <row r="270" ht="14.4" customHeight="1" x14ac:dyDescent="0.3"/>
    <row r="271" ht="14.4" customHeight="1" x14ac:dyDescent="0.3"/>
    <row r="272" ht="14.4" customHeight="1" x14ac:dyDescent="0.3"/>
    <row r="273" ht="14.4" customHeight="1" x14ac:dyDescent="0.3"/>
    <row r="274" ht="14.4" customHeight="1" x14ac:dyDescent="0.3"/>
    <row r="275" ht="14.4" customHeight="1" x14ac:dyDescent="0.3"/>
    <row r="276" ht="14.4" customHeight="1" x14ac:dyDescent="0.3"/>
    <row r="277" ht="14.4" customHeight="1" x14ac:dyDescent="0.3"/>
    <row r="278" ht="14.4" customHeight="1" x14ac:dyDescent="0.3"/>
    <row r="279" ht="14.4" customHeight="1" x14ac:dyDescent="0.3"/>
    <row r="280" ht="14.4" customHeight="1" x14ac:dyDescent="0.3"/>
    <row r="281" ht="14.4" customHeight="1" x14ac:dyDescent="0.3"/>
    <row r="282" ht="14.4" customHeight="1" x14ac:dyDescent="0.3"/>
    <row r="283" ht="14.4" customHeight="1" x14ac:dyDescent="0.3"/>
    <row r="284" ht="14.4" customHeight="1" x14ac:dyDescent="0.3"/>
    <row r="285" ht="14.4" customHeight="1" x14ac:dyDescent="0.3"/>
    <row r="286" ht="14.4" customHeight="1" x14ac:dyDescent="0.3"/>
    <row r="287" ht="14.4" customHeight="1" x14ac:dyDescent="0.3"/>
    <row r="288" ht="14.4" customHeight="1" x14ac:dyDescent="0.3"/>
    <row r="289" ht="14.4" customHeight="1" x14ac:dyDescent="0.3"/>
    <row r="290" ht="14.4" customHeight="1" x14ac:dyDescent="0.3"/>
    <row r="291" ht="14.4" customHeight="1" x14ac:dyDescent="0.3"/>
    <row r="292" ht="14.4" customHeight="1" x14ac:dyDescent="0.3"/>
    <row r="293" ht="14.4" customHeight="1" x14ac:dyDescent="0.3"/>
    <row r="294" ht="14.4" customHeight="1" x14ac:dyDescent="0.3"/>
    <row r="295" ht="14.4" customHeight="1" x14ac:dyDescent="0.3"/>
    <row r="296" ht="14.4" customHeight="1" x14ac:dyDescent="0.3"/>
    <row r="297" ht="14.4" customHeight="1" x14ac:dyDescent="0.3"/>
    <row r="298" ht="14.4" customHeight="1" x14ac:dyDescent="0.3"/>
    <row r="299" ht="14.4" customHeight="1" x14ac:dyDescent="0.3"/>
    <row r="300" ht="14.4" customHeight="1" x14ac:dyDescent="0.3"/>
    <row r="301" ht="14.4" customHeight="1" x14ac:dyDescent="0.3"/>
    <row r="302" ht="14.4" customHeight="1" x14ac:dyDescent="0.3"/>
    <row r="303" ht="14.4" customHeight="1" x14ac:dyDescent="0.3"/>
    <row r="304" ht="14.4" customHeight="1" x14ac:dyDescent="0.3"/>
    <row r="305" ht="14.4" customHeight="1" x14ac:dyDescent="0.3"/>
    <row r="306" ht="14.4" customHeight="1" x14ac:dyDescent="0.3"/>
    <row r="307" ht="14.4" customHeight="1" x14ac:dyDescent="0.3"/>
    <row r="308" ht="14.4" customHeight="1" x14ac:dyDescent="0.3"/>
    <row r="309" ht="14.4" customHeight="1" x14ac:dyDescent="0.3"/>
    <row r="310" ht="14.4" customHeight="1" x14ac:dyDescent="0.3"/>
    <row r="311" ht="14.4" customHeight="1" x14ac:dyDescent="0.3"/>
    <row r="312" ht="14.4" customHeight="1" x14ac:dyDescent="0.3"/>
    <row r="313" ht="14.4" customHeight="1" x14ac:dyDescent="0.3"/>
    <row r="314" ht="14.4" customHeight="1" x14ac:dyDescent="0.3"/>
    <row r="315" ht="14.4" customHeight="1" x14ac:dyDescent="0.3"/>
    <row r="316" ht="14.4" customHeight="1" x14ac:dyDescent="0.3"/>
    <row r="317" ht="14.4" customHeight="1" x14ac:dyDescent="0.3"/>
    <row r="318" ht="14.4" customHeight="1" x14ac:dyDescent="0.3"/>
    <row r="319" ht="14.4" customHeight="1" x14ac:dyDescent="0.3"/>
    <row r="320" ht="14.4" customHeight="1" x14ac:dyDescent="0.3"/>
    <row r="321" ht="14.4" customHeight="1" x14ac:dyDescent="0.3"/>
    <row r="322" ht="14.4" customHeight="1" x14ac:dyDescent="0.3"/>
    <row r="323" ht="14.4" customHeight="1" x14ac:dyDescent="0.3"/>
    <row r="324" ht="14.4" customHeight="1" x14ac:dyDescent="0.3"/>
    <row r="325" ht="14.4" customHeight="1" x14ac:dyDescent="0.3"/>
    <row r="326" ht="14.4" customHeight="1" x14ac:dyDescent="0.3"/>
    <row r="327" ht="14.4" customHeight="1" x14ac:dyDescent="0.3"/>
    <row r="328" ht="14.4" customHeight="1" x14ac:dyDescent="0.3"/>
    <row r="329" ht="14.4" customHeight="1" x14ac:dyDescent="0.3"/>
    <row r="330" ht="14.4" customHeight="1" x14ac:dyDescent="0.3"/>
    <row r="331" ht="14.4" customHeight="1" x14ac:dyDescent="0.3"/>
    <row r="332" ht="14.4" customHeight="1" x14ac:dyDescent="0.3"/>
    <row r="333" ht="14.4" customHeight="1" x14ac:dyDescent="0.3"/>
    <row r="334" ht="14.4" customHeight="1" x14ac:dyDescent="0.3"/>
    <row r="335" ht="14.4" customHeight="1" x14ac:dyDescent="0.3"/>
    <row r="336" ht="14.4" customHeight="1" x14ac:dyDescent="0.3"/>
    <row r="337" ht="14.4" customHeight="1" x14ac:dyDescent="0.3"/>
    <row r="338" ht="14.4" customHeight="1" x14ac:dyDescent="0.3"/>
    <row r="339" ht="14.4" customHeight="1" x14ac:dyDescent="0.3"/>
    <row r="340" ht="14.4" customHeight="1" x14ac:dyDescent="0.3"/>
    <row r="341" ht="14.4" customHeight="1" x14ac:dyDescent="0.3"/>
    <row r="342" ht="14.4" customHeight="1" x14ac:dyDescent="0.3"/>
    <row r="343" ht="14.4" customHeight="1" x14ac:dyDescent="0.3"/>
    <row r="344" ht="14.4" customHeight="1" x14ac:dyDescent="0.3"/>
    <row r="345" ht="14.4" customHeight="1" x14ac:dyDescent="0.3"/>
    <row r="346" ht="14.4" customHeight="1" x14ac:dyDescent="0.3"/>
    <row r="347" ht="14.4" customHeight="1" x14ac:dyDescent="0.3"/>
    <row r="348" ht="14.4" customHeight="1" x14ac:dyDescent="0.3"/>
    <row r="349" ht="14.4" customHeight="1" x14ac:dyDescent="0.3"/>
    <row r="350" ht="14.4" customHeight="1" x14ac:dyDescent="0.3"/>
    <row r="351" ht="14.4" customHeight="1" x14ac:dyDescent="0.3"/>
    <row r="352" ht="14.4" customHeight="1" x14ac:dyDescent="0.3"/>
    <row r="353" ht="14.4" customHeight="1" x14ac:dyDescent="0.3"/>
    <row r="354" ht="14.4" customHeight="1" x14ac:dyDescent="0.3"/>
    <row r="355" ht="14.4" customHeight="1" x14ac:dyDescent="0.3"/>
    <row r="356" ht="14.4" customHeight="1" x14ac:dyDescent="0.3"/>
    <row r="357" ht="14.4" customHeight="1" x14ac:dyDescent="0.3"/>
    <row r="358" ht="14.4" customHeight="1" x14ac:dyDescent="0.3"/>
    <row r="359" ht="14.4" customHeight="1" x14ac:dyDescent="0.3"/>
    <row r="360" ht="14.4" customHeight="1" x14ac:dyDescent="0.3"/>
    <row r="361" ht="14.4" customHeight="1" x14ac:dyDescent="0.3"/>
    <row r="362" ht="14.4" customHeight="1" x14ac:dyDescent="0.3"/>
    <row r="363" ht="14.4" customHeight="1" x14ac:dyDescent="0.3"/>
    <row r="364" ht="14.4" customHeight="1" x14ac:dyDescent="0.3"/>
    <row r="365" ht="14.4" customHeight="1" x14ac:dyDescent="0.3"/>
    <row r="366" ht="14.4" customHeight="1" x14ac:dyDescent="0.3"/>
    <row r="367" ht="14.4" customHeight="1" x14ac:dyDescent="0.3"/>
    <row r="368" ht="14.4" customHeight="1" x14ac:dyDescent="0.3"/>
    <row r="369" ht="14.4" customHeight="1" x14ac:dyDescent="0.3"/>
    <row r="370" ht="14.4" customHeight="1" x14ac:dyDescent="0.3"/>
    <row r="371" ht="14.4" customHeight="1" x14ac:dyDescent="0.3"/>
    <row r="372" ht="14.4" customHeight="1" x14ac:dyDescent="0.3"/>
    <row r="373" ht="14.4" customHeight="1" x14ac:dyDescent="0.3"/>
    <row r="374" ht="14.4" customHeight="1" x14ac:dyDescent="0.3"/>
    <row r="375" ht="14.4" customHeight="1" x14ac:dyDescent="0.3"/>
    <row r="376" ht="14.4" customHeight="1" x14ac:dyDescent="0.3"/>
    <row r="377" ht="14.4" customHeight="1" x14ac:dyDescent="0.3"/>
    <row r="378" ht="14.4" customHeight="1" x14ac:dyDescent="0.3"/>
    <row r="379" ht="14.4" customHeight="1" x14ac:dyDescent="0.3"/>
    <row r="380" ht="14.4" customHeight="1" x14ac:dyDescent="0.3"/>
    <row r="381" ht="14.4" customHeight="1" x14ac:dyDescent="0.3"/>
    <row r="382" ht="14.4" customHeight="1" x14ac:dyDescent="0.3"/>
    <row r="383" ht="14.4" customHeight="1" x14ac:dyDescent="0.3"/>
    <row r="384" ht="14.4" customHeight="1" x14ac:dyDescent="0.3"/>
    <row r="385" ht="14.4" customHeight="1" x14ac:dyDescent="0.3"/>
    <row r="386" ht="14.4" customHeight="1" x14ac:dyDescent="0.3"/>
    <row r="387" ht="14.4" customHeight="1" x14ac:dyDescent="0.3"/>
    <row r="388" ht="14.4" customHeight="1" x14ac:dyDescent="0.3"/>
    <row r="389" ht="14.4" customHeight="1" x14ac:dyDescent="0.3"/>
    <row r="390" ht="14.4" customHeight="1" x14ac:dyDescent="0.3"/>
    <row r="391" ht="14.4" customHeight="1" x14ac:dyDescent="0.3"/>
    <row r="392" ht="14.4" customHeight="1" x14ac:dyDescent="0.3"/>
    <row r="393" ht="14.4" customHeight="1" x14ac:dyDescent="0.3"/>
    <row r="394" ht="14.4" customHeight="1" x14ac:dyDescent="0.3"/>
    <row r="395" ht="14.4" customHeight="1" x14ac:dyDescent="0.3"/>
    <row r="396" ht="14.4" customHeight="1" x14ac:dyDescent="0.3"/>
    <row r="397" ht="14.4" customHeight="1" x14ac:dyDescent="0.3"/>
    <row r="398" ht="14.4" customHeight="1" x14ac:dyDescent="0.3"/>
    <row r="399" ht="14.4" customHeight="1" x14ac:dyDescent="0.3"/>
    <row r="400" ht="14.4" customHeight="1" x14ac:dyDescent="0.3"/>
    <row r="401" ht="14.4" customHeight="1" x14ac:dyDescent="0.3"/>
    <row r="402" ht="14.4" customHeight="1" x14ac:dyDescent="0.3"/>
    <row r="403" ht="14.4" customHeight="1" x14ac:dyDescent="0.3"/>
    <row r="404" ht="14.4" customHeight="1" x14ac:dyDescent="0.3"/>
    <row r="405" ht="14.4" customHeight="1" x14ac:dyDescent="0.3"/>
    <row r="406" ht="14.4" customHeight="1" x14ac:dyDescent="0.3"/>
    <row r="407" ht="14.4" customHeight="1" x14ac:dyDescent="0.3"/>
    <row r="408" ht="14.4" customHeight="1" x14ac:dyDescent="0.3"/>
    <row r="409" ht="14.4" customHeight="1" x14ac:dyDescent="0.3"/>
    <row r="410" ht="14.4" customHeight="1" x14ac:dyDescent="0.3"/>
    <row r="411" ht="14.4" customHeight="1" x14ac:dyDescent="0.3"/>
    <row r="412" ht="14.4" customHeight="1" x14ac:dyDescent="0.3"/>
    <row r="413" ht="14.4" customHeight="1" x14ac:dyDescent="0.3"/>
    <row r="414" ht="14.4" customHeight="1" x14ac:dyDescent="0.3"/>
    <row r="415" ht="14.4" customHeight="1" x14ac:dyDescent="0.3"/>
    <row r="416" ht="14.4" customHeight="1" x14ac:dyDescent="0.3"/>
    <row r="417" ht="14.4" customHeight="1" x14ac:dyDescent="0.3"/>
    <row r="418" ht="14.4" customHeight="1" x14ac:dyDescent="0.3"/>
    <row r="419" ht="14.4" customHeight="1" x14ac:dyDescent="0.3"/>
    <row r="420" ht="14.4" customHeight="1" x14ac:dyDescent="0.3"/>
    <row r="421" ht="14.4" customHeight="1" x14ac:dyDescent="0.3"/>
    <row r="422" ht="14.4" customHeight="1" x14ac:dyDescent="0.3"/>
    <row r="423" ht="14.4" customHeight="1" x14ac:dyDescent="0.3"/>
    <row r="424" ht="14.4" customHeight="1" x14ac:dyDescent="0.3"/>
    <row r="425" ht="14.4" customHeight="1" x14ac:dyDescent="0.3"/>
    <row r="426" ht="14.4" customHeight="1" x14ac:dyDescent="0.3"/>
    <row r="427" ht="14.4" customHeight="1" x14ac:dyDescent="0.3"/>
    <row r="428" ht="14.4" customHeight="1" x14ac:dyDescent="0.3"/>
    <row r="429" ht="14.4" customHeight="1" x14ac:dyDescent="0.3"/>
    <row r="430" ht="14.4" customHeight="1" x14ac:dyDescent="0.3"/>
    <row r="431" ht="14.4" customHeight="1" x14ac:dyDescent="0.3"/>
    <row r="432" ht="14.4" customHeight="1" x14ac:dyDescent="0.3"/>
    <row r="433" ht="14.4" customHeight="1" x14ac:dyDescent="0.3"/>
    <row r="434" ht="14.4" customHeight="1" x14ac:dyDescent="0.3"/>
    <row r="435" ht="14.4" customHeight="1" x14ac:dyDescent="0.3"/>
    <row r="436" ht="14.4" customHeight="1" x14ac:dyDescent="0.3"/>
    <row r="437" ht="14.4" customHeight="1" x14ac:dyDescent="0.3"/>
    <row r="438" ht="14.4" customHeight="1" x14ac:dyDescent="0.3"/>
    <row r="439" ht="14.4" customHeight="1" x14ac:dyDescent="0.3"/>
    <row r="440" ht="14.4" customHeight="1" x14ac:dyDescent="0.3"/>
    <row r="441" ht="14.4" customHeight="1" x14ac:dyDescent="0.3"/>
    <row r="442" ht="14.4" customHeight="1" x14ac:dyDescent="0.3"/>
    <row r="443" ht="14.4" customHeight="1" x14ac:dyDescent="0.3"/>
    <row r="444" ht="14.4" customHeight="1" x14ac:dyDescent="0.3"/>
    <row r="445" ht="14.4" customHeight="1" x14ac:dyDescent="0.3"/>
    <row r="446" ht="14.4" customHeight="1" x14ac:dyDescent="0.3"/>
    <row r="447" ht="14.4" customHeight="1" x14ac:dyDescent="0.3"/>
    <row r="448" ht="14.4" customHeight="1" x14ac:dyDescent="0.3"/>
    <row r="449" ht="14.4" customHeight="1" x14ac:dyDescent="0.3"/>
    <row r="450" ht="14.4" customHeight="1" x14ac:dyDescent="0.3"/>
    <row r="451" ht="14.4" customHeight="1" x14ac:dyDescent="0.3"/>
    <row r="452" ht="14.4" customHeight="1" x14ac:dyDescent="0.3"/>
    <row r="453" ht="14.4" customHeight="1" x14ac:dyDescent="0.3"/>
    <row r="454" ht="14.4" customHeight="1" x14ac:dyDescent="0.3"/>
    <row r="455" ht="14.4" customHeight="1" x14ac:dyDescent="0.3"/>
    <row r="456" ht="14.4" customHeight="1" x14ac:dyDescent="0.3"/>
    <row r="457" ht="14.4" customHeight="1" x14ac:dyDescent="0.3"/>
    <row r="458" ht="14.4" customHeight="1" x14ac:dyDescent="0.3"/>
    <row r="459" ht="14.4" customHeight="1" x14ac:dyDescent="0.3"/>
    <row r="460" ht="14.4" customHeight="1" x14ac:dyDescent="0.3"/>
    <row r="461" ht="14.4" customHeight="1" x14ac:dyDescent="0.3"/>
    <row r="462" ht="14.4" customHeight="1" x14ac:dyDescent="0.3"/>
    <row r="463" ht="14.4" customHeight="1" x14ac:dyDescent="0.3"/>
    <row r="464" ht="14.4" customHeight="1" x14ac:dyDescent="0.3"/>
    <row r="465" ht="14.4" customHeight="1" x14ac:dyDescent="0.3"/>
    <row r="466" ht="14.4" customHeight="1" x14ac:dyDescent="0.3"/>
    <row r="467" ht="14.4" customHeight="1" x14ac:dyDescent="0.3"/>
    <row r="468" ht="14.4" customHeight="1" x14ac:dyDescent="0.3"/>
    <row r="469" ht="14.4" customHeight="1" x14ac:dyDescent="0.3"/>
    <row r="470" ht="14.4" customHeight="1" x14ac:dyDescent="0.3"/>
    <row r="471" ht="14.4" customHeight="1" x14ac:dyDescent="0.3"/>
    <row r="472" ht="14.4" customHeight="1" x14ac:dyDescent="0.3"/>
    <row r="473" ht="14.4" customHeight="1" x14ac:dyDescent="0.3"/>
    <row r="474" ht="14.4" customHeight="1" x14ac:dyDescent="0.3"/>
    <row r="475" ht="14.4" customHeight="1" x14ac:dyDescent="0.3"/>
    <row r="476" ht="14.4" customHeight="1" x14ac:dyDescent="0.3"/>
    <row r="477" ht="14.4" customHeight="1" x14ac:dyDescent="0.3"/>
    <row r="478" ht="14.4" customHeight="1" x14ac:dyDescent="0.3"/>
    <row r="479" ht="14.4" customHeight="1" x14ac:dyDescent="0.3"/>
    <row r="480" ht="14.4" customHeight="1" x14ac:dyDescent="0.3"/>
    <row r="481" ht="14.4" customHeight="1" x14ac:dyDescent="0.3"/>
    <row r="482" ht="14.4" customHeight="1" x14ac:dyDescent="0.3"/>
    <row r="483" ht="14.4" customHeight="1" x14ac:dyDescent="0.3"/>
    <row r="484" ht="14.4" customHeight="1" x14ac:dyDescent="0.3"/>
    <row r="485" ht="14.4" customHeight="1" x14ac:dyDescent="0.3"/>
    <row r="486" ht="14.4" customHeight="1" x14ac:dyDescent="0.3"/>
    <row r="487" ht="14.4" customHeight="1" x14ac:dyDescent="0.3"/>
    <row r="488" ht="14.4" customHeight="1" x14ac:dyDescent="0.3"/>
    <row r="489" ht="14.4" customHeight="1" x14ac:dyDescent="0.3"/>
    <row r="490" ht="14.4" customHeight="1" x14ac:dyDescent="0.3"/>
    <row r="491" ht="14.4" customHeight="1" x14ac:dyDescent="0.3"/>
    <row r="492" ht="14.4" customHeight="1" x14ac:dyDescent="0.3"/>
    <row r="493" ht="14.4" customHeight="1" x14ac:dyDescent="0.3"/>
    <row r="494" ht="14.4" customHeight="1" x14ac:dyDescent="0.3"/>
    <row r="495" ht="14.4" customHeight="1" x14ac:dyDescent="0.3"/>
    <row r="496" ht="14.4" customHeight="1" x14ac:dyDescent="0.3"/>
    <row r="497" ht="14.4" customHeight="1" x14ac:dyDescent="0.3"/>
    <row r="498" ht="14.4" customHeight="1" x14ac:dyDescent="0.3"/>
    <row r="499" ht="14.4" customHeight="1" x14ac:dyDescent="0.3"/>
    <row r="500" ht="14.4" customHeight="1" x14ac:dyDescent="0.3"/>
    <row r="501" ht="14.4" customHeight="1" x14ac:dyDescent="0.3"/>
    <row r="502" ht="14.4" customHeight="1" x14ac:dyDescent="0.3"/>
    <row r="503" ht="14.4" customHeight="1" x14ac:dyDescent="0.3"/>
    <row r="504" ht="14.4" customHeight="1" x14ac:dyDescent="0.3"/>
    <row r="505" ht="14.4" customHeight="1" x14ac:dyDescent="0.3"/>
    <row r="506" ht="14.4" customHeight="1" x14ac:dyDescent="0.3"/>
    <row r="507" ht="14.4" customHeight="1" x14ac:dyDescent="0.3"/>
    <row r="508" ht="14.4" customHeight="1" x14ac:dyDescent="0.3"/>
    <row r="509" ht="14.4" customHeight="1" x14ac:dyDescent="0.3"/>
    <row r="510" ht="14.4" customHeight="1" x14ac:dyDescent="0.3"/>
    <row r="511" ht="14.4" customHeight="1" x14ac:dyDescent="0.3"/>
    <row r="512" ht="14.4" customHeight="1" x14ac:dyDescent="0.3"/>
    <row r="513" ht="14.4" customHeight="1" x14ac:dyDescent="0.3"/>
    <row r="514" ht="14.4" customHeight="1" x14ac:dyDescent="0.3"/>
    <row r="515" ht="14.4" customHeight="1" x14ac:dyDescent="0.3"/>
    <row r="516" ht="14.4" customHeight="1" x14ac:dyDescent="0.3"/>
    <row r="517" ht="14.4" customHeight="1" x14ac:dyDescent="0.3"/>
    <row r="518" ht="14.4" customHeight="1" x14ac:dyDescent="0.3"/>
    <row r="519" ht="14.4" customHeight="1" x14ac:dyDescent="0.3"/>
    <row r="520" ht="14.4" customHeight="1" x14ac:dyDescent="0.3"/>
    <row r="521" ht="14.4" customHeight="1" x14ac:dyDescent="0.3"/>
    <row r="522" ht="14.4" customHeight="1" x14ac:dyDescent="0.3"/>
    <row r="523" ht="14.4" customHeight="1" x14ac:dyDescent="0.3"/>
    <row r="524" ht="14.4" customHeight="1" x14ac:dyDescent="0.3"/>
    <row r="525" ht="14.4" customHeight="1" x14ac:dyDescent="0.3"/>
    <row r="526" ht="14.4" customHeight="1" x14ac:dyDescent="0.3"/>
    <row r="527" ht="14.4" customHeight="1" x14ac:dyDescent="0.3"/>
    <row r="528" ht="14.4" customHeight="1" x14ac:dyDescent="0.3"/>
    <row r="529" ht="14.4" customHeight="1" x14ac:dyDescent="0.3"/>
    <row r="530" ht="14.4" customHeight="1" x14ac:dyDescent="0.3"/>
    <row r="531" ht="14.4" customHeight="1" x14ac:dyDescent="0.3"/>
    <row r="532" ht="14.4" customHeight="1" x14ac:dyDescent="0.3"/>
    <row r="533" ht="14.4" customHeight="1" x14ac:dyDescent="0.3"/>
    <row r="534" ht="14.4" customHeight="1" x14ac:dyDescent="0.3"/>
    <row r="535" ht="14.4" customHeight="1" x14ac:dyDescent="0.3"/>
    <row r="536" ht="14.4" customHeight="1" x14ac:dyDescent="0.3"/>
    <row r="537" ht="14.4" customHeight="1" x14ac:dyDescent="0.3"/>
    <row r="538" ht="14.4" customHeight="1" x14ac:dyDescent="0.3"/>
    <row r="539" ht="14.4" customHeight="1" x14ac:dyDescent="0.3"/>
    <row r="540" ht="14.4" customHeight="1" x14ac:dyDescent="0.3"/>
    <row r="541" ht="14.4" customHeight="1" x14ac:dyDescent="0.3"/>
    <row r="542" ht="14.4" customHeight="1" x14ac:dyDescent="0.3"/>
    <row r="543" ht="14.4" customHeight="1" x14ac:dyDescent="0.3"/>
    <row r="544" ht="14.4" customHeight="1" x14ac:dyDescent="0.3"/>
    <row r="545" ht="14.4" customHeight="1" x14ac:dyDescent="0.3"/>
    <row r="546" ht="14.4" customHeight="1" x14ac:dyDescent="0.3"/>
    <row r="547" ht="14.4" customHeight="1" x14ac:dyDescent="0.3"/>
    <row r="548" ht="14.4" customHeight="1" x14ac:dyDescent="0.3"/>
    <row r="549" ht="14.4" customHeight="1" x14ac:dyDescent="0.3"/>
    <row r="550" ht="14.4" customHeight="1" x14ac:dyDescent="0.3"/>
    <row r="551" ht="14.4" customHeight="1" x14ac:dyDescent="0.3"/>
    <row r="552" ht="14.4" customHeight="1" x14ac:dyDescent="0.3"/>
    <row r="553" ht="14.4" customHeight="1" x14ac:dyDescent="0.3"/>
    <row r="554" ht="14.4" customHeight="1" x14ac:dyDescent="0.3"/>
    <row r="555" ht="14.4" customHeight="1" x14ac:dyDescent="0.3"/>
    <row r="556" ht="14.4" customHeight="1" x14ac:dyDescent="0.3"/>
    <row r="557" ht="14.4" customHeight="1" x14ac:dyDescent="0.3"/>
    <row r="558" ht="14.4" customHeight="1" x14ac:dyDescent="0.3"/>
    <row r="559" ht="14.4" customHeight="1" x14ac:dyDescent="0.3"/>
    <row r="560" ht="14.4" customHeight="1" x14ac:dyDescent="0.3"/>
    <row r="561" ht="14.4" customHeight="1" x14ac:dyDescent="0.3"/>
    <row r="562" ht="14.4" customHeight="1" x14ac:dyDescent="0.3"/>
    <row r="563" ht="14.4" customHeight="1" x14ac:dyDescent="0.3"/>
    <row r="564" ht="14.4" customHeight="1" x14ac:dyDescent="0.3"/>
    <row r="565" ht="14.4" customHeight="1" x14ac:dyDescent="0.3"/>
    <row r="566" ht="14.4" customHeight="1" x14ac:dyDescent="0.3"/>
    <row r="567" ht="14.4" customHeight="1" x14ac:dyDescent="0.3"/>
    <row r="568" ht="14.4" customHeight="1" x14ac:dyDescent="0.3"/>
    <row r="569" ht="14.4" customHeight="1" x14ac:dyDescent="0.3"/>
    <row r="570" ht="14.4" customHeight="1" x14ac:dyDescent="0.3"/>
    <row r="571" ht="14.4" customHeight="1" x14ac:dyDescent="0.3"/>
    <row r="572" ht="14.4" customHeight="1" x14ac:dyDescent="0.3"/>
    <row r="573" ht="14.4" customHeight="1" x14ac:dyDescent="0.3"/>
    <row r="574" ht="14.4" customHeight="1" x14ac:dyDescent="0.3"/>
    <row r="575" ht="14.4" customHeight="1" x14ac:dyDescent="0.3"/>
    <row r="576" ht="14.4" customHeight="1" x14ac:dyDescent="0.3"/>
    <row r="577" ht="14.4" customHeight="1" x14ac:dyDescent="0.3"/>
    <row r="578" ht="14.4" customHeight="1" x14ac:dyDescent="0.3"/>
    <row r="579" ht="14.4" customHeight="1" x14ac:dyDescent="0.3"/>
    <row r="580" ht="14.4" customHeight="1" x14ac:dyDescent="0.3"/>
    <row r="581" ht="14.4" customHeight="1" x14ac:dyDescent="0.3"/>
    <row r="582" ht="14.4" customHeight="1" x14ac:dyDescent="0.3"/>
    <row r="583" ht="14.4" customHeight="1" x14ac:dyDescent="0.3"/>
    <row r="584" ht="14.4" customHeight="1" x14ac:dyDescent="0.3"/>
    <row r="585" ht="14.4" customHeight="1" x14ac:dyDescent="0.3"/>
    <row r="586" ht="14.4" customHeight="1" x14ac:dyDescent="0.3"/>
    <row r="587" ht="14.4" customHeight="1" x14ac:dyDescent="0.3"/>
    <row r="588" ht="14.4" customHeight="1" x14ac:dyDescent="0.3"/>
    <row r="589" ht="14.4" customHeight="1" x14ac:dyDescent="0.3"/>
    <row r="590" ht="14.4" customHeight="1" x14ac:dyDescent="0.3"/>
    <row r="591" ht="14.4" customHeight="1" x14ac:dyDescent="0.3"/>
    <row r="592" ht="14.4" customHeight="1" x14ac:dyDescent="0.3"/>
    <row r="593" ht="14.4" customHeight="1" x14ac:dyDescent="0.3"/>
    <row r="594" ht="14.4" customHeight="1" x14ac:dyDescent="0.3"/>
    <row r="595" ht="14.4" customHeight="1" x14ac:dyDescent="0.3"/>
    <row r="596" ht="14.4" customHeight="1" x14ac:dyDescent="0.3"/>
    <row r="597" ht="14.4" customHeight="1" x14ac:dyDescent="0.3"/>
    <row r="598" ht="14.4" customHeight="1" x14ac:dyDescent="0.3"/>
    <row r="599" ht="14.4" customHeight="1" x14ac:dyDescent="0.3"/>
    <row r="600" ht="14.4" customHeight="1" x14ac:dyDescent="0.3"/>
    <row r="601" ht="14.4" customHeight="1" x14ac:dyDescent="0.3"/>
    <row r="602" ht="14.4" customHeight="1" x14ac:dyDescent="0.3"/>
    <row r="603" ht="14.4" customHeight="1" x14ac:dyDescent="0.3"/>
    <row r="604" ht="14.4" customHeight="1" x14ac:dyDescent="0.3"/>
    <row r="605" ht="14.4" customHeight="1" x14ac:dyDescent="0.3"/>
    <row r="606" ht="14.4" customHeight="1" x14ac:dyDescent="0.3"/>
    <row r="607" ht="14.4" customHeight="1" x14ac:dyDescent="0.3"/>
    <row r="608" ht="14.4" customHeight="1" x14ac:dyDescent="0.3"/>
    <row r="609" ht="14.4" customHeight="1" x14ac:dyDescent="0.3"/>
    <row r="610" ht="14.4" customHeight="1" x14ac:dyDescent="0.3"/>
    <row r="611" ht="14.4" customHeight="1" x14ac:dyDescent="0.3"/>
    <row r="612" ht="14.4" customHeight="1" x14ac:dyDescent="0.3"/>
    <row r="613" ht="14.4" customHeight="1" x14ac:dyDescent="0.3"/>
    <row r="614" ht="14.4" customHeight="1" x14ac:dyDescent="0.3"/>
    <row r="615" ht="14.4" customHeight="1" x14ac:dyDescent="0.3"/>
    <row r="616" ht="14.4" customHeight="1" x14ac:dyDescent="0.3"/>
    <row r="617" ht="14.4" customHeight="1" x14ac:dyDescent="0.3"/>
    <row r="618" ht="14.4" customHeight="1" x14ac:dyDescent="0.3"/>
    <row r="619" ht="14.4" customHeight="1" x14ac:dyDescent="0.3"/>
    <row r="620" ht="14.4" customHeight="1" x14ac:dyDescent="0.3"/>
    <row r="621" ht="14.4" customHeight="1" x14ac:dyDescent="0.3"/>
    <row r="622" ht="14.4" customHeight="1" x14ac:dyDescent="0.3"/>
    <row r="623" ht="14.4" customHeight="1" x14ac:dyDescent="0.3"/>
    <row r="624" ht="14.4" customHeight="1" x14ac:dyDescent="0.3"/>
    <row r="625" ht="14.4" customHeight="1" x14ac:dyDescent="0.3"/>
    <row r="626" ht="14.4" customHeight="1" x14ac:dyDescent="0.3"/>
    <row r="627" ht="14.4" customHeight="1" x14ac:dyDescent="0.3"/>
    <row r="628" ht="14.4" customHeight="1" x14ac:dyDescent="0.3"/>
    <row r="629" ht="14.4" customHeight="1" x14ac:dyDescent="0.3"/>
    <row r="630" ht="14.4" customHeight="1" x14ac:dyDescent="0.3"/>
    <row r="631" ht="14.4" customHeight="1" x14ac:dyDescent="0.3"/>
    <row r="632" ht="14.4" customHeight="1" x14ac:dyDescent="0.3"/>
    <row r="633" ht="14.4" customHeight="1" x14ac:dyDescent="0.3"/>
    <row r="634" ht="14.4" customHeight="1" x14ac:dyDescent="0.3"/>
    <row r="635" ht="14.4" customHeight="1" x14ac:dyDescent="0.3"/>
    <row r="636" ht="14.4" customHeight="1" x14ac:dyDescent="0.3"/>
    <row r="637" ht="14.4" customHeight="1" x14ac:dyDescent="0.3"/>
    <row r="638" ht="14.4" customHeight="1" x14ac:dyDescent="0.3"/>
    <row r="639" ht="14.4" customHeight="1" x14ac:dyDescent="0.3"/>
    <row r="640" ht="14.4" customHeight="1" x14ac:dyDescent="0.3"/>
    <row r="641" ht="14.4" customHeight="1" x14ac:dyDescent="0.3"/>
    <row r="642" ht="14.4" customHeight="1" x14ac:dyDescent="0.3"/>
    <row r="643" ht="14.4" customHeight="1" x14ac:dyDescent="0.3"/>
    <row r="644" ht="14.4" customHeight="1" x14ac:dyDescent="0.3"/>
    <row r="645" ht="14.4" customHeight="1" x14ac:dyDescent="0.3"/>
    <row r="646" ht="14.4" customHeight="1" x14ac:dyDescent="0.3"/>
    <row r="647" ht="14.4" customHeight="1" x14ac:dyDescent="0.3"/>
    <row r="648" ht="14.4" customHeight="1" x14ac:dyDescent="0.3"/>
    <row r="649" ht="14.4" customHeight="1" x14ac:dyDescent="0.3"/>
    <row r="650" ht="14.4" customHeight="1" x14ac:dyDescent="0.3"/>
    <row r="651" ht="14.4" customHeight="1" x14ac:dyDescent="0.3"/>
    <row r="652" ht="14.4" customHeight="1" x14ac:dyDescent="0.3"/>
    <row r="653" ht="14.4" customHeight="1" x14ac:dyDescent="0.3"/>
    <row r="654" ht="14.4" customHeight="1" x14ac:dyDescent="0.3"/>
    <row r="655" ht="14.4" customHeight="1" x14ac:dyDescent="0.3"/>
    <row r="65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</sheetData>
  <autoFilter ref="A1:AK43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06"/>
  <sheetViews>
    <sheetView topLeftCell="A3" workbookViewId="0">
      <pane xSplit="1" ySplit="1" topLeftCell="J86" activePane="bottomRight" state="frozen"/>
      <selection activeCell="A3" sqref="A3"/>
      <selection pane="topRight" activeCell="B3" sqref="B3"/>
      <selection pane="bottomLeft" activeCell="A4" sqref="A4"/>
      <selection pane="bottomRight" activeCell="A88" sqref="A88"/>
    </sheetView>
  </sheetViews>
  <sheetFormatPr baseColWidth="10" defaultRowHeight="14.4" x14ac:dyDescent="0.3"/>
  <cols>
    <col min="1" max="1" width="40.5546875" bestFit="1" customWidth="1"/>
    <col min="2" max="2" width="13.6640625" bestFit="1" customWidth="1"/>
    <col min="3" max="3" width="13.6640625" customWidth="1"/>
    <col min="4" max="5" width="11.109375" bestFit="1" customWidth="1"/>
    <col min="6" max="6" width="11.109375" customWidth="1"/>
    <col min="7" max="7" width="12.109375" bestFit="1" customWidth="1"/>
    <col min="8" max="8" width="13.6640625" customWidth="1"/>
    <col min="9" max="9" width="12.21875" bestFit="1" customWidth="1"/>
    <col min="10" max="12" width="11.109375" bestFit="1" customWidth="1"/>
    <col min="13" max="13" width="10.109375" bestFit="1" customWidth="1"/>
    <col min="14" max="14" width="11.109375" bestFit="1" customWidth="1"/>
    <col min="15" max="15" width="11.21875" bestFit="1" customWidth="1"/>
    <col min="16" max="16" width="11.109375" bestFit="1" customWidth="1"/>
    <col min="17" max="17" width="13.6640625" bestFit="1" customWidth="1"/>
    <col min="18" max="18" width="14.6640625" bestFit="1" customWidth="1"/>
    <col min="19" max="19" width="13.6640625" bestFit="1" customWidth="1"/>
  </cols>
  <sheetData>
    <row r="3" spans="1:19" ht="72" x14ac:dyDescent="0.3">
      <c r="A3" s="127" t="s">
        <v>0</v>
      </c>
      <c r="B3" s="118" t="s">
        <v>493</v>
      </c>
      <c r="C3" s="118" t="s">
        <v>471</v>
      </c>
      <c r="D3" s="118" t="s">
        <v>472</v>
      </c>
      <c r="E3" s="118" t="s">
        <v>473</v>
      </c>
      <c r="F3" s="118" t="s">
        <v>474</v>
      </c>
      <c r="G3" s="118" t="s">
        <v>475</v>
      </c>
      <c r="H3" s="118" t="s">
        <v>494</v>
      </c>
      <c r="I3" s="118" t="s">
        <v>495</v>
      </c>
      <c r="J3" s="118" t="s">
        <v>480</v>
      </c>
      <c r="K3" s="118" t="s">
        <v>481</v>
      </c>
      <c r="L3" s="118" t="s">
        <v>482</v>
      </c>
      <c r="M3" s="118" t="s">
        <v>483</v>
      </c>
      <c r="N3" s="118" t="s">
        <v>484</v>
      </c>
      <c r="O3" s="118" t="s">
        <v>485</v>
      </c>
      <c r="P3" s="118" t="s">
        <v>496</v>
      </c>
      <c r="Q3" s="118" t="s">
        <v>487</v>
      </c>
      <c r="R3" s="118" t="s">
        <v>488</v>
      </c>
      <c r="S3" s="118" t="s">
        <v>449</v>
      </c>
    </row>
    <row r="4" spans="1:19" x14ac:dyDescent="0.3">
      <c r="A4" s="106" t="s">
        <v>115</v>
      </c>
      <c r="B4" s="120"/>
      <c r="C4" s="120">
        <v>11102000</v>
      </c>
      <c r="D4" s="120">
        <v>5450000</v>
      </c>
      <c r="E4" s="120">
        <v>5450000</v>
      </c>
      <c r="F4" s="120">
        <v>5450000</v>
      </c>
      <c r="G4" s="120"/>
      <c r="H4" s="120"/>
      <c r="I4" s="120">
        <v>51000000</v>
      </c>
      <c r="J4" s="120"/>
      <c r="K4" s="120"/>
      <c r="L4" s="120"/>
      <c r="M4" s="120"/>
      <c r="N4" s="120">
        <v>9000000</v>
      </c>
      <c r="O4" s="120"/>
      <c r="P4" s="120"/>
      <c r="Q4" s="120">
        <v>87452000</v>
      </c>
      <c r="R4" s="120">
        <v>365000000</v>
      </c>
      <c r="S4" s="120">
        <v>277548000</v>
      </c>
    </row>
    <row r="5" spans="1:19" x14ac:dyDescent="0.3">
      <c r="A5" s="106" t="s">
        <v>13</v>
      </c>
      <c r="B5" s="120"/>
      <c r="C5" s="120"/>
      <c r="D5" s="120">
        <v>5450000</v>
      </c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>
        <v>5450000</v>
      </c>
      <c r="R5" s="120">
        <v>20000000</v>
      </c>
      <c r="S5" s="120">
        <v>14550000</v>
      </c>
    </row>
    <row r="6" spans="1:19" x14ac:dyDescent="0.3">
      <c r="A6" s="106" t="s">
        <v>14</v>
      </c>
      <c r="B6" s="120"/>
      <c r="C6" s="120"/>
      <c r="D6" s="120"/>
      <c r="E6" s="120">
        <v>5450000</v>
      </c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>
        <v>5450000</v>
      </c>
      <c r="R6" s="120">
        <v>20000000</v>
      </c>
      <c r="S6" s="120">
        <v>14550000</v>
      </c>
    </row>
    <row r="7" spans="1:19" x14ac:dyDescent="0.3">
      <c r="A7" s="106" t="s">
        <v>10</v>
      </c>
      <c r="B7" s="120"/>
      <c r="C7" s="120">
        <v>11102000</v>
      </c>
      <c r="D7" s="120"/>
      <c r="E7" s="120"/>
      <c r="F7" s="120"/>
      <c r="G7" s="120"/>
      <c r="H7" s="120"/>
      <c r="I7" s="120">
        <v>51000000</v>
      </c>
      <c r="J7" s="120"/>
      <c r="K7" s="120"/>
      <c r="L7" s="120"/>
      <c r="M7" s="120"/>
      <c r="N7" s="120">
        <v>9000000</v>
      </c>
      <c r="O7" s="120"/>
      <c r="P7" s="120"/>
      <c r="Q7" s="120">
        <v>71102000</v>
      </c>
      <c r="R7" s="120">
        <v>300000000</v>
      </c>
      <c r="S7" s="120">
        <v>228898000</v>
      </c>
    </row>
    <row r="8" spans="1:19" x14ac:dyDescent="0.3">
      <c r="A8" s="106" t="s">
        <v>12</v>
      </c>
      <c r="B8" s="120"/>
      <c r="C8" s="120"/>
      <c r="D8" s="120"/>
      <c r="E8" s="120"/>
      <c r="F8" s="120">
        <v>5450000</v>
      </c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>
        <v>5450000</v>
      </c>
      <c r="R8" s="120">
        <v>25000000</v>
      </c>
      <c r="S8" s="120">
        <v>19550000</v>
      </c>
    </row>
    <row r="9" spans="1:19" x14ac:dyDescent="0.3">
      <c r="A9" s="106" t="s">
        <v>117</v>
      </c>
      <c r="B9" s="120"/>
      <c r="C9" s="120"/>
      <c r="D9" s="120"/>
      <c r="E9" s="120"/>
      <c r="F9" s="120"/>
      <c r="G9" s="120"/>
      <c r="H9" s="120"/>
      <c r="I9" s="120">
        <v>28866208</v>
      </c>
      <c r="J9" s="120"/>
      <c r="K9" s="120"/>
      <c r="L9" s="120"/>
      <c r="M9" s="120"/>
      <c r="N9" s="120"/>
      <c r="O9" s="120"/>
      <c r="P9" s="120"/>
      <c r="Q9" s="120">
        <v>28866208</v>
      </c>
      <c r="R9" s="120">
        <v>51800000</v>
      </c>
      <c r="S9" s="120">
        <v>22933792</v>
      </c>
    </row>
    <row r="10" spans="1:19" x14ac:dyDescent="0.3">
      <c r="A10" s="106" t="s">
        <v>40</v>
      </c>
      <c r="B10" s="120"/>
      <c r="C10" s="120"/>
      <c r="D10" s="120"/>
      <c r="E10" s="120"/>
      <c r="F10" s="120"/>
      <c r="G10" s="120"/>
      <c r="H10" s="120"/>
      <c r="I10" s="120">
        <v>28866208</v>
      </c>
      <c r="J10" s="120"/>
      <c r="K10" s="120"/>
      <c r="L10" s="120"/>
      <c r="M10" s="120"/>
      <c r="N10" s="120"/>
      <c r="O10" s="120"/>
      <c r="P10" s="120"/>
      <c r="Q10" s="120">
        <v>28866208</v>
      </c>
      <c r="R10" s="120">
        <v>51800000</v>
      </c>
      <c r="S10" s="120">
        <v>22933792</v>
      </c>
    </row>
    <row r="11" spans="1:19" x14ac:dyDescent="0.3">
      <c r="A11" s="106" t="s">
        <v>118</v>
      </c>
      <c r="B11" s="120"/>
      <c r="C11" s="120">
        <v>24500000</v>
      </c>
      <c r="D11" s="120">
        <v>6540000</v>
      </c>
      <c r="E11" s="120">
        <v>6540000</v>
      </c>
      <c r="F11" s="120">
        <v>6540000</v>
      </c>
      <c r="G11" s="120"/>
      <c r="H11" s="120"/>
      <c r="I11" s="120">
        <v>40000000</v>
      </c>
      <c r="J11" s="120"/>
      <c r="K11" s="120">
        <v>2000000</v>
      </c>
      <c r="L11" s="120">
        <v>10000000</v>
      </c>
      <c r="M11" s="120"/>
      <c r="N11" s="120"/>
      <c r="O11" s="120"/>
      <c r="P11" s="120">
        <v>10711081</v>
      </c>
      <c r="Q11" s="120">
        <v>106831081</v>
      </c>
      <c r="R11" s="120">
        <v>244000000</v>
      </c>
      <c r="S11" s="120">
        <v>137168919</v>
      </c>
    </row>
    <row r="12" spans="1:19" x14ac:dyDescent="0.3">
      <c r="A12" s="106" t="s">
        <v>13</v>
      </c>
      <c r="B12" s="120"/>
      <c r="C12" s="120"/>
      <c r="D12" s="120">
        <v>6540000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>
        <v>6540000</v>
      </c>
      <c r="R12" s="120">
        <v>15000000</v>
      </c>
      <c r="S12" s="120">
        <v>8460000</v>
      </c>
    </row>
    <row r="13" spans="1:19" x14ac:dyDescent="0.3">
      <c r="A13" s="106" t="s">
        <v>14</v>
      </c>
      <c r="B13" s="120"/>
      <c r="C13" s="120"/>
      <c r="D13" s="120"/>
      <c r="E13" s="120">
        <v>6540000</v>
      </c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>
        <v>6540000</v>
      </c>
      <c r="R13" s="120">
        <v>15000000</v>
      </c>
      <c r="S13" s="120">
        <v>8460000</v>
      </c>
    </row>
    <row r="14" spans="1:19" x14ac:dyDescent="0.3">
      <c r="A14" s="106" t="s">
        <v>10</v>
      </c>
      <c r="B14" s="120"/>
      <c r="C14" s="120">
        <v>24500000</v>
      </c>
      <c r="D14" s="120"/>
      <c r="E14" s="120"/>
      <c r="F14" s="120"/>
      <c r="G14" s="120"/>
      <c r="H14" s="120"/>
      <c r="I14" s="120">
        <v>40000000</v>
      </c>
      <c r="J14" s="120"/>
      <c r="K14" s="120">
        <v>2000000</v>
      </c>
      <c r="L14" s="120">
        <v>10000000</v>
      </c>
      <c r="M14" s="120"/>
      <c r="N14" s="120"/>
      <c r="O14" s="120"/>
      <c r="P14" s="120">
        <v>10711081</v>
      </c>
      <c r="Q14" s="120">
        <v>87211081</v>
      </c>
      <c r="R14" s="120">
        <v>194000000</v>
      </c>
      <c r="S14" s="120">
        <v>106788919</v>
      </c>
    </row>
    <row r="15" spans="1:19" x14ac:dyDescent="0.3">
      <c r="A15" s="106" t="s">
        <v>12</v>
      </c>
      <c r="B15" s="120"/>
      <c r="C15" s="120"/>
      <c r="D15" s="120"/>
      <c r="E15" s="120"/>
      <c r="F15" s="120">
        <v>6540000</v>
      </c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>
        <v>6540000</v>
      </c>
      <c r="R15" s="120">
        <v>20000000</v>
      </c>
      <c r="S15" s="120">
        <v>13460000</v>
      </c>
    </row>
    <row r="16" spans="1:19" x14ac:dyDescent="0.3">
      <c r="A16" s="106" t="s">
        <v>119</v>
      </c>
      <c r="B16" s="120"/>
      <c r="C16" s="120">
        <v>35970000</v>
      </c>
      <c r="D16" s="120">
        <v>6540000</v>
      </c>
      <c r="E16" s="120">
        <v>6540000</v>
      </c>
      <c r="F16" s="120">
        <v>6540000</v>
      </c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>
        <v>55590000</v>
      </c>
      <c r="R16" s="120">
        <v>115184000</v>
      </c>
      <c r="S16" s="120">
        <v>59594000</v>
      </c>
    </row>
    <row r="17" spans="1:19" x14ac:dyDescent="0.3">
      <c r="A17" s="106" t="s">
        <v>13</v>
      </c>
      <c r="B17" s="120"/>
      <c r="C17" s="120"/>
      <c r="D17" s="120">
        <v>6540000</v>
      </c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>
        <v>6540000</v>
      </c>
      <c r="R17" s="120">
        <v>10000000</v>
      </c>
      <c r="S17" s="120">
        <v>3460000</v>
      </c>
    </row>
    <row r="18" spans="1:19" x14ac:dyDescent="0.3">
      <c r="A18" s="106" t="s">
        <v>14</v>
      </c>
      <c r="B18" s="120"/>
      <c r="C18" s="120"/>
      <c r="D18" s="120"/>
      <c r="E18" s="120">
        <v>6540000</v>
      </c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>
        <v>6540000</v>
      </c>
      <c r="R18" s="120">
        <v>10000000</v>
      </c>
      <c r="S18" s="120">
        <v>3460000</v>
      </c>
    </row>
    <row r="19" spans="1:19" x14ac:dyDescent="0.3">
      <c r="A19" s="106" t="s">
        <v>10</v>
      </c>
      <c r="B19" s="120"/>
      <c r="C19" s="120">
        <v>35970000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>
        <v>35970000</v>
      </c>
      <c r="R19" s="120">
        <v>80184000</v>
      </c>
      <c r="S19" s="120">
        <v>44214000</v>
      </c>
    </row>
    <row r="20" spans="1:19" x14ac:dyDescent="0.3">
      <c r="A20" s="106" t="s">
        <v>12</v>
      </c>
      <c r="B20" s="120"/>
      <c r="C20" s="120"/>
      <c r="D20" s="120"/>
      <c r="E20" s="120"/>
      <c r="F20" s="120">
        <v>6540000</v>
      </c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>
        <v>6540000</v>
      </c>
      <c r="R20" s="120">
        <v>15000000</v>
      </c>
      <c r="S20" s="120">
        <v>8460000</v>
      </c>
    </row>
    <row r="21" spans="1:19" x14ac:dyDescent="0.3">
      <c r="A21" s="106" t="s">
        <v>120</v>
      </c>
      <c r="B21" s="120"/>
      <c r="C21" s="120">
        <v>287000000</v>
      </c>
      <c r="D21" s="120">
        <v>11470000</v>
      </c>
      <c r="E21" s="120">
        <v>11470000</v>
      </c>
      <c r="F21" s="120">
        <v>11470000</v>
      </c>
      <c r="G21" s="120">
        <v>21893000</v>
      </c>
      <c r="H21" s="120"/>
      <c r="I21" s="120">
        <v>60000000</v>
      </c>
      <c r="J21" s="120"/>
      <c r="K21" s="120"/>
      <c r="L21" s="120"/>
      <c r="M21" s="120">
        <v>2504833</v>
      </c>
      <c r="N21" s="120"/>
      <c r="O21" s="120"/>
      <c r="P21" s="120"/>
      <c r="Q21" s="120">
        <v>405807833</v>
      </c>
      <c r="R21" s="120">
        <v>940000000</v>
      </c>
      <c r="S21" s="120">
        <v>534192167</v>
      </c>
    </row>
    <row r="22" spans="1:19" x14ac:dyDescent="0.3">
      <c r="A22" s="106" t="s">
        <v>13</v>
      </c>
      <c r="B22" s="120"/>
      <c r="C22" s="120">
        <v>10000000</v>
      </c>
      <c r="D22" s="120">
        <v>11470000</v>
      </c>
      <c r="E22" s="120"/>
      <c r="F22" s="120"/>
      <c r="G22" s="120"/>
      <c r="H22" s="120"/>
      <c r="I22" s="120">
        <v>11531000</v>
      </c>
      <c r="J22" s="120"/>
      <c r="K22" s="120"/>
      <c r="L22" s="120"/>
      <c r="M22" s="120"/>
      <c r="N22" s="120"/>
      <c r="O22" s="120"/>
      <c r="P22" s="120"/>
      <c r="Q22" s="120">
        <v>33001000</v>
      </c>
      <c r="R22" s="120">
        <v>30000000</v>
      </c>
      <c r="S22" s="120">
        <v>-3001000</v>
      </c>
    </row>
    <row r="23" spans="1:19" x14ac:dyDescent="0.3">
      <c r="A23" s="106" t="s">
        <v>14</v>
      </c>
      <c r="B23" s="120"/>
      <c r="C23" s="120"/>
      <c r="D23" s="120"/>
      <c r="E23" s="120">
        <v>11470000</v>
      </c>
      <c r="F23" s="120"/>
      <c r="G23" s="120"/>
      <c r="H23" s="120"/>
      <c r="I23" s="120">
        <v>5181000</v>
      </c>
      <c r="J23" s="120"/>
      <c r="K23" s="120"/>
      <c r="L23" s="120"/>
      <c r="M23" s="120"/>
      <c r="N23" s="120"/>
      <c r="O23" s="120"/>
      <c r="P23" s="120"/>
      <c r="Q23" s="120">
        <v>16651000</v>
      </c>
      <c r="R23" s="120">
        <v>30000000</v>
      </c>
      <c r="S23" s="120">
        <v>13349000</v>
      </c>
    </row>
    <row r="24" spans="1:19" x14ac:dyDescent="0.3">
      <c r="A24" s="106" t="s">
        <v>10</v>
      </c>
      <c r="B24" s="120"/>
      <c r="C24" s="120">
        <v>277000000</v>
      </c>
      <c r="D24" s="120"/>
      <c r="E24" s="120"/>
      <c r="F24" s="120"/>
      <c r="G24" s="120">
        <v>21893000</v>
      </c>
      <c r="H24" s="120"/>
      <c r="I24" s="120">
        <v>38107000</v>
      </c>
      <c r="J24" s="120"/>
      <c r="K24" s="120"/>
      <c r="L24" s="120"/>
      <c r="M24" s="120">
        <v>2504833</v>
      </c>
      <c r="N24" s="120"/>
      <c r="O24" s="120"/>
      <c r="P24" s="120"/>
      <c r="Q24" s="120">
        <v>339504833</v>
      </c>
      <c r="R24" s="120">
        <v>820000000</v>
      </c>
      <c r="S24" s="120">
        <v>480495167</v>
      </c>
    </row>
    <row r="25" spans="1:19" x14ac:dyDescent="0.3">
      <c r="A25" s="106" t="s">
        <v>12</v>
      </c>
      <c r="B25" s="120"/>
      <c r="C25" s="120"/>
      <c r="D25" s="120"/>
      <c r="E25" s="120"/>
      <c r="F25" s="120">
        <v>11470000</v>
      </c>
      <c r="G25" s="120"/>
      <c r="H25" s="120"/>
      <c r="I25" s="120">
        <v>5181000</v>
      </c>
      <c r="J25" s="120"/>
      <c r="K25" s="120"/>
      <c r="L25" s="120"/>
      <c r="M25" s="120"/>
      <c r="N25" s="120"/>
      <c r="O25" s="120"/>
      <c r="P25" s="120"/>
      <c r="Q25" s="120">
        <v>16651000</v>
      </c>
      <c r="R25" s="120">
        <v>60000000</v>
      </c>
      <c r="S25" s="120">
        <v>43349000</v>
      </c>
    </row>
    <row r="26" spans="1:19" x14ac:dyDescent="0.3">
      <c r="A26" s="106" t="s">
        <v>121</v>
      </c>
      <c r="B26" s="120"/>
      <c r="C26" s="120">
        <v>259420000</v>
      </c>
      <c r="D26" s="120"/>
      <c r="E26" s="120"/>
      <c r="F26" s="120"/>
      <c r="G26" s="120"/>
      <c r="H26" s="120"/>
      <c r="I26" s="120">
        <v>60000000</v>
      </c>
      <c r="J26" s="120"/>
      <c r="K26" s="120"/>
      <c r="L26" s="120"/>
      <c r="M26" s="120"/>
      <c r="N26" s="120"/>
      <c r="O26" s="120"/>
      <c r="P26" s="120"/>
      <c r="Q26" s="120">
        <v>319420000</v>
      </c>
      <c r="R26" s="120">
        <v>500000000</v>
      </c>
      <c r="S26" s="120">
        <v>180580000</v>
      </c>
    </row>
    <row r="27" spans="1:19" x14ac:dyDescent="0.3">
      <c r="A27" s="106" t="s">
        <v>10</v>
      </c>
      <c r="B27" s="120"/>
      <c r="C27" s="120">
        <v>259420000</v>
      </c>
      <c r="D27" s="120"/>
      <c r="E27" s="120"/>
      <c r="F27" s="120"/>
      <c r="G27" s="120"/>
      <c r="H27" s="120"/>
      <c r="I27" s="120">
        <v>60000000</v>
      </c>
      <c r="J27" s="120"/>
      <c r="K27" s="120"/>
      <c r="L27" s="120"/>
      <c r="M27" s="120"/>
      <c r="N27" s="120"/>
      <c r="O27" s="120"/>
      <c r="P27" s="120"/>
      <c r="Q27" s="120">
        <v>319420000</v>
      </c>
      <c r="R27" s="120">
        <v>500000000</v>
      </c>
      <c r="S27" s="120">
        <v>180580000</v>
      </c>
    </row>
    <row r="28" spans="1:19" x14ac:dyDescent="0.3">
      <c r="A28" s="106" t="s">
        <v>122</v>
      </c>
      <c r="B28" s="120"/>
      <c r="C28" s="120">
        <v>388803000</v>
      </c>
      <c r="D28" s="120"/>
      <c r="E28" s="120"/>
      <c r="F28" s="120"/>
      <c r="G28" s="120"/>
      <c r="H28" s="120"/>
      <c r="I28" s="120">
        <v>60000000</v>
      </c>
      <c r="J28" s="120"/>
      <c r="K28" s="120"/>
      <c r="L28" s="120"/>
      <c r="M28" s="120"/>
      <c r="N28" s="120"/>
      <c r="O28" s="120"/>
      <c r="P28" s="120"/>
      <c r="Q28" s="120">
        <v>448803000</v>
      </c>
      <c r="R28" s="120">
        <v>900000000</v>
      </c>
      <c r="S28" s="120">
        <v>451197000</v>
      </c>
    </row>
    <row r="29" spans="1:19" x14ac:dyDescent="0.3">
      <c r="A29" s="106" t="s">
        <v>10</v>
      </c>
      <c r="B29" s="120"/>
      <c r="C29" s="120">
        <v>388803000</v>
      </c>
      <c r="D29" s="120"/>
      <c r="E29" s="120"/>
      <c r="F29" s="120"/>
      <c r="G29" s="120"/>
      <c r="H29" s="120"/>
      <c r="I29" s="120">
        <v>60000000</v>
      </c>
      <c r="J29" s="120"/>
      <c r="K29" s="120"/>
      <c r="L29" s="120"/>
      <c r="M29" s="120"/>
      <c r="N29" s="120"/>
      <c r="O29" s="120"/>
      <c r="P29" s="120"/>
      <c r="Q29" s="120">
        <v>448803000</v>
      </c>
      <c r="R29" s="120">
        <v>900000000</v>
      </c>
      <c r="S29" s="120">
        <v>451197000</v>
      </c>
    </row>
    <row r="30" spans="1:19" x14ac:dyDescent="0.3">
      <c r="A30" s="106" t="s">
        <v>123</v>
      </c>
      <c r="B30" s="120"/>
      <c r="C30" s="120">
        <v>50000000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>
        <v>50000000</v>
      </c>
      <c r="R30" s="120">
        <v>90000000</v>
      </c>
      <c r="S30" s="120">
        <v>40000000</v>
      </c>
    </row>
    <row r="31" spans="1:19" x14ac:dyDescent="0.3">
      <c r="A31" s="106" t="s">
        <v>10</v>
      </c>
      <c r="B31" s="120"/>
      <c r="C31" s="120">
        <v>50000000</v>
      </c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>
        <v>50000000</v>
      </c>
      <c r="R31" s="120">
        <v>90000000</v>
      </c>
      <c r="S31" s="120">
        <v>40000000</v>
      </c>
    </row>
    <row r="32" spans="1:19" x14ac:dyDescent="0.3">
      <c r="A32" s="106" t="s">
        <v>124</v>
      </c>
      <c r="B32" s="120"/>
      <c r="C32" s="120">
        <v>200560000</v>
      </c>
      <c r="D32" s="120"/>
      <c r="E32" s="120"/>
      <c r="F32" s="120"/>
      <c r="G32" s="120">
        <v>60000000</v>
      </c>
      <c r="H32" s="120"/>
      <c r="I32" s="120">
        <v>81000000</v>
      </c>
      <c r="J32" s="120"/>
      <c r="K32" s="120"/>
      <c r="L32" s="120"/>
      <c r="M32" s="120"/>
      <c r="N32" s="120"/>
      <c r="O32" s="120"/>
      <c r="P32" s="120"/>
      <c r="Q32" s="120">
        <v>341560000</v>
      </c>
      <c r="R32" s="120">
        <v>1273200000</v>
      </c>
      <c r="S32" s="120">
        <v>931640000</v>
      </c>
    </row>
    <row r="33" spans="1:19" x14ac:dyDescent="0.3">
      <c r="A33" s="106" t="s">
        <v>13</v>
      </c>
      <c r="B33" s="120"/>
      <c r="C33" s="120"/>
      <c r="D33" s="120"/>
      <c r="E33" s="120"/>
      <c r="F33" s="120"/>
      <c r="G33" s="120"/>
      <c r="H33" s="120"/>
      <c r="I33" s="120">
        <v>27000000</v>
      </c>
      <c r="J33" s="120"/>
      <c r="K33" s="120"/>
      <c r="L33" s="120"/>
      <c r="M33" s="120"/>
      <c r="N33" s="120"/>
      <c r="O33" s="120"/>
      <c r="P33" s="120"/>
      <c r="Q33" s="120">
        <v>27000000</v>
      </c>
      <c r="R33" s="120">
        <v>104000000</v>
      </c>
      <c r="S33" s="120">
        <v>77000000</v>
      </c>
    </row>
    <row r="34" spans="1:19" x14ac:dyDescent="0.3">
      <c r="A34" s="106" t="s">
        <v>14</v>
      </c>
      <c r="B34" s="120"/>
      <c r="C34" s="120"/>
      <c r="D34" s="120"/>
      <c r="E34" s="120"/>
      <c r="F34" s="120"/>
      <c r="G34" s="120"/>
      <c r="H34" s="120"/>
      <c r="I34" s="120">
        <v>27000000</v>
      </c>
      <c r="J34" s="120"/>
      <c r="K34" s="120"/>
      <c r="L34" s="120"/>
      <c r="M34" s="120"/>
      <c r="N34" s="120"/>
      <c r="O34" s="120"/>
      <c r="P34" s="120"/>
      <c r="Q34" s="120">
        <v>27000000</v>
      </c>
      <c r="R34" s="120">
        <v>52000000</v>
      </c>
      <c r="S34" s="120">
        <v>25000000</v>
      </c>
    </row>
    <row r="35" spans="1:19" x14ac:dyDescent="0.3">
      <c r="A35" s="106" t="s">
        <v>10</v>
      </c>
      <c r="B35" s="120"/>
      <c r="C35" s="120">
        <v>200560000</v>
      </c>
      <c r="D35" s="120"/>
      <c r="E35" s="120"/>
      <c r="F35" s="120"/>
      <c r="G35" s="120">
        <v>60000000</v>
      </c>
      <c r="H35" s="120"/>
      <c r="I35" s="120"/>
      <c r="J35" s="120"/>
      <c r="K35" s="120"/>
      <c r="L35" s="120"/>
      <c r="M35" s="120"/>
      <c r="N35" s="120"/>
      <c r="O35" s="120"/>
      <c r="P35" s="120"/>
      <c r="Q35" s="120">
        <v>260560000</v>
      </c>
      <c r="R35" s="120">
        <v>1013200000</v>
      </c>
      <c r="S35" s="120">
        <v>752640000</v>
      </c>
    </row>
    <row r="36" spans="1:19" x14ac:dyDescent="0.3">
      <c r="A36" s="106" t="s">
        <v>12</v>
      </c>
      <c r="B36" s="120"/>
      <c r="C36" s="120"/>
      <c r="D36" s="120"/>
      <c r="E36" s="120"/>
      <c r="F36" s="120"/>
      <c r="G36" s="120"/>
      <c r="H36" s="120"/>
      <c r="I36" s="120">
        <v>27000000</v>
      </c>
      <c r="J36" s="120"/>
      <c r="K36" s="120"/>
      <c r="L36" s="120"/>
      <c r="M36" s="120"/>
      <c r="N36" s="120"/>
      <c r="O36" s="120"/>
      <c r="P36" s="120"/>
      <c r="Q36" s="120">
        <v>27000000</v>
      </c>
      <c r="R36" s="120">
        <v>104000000</v>
      </c>
      <c r="S36" s="120">
        <v>77000000</v>
      </c>
    </row>
    <row r="37" spans="1:19" x14ac:dyDescent="0.3">
      <c r="A37" s="106" t="s">
        <v>125</v>
      </c>
      <c r="B37" s="120"/>
      <c r="C37" s="120"/>
      <c r="D37" s="120"/>
      <c r="E37" s="120"/>
      <c r="F37" s="120"/>
      <c r="G37" s="120">
        <v>36400000</v>
      </c>
      <c r="H37" s="120"/>
      <c r="I37" s="120">
        <v>7200000</v>
      </c>
      <c r="J37" s="120"/>
      <c r="K37" s="120"/>
      <c r="L37" s="120"/>
      <c r="M37" s="120"/>
      <c r="N37" s="120"/>
      <c r="O37" s="120"/>
      <c r="P37" s="120"/>
      <c r="Q37" s="120">
        <v>43600000</v>
      </c>
      <c r="R37" s="120">
        <v>300000000</v>
      </c>
      <c r="S37" s="120">
        <v>256400000</v>
      </c>
    </row>
    <row r="38" spans="1:19" x14ac:dyDescent="0.3">
      <c r="A38" s="106" t="s">
        <v>40</v>
      </c>
      <c r="B38" s="120"/>
      <c r="C38" s="120"/>
      <c r="D38" s="120"/>
      <c r="E38" s="120"/>
      <c r="F38" s="120"/>
      <c r="G38" s="120">
        <v>36400000</v>
      </c>
      <c r="H38" s="120"/>
      <c r="I38" s="120">
        <v>7200000</v>
      </c>
      <c r="J38" s="120"/>
      <c r="K38" s="120"/>
      <c r="L38" s="120"/>
      <c r="M38" s="120"/>
      <c r="N38" s="120"/>
      <c r="O38" s="120"/>
      <c r="P38" s="120"/>
      <c r="Q38" s="120">
        <v>43600000</v>
      </c>
      <c r="R38" s="120">
        <v>300000000</v>
      </c>
      <c r="S38" s="120">
        <v>256400000</v>
      </c>
    </row>
    <row r="39" spans="1:19" x14ac:dyDescent="0.3">
      <c r="A39" s="106" t="s">
        <v>343</v>
      </c>
      <c r="B39" s="120"/>
      <c r="C39" s="120">
        <v>54000000</v>
      </c>
      <c r="D39" s="120"/>
      <c r="E39" s="120"/>
      <c r="F39" s="120"/>
      <c r="G39" s="120">
        <v>50000000</v>
      </c>
      <c r="H39" s="120"/>
      <c r="I39" s="120">
        <v>65400000</v>
      </c>
      <c r="J39" s="120"/>
      <c r="K39" s="120">
        <v>8000000</v>
      </c>
      <c r="L39" s="120"/>
      <c r="M39" s="120"/>
      <c r="N39" s="120">
        <v>6693567</v>
      </c>
      <c r="O39" s="120"/>
      <c r="P39" s="120"/>
      <c r="Q39" s="120">
        <v>184093567</v>
      </c>
      <c r="R39" s="120">
        <v>378000000</v>
      </c>
      <c r="S39" s="120">
        <v>193906433</v>
      </c>
    </row>
    <row r="40" spans="1:19" x14ac:dyDescent="0.3">
      <c r="A40" s="106" t="s">
        <v>13</v>
      </c>
      <c r="B40" s="120"/>
      <c r="C40" s="120"/>
      <c r="D40" s="120"/>
      <c r="E40" s="120"/>
      <c r="F40" s="120"/>
      <c r="G40" s="120"/>
      <c r="H40" s="120"/>
      <c r="I40" s="120">
        <v>21800000</v>
      </c>
      <c r="J40" s="120"/>
      <c r="K40" s="120"/>
      <c r="L40" s="120"/>
      <c r="M40" s="120"/>
      <c r="N40" s="120"/>
      <c r="O40" s="120"/>
      <c r="P40" s="120"/>
      <c r="Q40" s="120">
        <v>21800000</v>
      </c>
      <c r="R40" s="120">
        <v>30000000</v>
      </c>
      <c r="S40" s="120">
        <v>8200000</v>
      </c>
    </row>
    <row r="41" spans="1:19" x14ac:dyDescent="0.3">
      <c r="A41" s="106" t="s">
        <v>14</v>
      </c>
      <c r="B41" s="120"/>
      <c r="C41" s="120"/>
      <c r="D41" s="120"/>
      <c r="E41" s="120"/>
      <c r="F41" s="120"/>
      <c r="G41" s="120"/>
      <c r="H41" s="120"/>
      <c r="I41" s="120">
        <v>21800000</v>
      </c>
      <c r="J41" s="120"/>
      <c r="K41" s="120"/>
      <c r="L41" s="120"/>
      <c r="M41" s="120"/>
      <c r="N41" s="120"/>
      <c r="O41" s="120"/>
      <c r="P41" s="120"/>
      <c r="Q41" s="120">
        <v>21800000</v>
      </c>
      <c r="R41" s="120">
        <v>30000000</v>
      </c>
      <c r="S41" s="120">
        <v>8200000</v>
      </c>
    </row>
    <row r="42" spans="1:19" x14ac:dyDescent="0.3">
      <c r="A42" s="106" t="s">
        <v>10</v>
      </c>
      <c r="B42" s="120"/>
      <c r="C42" s="120">
        <v>54000000</v>
      </c>
      <c r="D42" s="120"/>
      <c r="E42" s="120"/>
      <c r="F42" s="120"/>
      <c r="G42" s="120">
        <v>50000000</v>
      </c>
      <c r="H42" s="120"/>
      <c r="I42" s="120"/>
      <c r="J42" s="120"/>
      <c r="K42" s="120">
        <v>8000000</v>
      </c>
      <c r="L42" s="120"/>
      <c r="M42" s="120"/>
      <c r="N42" s="120">
        <v>6693567</v>
      </c>
      <c r="O42" s="120"/>
      <c r="P42" s="120"/>
      <c r="Q42" s="120">
        <v>118693567</v>
      </c>
      <c r="R42" s="120">
        <v>258000000</v>
      </c>
      <c r="S42" s="120">
        <v>139306433</v>
      </c>
    </row>
    <row r="43" spans="1:19" x14ac:dyDescent="0.3">
      <c r="A43" s="106" t="s">
        <v>12</v>
      </c>
      <c r="B43" s="120"/>
      <c r="C43" s="120"/>
      <c r="D43" s="120"/>
      <c r="E43" s="120"/>
      <c r="F43" s="120"/>
      <c r="G43" s="120"/>
      <c r="H43" s="120"/>
      <c r="I43" s="120">
        <v>21800000</v>
      </c>
      <c r="J43" s="120"/>
      <c r="K43" s="120"/>
      <c r="L43" s="120"/>
      <c r="M43" s="120"/>
      <c r="N43" s="120"/>
      <c r="O43" s="120"/>
      <c r="P43" s="120"/>
      <c r="Q43" s="120">
        <v>21800000</v>
      </c>
      <c r="R43" s="120">
        <v>60000000</v>
      </c>
      <c r="S43" s="120">
        <v>38200000</v>
      </c>
    </row>
    <row r="44" spans="1:19" x14ac:dyDescent="0.3">
      <c r="A44" s="106" t="s">
        <v>147</v>
      </c>
      <c r="B44" s="120"/>
      <c r="C44" s="120"/>
      <c r="D44" s="120"/>
      <c r="E44" s="120"/>
      <c r="F44" s="120"/>
      <c r="G44" s="120">
        <v>10000000</v>
      </c>
      <c r="H44" s="120"/>
      <c r="I44" s="120"/>
      <c r="J44" s="120"/>
      <c r="K44" s="120"/>
      <c r="L44" s="120"/>
      <c r="M44" s="120"/>
      <c r="N44" s="120"/>
      <c r="O44" s="120"/>
      <c r="P44" s="120"/>
      <c r="Q44" s="120">
        <v>10000000</v>
      </c>
      <c r="R44" s="120">
        <v>10000000</v>
      </c>
      <c r="S44" s="120">
        <v>0</v>
      </c>
    </row>
    <row r="45" spans="1:19" x14ac:dyDescent="0.3">
      <c r="A45" s="106" t="s">
        <v>10</v>
      </c>
      <c r="B45" s="120"/>
      <c r="C45" s="120"/>
      <c r="D45" s="120"/>
      <c r="E45" s="120"/>
      <c r="F45" s="120"/>
      <c r="G45" s="120">
        <v>10000000</v>
      </c>
      <c r="H45" s="120"/>
      <c r="I45" s="120"/>
      <c r="J45" s="120"/>
      <c r="K45" s="120"/>
      <c r="L45" s="120"/>
      <c r="M45" s="120"/>
      <c r="N45" s="120"/>
      <c r="O45" s="120"/>
      <c r="P45" s="120"/>
      <c r="Q45" s="120">
        <v>10000000</v>
      </c>
      <c r="R45" s="120">
        <v>10000000</v>
      </c>
      <c r="S45" s="120">
        <v>0</v>
      </c>
    </row>
    <row r="46" spans="1:19" x14ac:dyDescent="0.3">
      <c r="A46" s="106" t="s">
        <v>148</v>
      </c>
      <c r="B46" s="120"/>
      <c r="C46" s="120"/>
      <c r="D46" s="120"/>
      <c r="E46" s="120"/>
      <c r="F46" s="120"/>
      <c r="G46" s="120">
        <v>163000000</v>
      </c>
      <c r="H46" s="120">
        <v>1215482662</v>
      </c>
      <c r="I46" s="120"/>
      <c r="J46" s="120"/>
      <c r="K46" s="120"/>
      <c r="L46" s="120"/>
      <c r="M46" s="120"/>
      <c r="N46" s="120"/>
      <c r="O46" s="120"/>
      <c r="P46" s="120"/>
      <c r="Q46" s="120">
        <v>1378482662</v>
      </c>
      <c r="R46" s="120">
        <v>1216000000</v>
      </c>
      <c r="S46" s="120">
        <v>-162482662</v>
      </c>
    </row>
    <row r="47" spans="1:19" x14ac:dyDescent="0.3">
      <c r="A47" s="106" t="s">
        <v>10</v>
      </c>
      <c r="B47" s="120"/>
      <c r="C47" s="120"/>
      <c r="D47" s="120"/>
      <c r="E47" s="120"/>
      <c r="F47" s="120"/>
      <c r="G47" s="120">
        <v>163000000</v>
      </c>
      <c r="H47" s="120">
        <v>1215482662</v>
      </c>
      <c r="I47" s="120"/>
      <c r="J47" s="120"/>
      <c r="K47" s="120"/>
      <c r="L47" s="120"/>
      <c r="M47" s="120"/>
      <c r="N47" s="120"/>
      <c r="O47" s="120"/>
      <c r="P47" s="120"/>
      <c r="Q47" s="120">
        <v>1378482662</v>
      </c>
      <c r="R47" s="120">
        <v>1216000000</v>
      </c>
      <c r="S47" s="120">
        <v>-162482662</v>
      </c>
    </row>
    <row r="48" spans="1:19" x14ac:dyDescent="0.3">
      <c r="A48" s="106" t="s">
        <v>128</v>
      </c>
      <c r="B48" s="120"/>
      <c r="C48" s="120">
        <v>85103844</v>
      </c>
      <c r="D48" s="120"/>
      <c r="E48" s="120"/>
      <c r="F48" s="120"/>
      <c r="G48" s="120"/>
      <c r="H48" s="120"/>
      <c r="I48" s="120"/>
      <c r="J48" s="120"/>
      <c r="K48" s="120"/>
      <c r="L48" s="120">
        <v>5000000</v>
      </c>
      <c r="M48" s="120"/>
      <c r="N48" s="120"/>
      <c r="O48" s="120"/>
      <c r="P48" s="120"/>
      <c r="Q48" s="120">
        <v>90103844</v>
      </c>
      <c r="R48" s="120">
        <v>330000000</v>
      </c>
      <c r="S48" s="120">
        <v>239896156</v>
      </c>
    </row>
    <row r="49" spans="1:19" x14ac:dyDescent="0.3">
      <c r="A49" s="106" t="s">
        <v>13</v>
      </c>
      <c r="B49" s="120"/>
      <c r="C49" s="120">
        <v>6036922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>
        <v>6036922</v>
      </c>
      <c r="R49" s="120">
        <v>20000000</v>
      </c>
      <c r="S49" s="120">
        <v>13963078</v>
      </c>
    </row>
    <row r="50" spans="1:19" x14ac:dyDescent="0.3">
      <c r="A50" s="106" t="s">
        <v>14</v>
      </c>
      <c r="B50" s="120"/>
      <c r="C50" s="120">
        <v>6036922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>
        <v>6036922</v>
      </c>
      <c r="R50" s="120">
        <v>20000000</v>
      </c>
      <c r="S50" s="120">
        <v>13963078</v>
      </c>
    </row>
    <row r="51" spans="1:19" x14ac:dyDescent="0.3">
      <c r="A51" s="106" t="s">
        <v>10</v>
      </c>
      <c r="B51" s="120"/>
      <c r="C51" s="120">
        <v>59950000</v>
      </c>
      <c r="D51" s="120"/>
      <c r="E51" s="120"/>
      <c r="F51" s="120"/>
      <c r="G51" s="120"/>
      <c r="H51" s="120"/>
      <c r="I51" s="120"/>
      <c r="J51" s="120"/>
      <c r="K51" s="120"/>
      <c r="L51" s="120">
        <v>5000000</v>
      </c>
      <c r="M51" s="120"/>
      <c r="N51" s="120"/>
      <c r="O51" s="120"/>
      <c r="P51" s="120"/>
      <c r="Q51" s="120">
        <v>64950000</v>
      </c>
      <c r="R51" s="120">
        <v>250000000</v>
      </c>
      <c r="S51" s="120">
        <v>185050000</v>
      </c>
    </row>
    <row r="52" spans="1:19" x14ac:dyDescent="0.3">
      <c r="A52" s="106" t="s">
        <v>12</v>
      </c>
      <c r="B52" s="120"/>
      <c r="C52" s="120">
        <v>13080000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>
        <v>13080000</v>
      </c>
      <c r="R52" s="120">
        <v>40000000</v>
      </c>
      <c r="S52" s="120">
        <v>26920000</v>
      </c>
    </row>
    <row r="53" spans="1:19" ht="28.8" x14ac:dyDescent="0.3">
      <c r="A53" s="106" t="s">
        <v>130</v>
      </c>
      <c r="B53" s="120"/>
      <c r="C53" s="120">
        <v>32000000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>
        <v>32000000</v>
      </c>
      <c r="R53" s="120">
        <v>100000000</v>
      </c>
      <c r="S53" s="120">
        <v>68000000</v>
      </c>
    </row>
    <row r="54" spans="1:19" x14ac:dyDescent="0.3">
      <c r="A54" s="106" t="s">
        <v>40</v>
      </c>
      <c r="B54" s="120"/>
      <c r="C54" s="120">
        <v>32000000</v>
      </c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>
        <v>32000000</v>
      </c>
      <c r="R54" s="120">
        <v>100000000</v>
      </c>
      <c r="S54" s="120">
        <v>68000000</v>
      </c>
    </row>
    <row r="55" spans="1:19" ht="28.8" x14ac:dyDescent="0.3">
      <c r="A55" s="106" t="s">
        <v>132</v>
      </c>
      <c r="B55" s="120"/>
      <c r="C55" s="120">
        <v>163500000</v>
      </c>
      <c r="D55" s="120"/>
      <c r="E55" s="120"/>
      <c r="F55" s="120"/>
      <c r="G55" s="120"/>
      <c r="H55" s="120"/>
      <c r="I55" s="120"/>
      <c r="J55" s="120">
        <v>9500000</v>
      </c>
      <c r="K55" s="120"/>
      <c r="L55" s="120">
        <v>29000000</v>
      </c>
      <c r="M55" s="120"/>
      <c r="N55" s="120"/>
      <c r="O55" s="120"/>
      <c r="P55" s="120"/>
      <c r="Q55" s="120">
        <v>202000000</v>
      </c>
      <c r="R55" s="120">
        <v>1050000000</v>
      </c>
      <c r="S55" s="120">
        <v>848000000</v>
      </c>
    </row>
    <row r="56" spans="1:19" x14ac:dyDescent="0.3">
      <c r="A56" s="106" t="s">
        <v>10</v>
      </c>
      <c r="B56" s="120"/>
      <c r="C56" s="120">
        <v>163500000</v>
      </c>
      <c r="D56" s="120"/>
      <c r="E56" s="120"/>
      <c r="F56" s="120"/>
      <c r="G56" s="120"/>
      <c r="H56" s="120"/>
      <c r="I56" s="120"/>
      <c r="J56" s="120">
        <v>9500000</v>
      </c>
      <c r="K56" s="120"/>
      <c r="L56" s="120">
        <v>29000000</v>
      </c>
      <c r="M56" s="120"/>
      <c r="N56" s="120"/>
      <c r="O56" s="120"/>
      <c r="P56" s="120"/>
      <c r="Q56" s="120">
        <v>202000000</v>
      </c>
      <c r="R56" s="120">
        <v>1050000000</v>
      </c>
      <c r="S56" s="120">
        <v>848000000</v>
      </c>
    </row>
    <row r="57" spans="1:19" ht="28.8" x14ac:dyDescent="0.3">
      <c r="A57" s="106" t="s">
        <v>135</v>
      </c>
      <c r="B57" s="120"/>
      <c r="C57" s="120">
        <v>131485000</v>
      </c>
      <c r="D57" s="120"/>
      <c r="E57" s="120"/>
      <c r="F57" s="120"/>
      <c r="G57" s="120"/>
      <c r="H57" s="120"/>
      <c r="I57" s="120">
        <v>50000000</v>
      </c>
      <c r="J57" s="120">
        <v>20500000</v>
      </c>
      <c r="K57" s="120"/>
      <c r="L57" s="120">
        <v>41802392</v>
      </c>
      <c r="M57" s="120"/>
      <c r="N57" s="120"/>
      <c r="O57" s="120"/>
      <c r="P57" s="120">
        <v>25000000</v>
      </c>
      <c r="Q57" s="120">
        <v>268787392</v>
      </c>
      <c r="R57" s="120">
        <v>471174000</v>
      </c>
      <c r="S57" s="120">
        <v>202386608</v>
      </c>
    </row>
    <row r="58" spans="1:19" x14ac:dyDescent="0.3">
      <c r="A58" s="106" t="s">
        <v>13</v>
      </c>
      <c r="B58" s="120"/>
      <c r="C58" s="120">
        <v>0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>
        <v>0</v>
      </c>
      <c r="R58" s="120">
        <v>5000000</v>
      </c>
      <c r="S58" s="120">
        <v>5000000</v>
      </c>
    </row>
    <row r="59" spans="1:19" x14ac:dyDescent="0.3">
      <c r="A59" s="106" t="s">
        <v>14</v>
      </c>
      <c r="B59" s="120"/>
      <c r="C59" s="120">
        <v>0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>
        <v>0</v>
      </c>
      <c r="R59" s="120">
        <v>5000000</v>
      </c>
      <c r="S59" s="120">
        <v>5000000</v>
      </c>
    </row>
    <row r="60" spans="1:19" x14ac:dyDescent="0.3">
      <c r="A60" s="106" t="s">
        <v>10</v>
      </c>
      <c r="B60" s="120"/>
      <c r="C60" s="120">
        <v>131485000</v>
      </c>
      <c r="D60" s="120"/>
      <c r="E60" s="120"/>
      <c r="F60" s="120"/>
      <c r="G60" s="120"/>
      <c r="H60" s="120"/>
      <c r="I60" s="120">
        <v>50000000</v>
      </c>
      <c r="J60" s="120">
        <v>20500000</v>
      </c>
      <c r="K60" s="120"/>
      <c r="L60" s="120">
        <v>41802392</v>
      </c>
      <c r="M60" s="120"/>
      <c r="N60" s="120"/>
      <c r="O60" s="120"/>
      <c r="P60" s="120">
        <v>25000000</v>
      </c>
      <c r="Q60" s="120">
        <v>268787392</v>
      </c>
      <c r="R60" s="120">
        <v>456174000</v>
      </c>
      <c r="S60" s="120">
        <v>187386608</v>
      </c>
    </row>
    <row r="61" spans="1:19" x14ac:dyDescent="0.3">
      <c r="A61" s="106" t="s">
        <v>12</v>
      </c>
      <c r="B61" s="120"/>
      <c r="C61" s="120">
        <v>0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>
        <v>0</v>
      </c>
      <c r="R61" s="120">
        <v>5000000</v>
      </c>
      <c r="S61" s="120">
        <v>5000000</v>
      </c>
    </row>
    <row r="62" spans="1:19" x14ac:dyDescent="0.3">
      <c r="A62" s="106" t="s">
        <v>139</v>
      </c>
      <c r="B62" s="120"/>
      <c r="C62" s="120">
        <v>0</v>
      </c>
      <c r="D62" s="120"/>
      <c r="E62" s="120"/>
      <c r="F62" s="120"/>
      <c r="G62" s="120"/>
      <c r="H62" s="120"/>
      <c r="I62" s="120">
        <v>39567000</v>
      </c>
      <c r="J62" s="120"/>
      <c r="K62" s="120"/>
      <c r="L62" s="120"/>
      <c r="M62" s="120"/>
      <c r="N62" s="120"/>
      <c r="O62" s="120"/>
      <c r="P62" s="120"/>
      <c r="Q62" s="120">
        <v>39567000</v>
      </c>
      <c r="R62" s="120">
        <v>190000000</v>
      </c>
      <c r="S62" s="120">
        <v>150433000</v>
      </c>
    </row>
    <row r="63" spans="1:19" x14ac:dyDescent="0.3">
      <c r="A63" s="106" t="s">
        <v>40</v>
      </c>
      <c r="B63" s="120"/>
      <c r="C63" s="120">
        <v>0</v>
      </c>
      <c r="D63" s="120"/>
      <c r="E63" s="120"/>
      <c r="F63" s="120"/>
      <c r="G63" s="120"/>
      <c r="H63" s="120"/>
      <c r="I63" s="120">
        <v>39567000</v>
      </c>
      <c r="J63" s="120"/>
      <c r="K63" s="120"/>
      <c r="L63" s="120"/>
      <c r="M63" s="120"/>
      <c r="N63" s="120"/>
      <c r="O63" s="120"/>
      <c r="P63" s="120"/>
      <c r="Q63" s="120">
        <v>39567000</v>
      </c>
      <c r="R63" s="120">
        <v>190000000</v>
      </c>
      <c r="S63" s="120">
        <v>150433000</v>
      </c>
    </row>
    <row r="64" spans="1:19" x14ac:dyDescent="0.3">
      <c r="A64" s="106" t="s">
        <v>141</v>
      </c>
      <c r="B64" s="120"/>
      <c r="C64" s="120">
        <v>75977924</v>
      </c>
      <c r="D64" s="120"/>
      <c r="E64" s="120"/>
      <c r="F64" s="120"/>
      <c r="G64" s="120"/>
      <c r="H64" s="120"/>
      <c r="I64" s="120"/>
      <c r="J64" s="120"/>
      <c r="K64" s="120"/>
      <c r="L64" s="120">
        <v>5000000</v>
      </c>
      <c r="M64" s="120"/>
      <c r="N64" s="120"/>
      <c r="O64" s="120"/>
      <c r="P64" s="120"/>
      <c r="Q64" s="120">
        <v>80977924</v>
      </c>
      <c r="R64" s="120">
        <v>396600000</v>
      </c>
      <c r="S64" s="120">
        <v>315622076</v>
      </c>
    </row>
    <row r="65" spans="1:19" x14ac:dyDescent="0.3">
      <c r="A65" s="106" t="s">
        <v>13</v>
      </c>
      <c r="B65" s="120"/>
      <c r="C65" s="120">
        <v>6549308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>
        <v>6549308</v>
      </c>
      <c r="R65" s="120">
        <v>24000000</v>
      </c>
      <c r="S65" s="120">
        <v>17450692</v>
      </c>
    </row>
    <row r="66" spans="1:19" x14ac:dyDescent="0.3">
      <c r="A66" s="106" t="s">
        <v>14</v>
      </c>
      <c r="B66" s="120"/>
      <c r="C66" s="120">
        <v>6549308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>
        <v>6549308</v>
      </c>
      <c r="R66" s="120">
        <v>24000000</v>
      </c>
      <c r="S66" s="120">
        <v>17450692</v>
      </c>
    </row>
    <row r="67" spans="1:19" x14ac:dyDescent="0.3">
      <c r="A67" s="106" t="s">
        <v>10</v>
      </c>
      <c r="B67" s="120"/>
      <c r="C67" s="120">
        <v>56330000</v>
      </c>
      <c r="D67" s="120"/>
      <c r="E67" s="120"/>
      <c r="F67" s="120"/>
      <c r="G67" s="120"/>
      <c r="H67" s="120"/>
      <c r="I67" s="120"/>
      <c r="J67" s="120"/>
      <c r="K67" s="120"/>
      <c r="L67" s="120">
        <v>5000000</v>
      </c>
      <c r="M67" s="120"/>
      <c r="N67" s="120"/>
      <c r="O67" s="120"/>
      <c r="P67" s="120"/>
      <c r="Q67" s="120">
        <v>61330000</v>
      </c>
      <c r="R67" s="120">
        <v>300600000</v>
      </c>
      <c r="S67" s="120">
        <v>239270000</v>
      </c>
    </row>
    <row r="68" spans="1:19" x14ac:dyDescent="0.3">
      <c r="A68" s="106" t="s">
        <v>12</v>
      </c>
      <c r="B68" s="120"/>
      <c r="C68" s="120">
        <v>6549308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>
        <v>6549308</v>
      </c>
      <c r="R68" s="120">
        <v>48000000</v>
      </c>
      <c r="S68" s="120">
        <v>41450692</v>
      </c>
    </row>
    <row r="69" spans="1:19" ht="43.2" x14ac:dyDescent="0.3">
      <c r="A69" s="106" t="s">
        <v>344</v>
      </c>
      <c r="B69" s="120"/>
      <c r="C69" s="120">
        <v>40000000</v>
      </c>
      <c r="D69" s="120"/>
      <c r="E69" s="120"/>
      <c r="F69" s="120"/>
      <c r="G69" s="120"/>
      <c r="H69" s="120"/>
      <c r="I69" s="120">
        <v>20632724</v>
      </c>
      <c r="J69" s="120"/>
      <c r="K69" s="120"/>
      <c r="L69" s="120"/>
      <c r="M69" s="120"/>
      <c r="N69" s="120"/>
      <c r="O69" s="120"/>
      <c r="P69" s="120"/>
      <c r="Q69" s="120">
        <v>60632724</v>
      </c>
      <c r="R69" s="120">
        <v>120000000</v>
      </c>
      <c r="S69" s="120">
        <v>59367276</v>
      </c>
    </row>
    <row r="70" spans="1:19" x14ac:dyDescent="0.3">
      <c r="A70" s="106" t="s">
        <v>40</v>
      </c>
      <c r="B70" s="120"/>
      <c r="C70" s="120">
        <v>40000000</v>
      </c>
      <c r="D70" s="120"/>
      <c r="E70" s="120"/>
      <c r="F70" s="120"/>
      <c r="G70" s="120"/>
      <c r="H70" s="120"/>
      <c r="I70" s="120">
        <v>20632724</v>
      </c>
      <c r="J70" s="120"/>
      <c r="K70" s="120"/>
      <c r="L70" s="120"/>
      <c r="M70" s="120"/>
      <c r="N70" s="120"/>
      <c r="O70" s="120"/>
      <c r="P70" s="120"/>
      <c r="Q70" s="120">
        <v>60632724</v>
      </c>
      <c r="R70" s="120">
        <v>120000000</v>
      </c>
      <c r="S70" s="120">
        <v>59367276</v>
      </c>
    </row>
    <row r="71" spans="1:19" x14ac:dyDescent="0.3">
      <c r="A71" s="106" t="s">
        <v>145</v>
      </c>
      <c r="B71" s="120"/>
      <c r="C71" s="120"/>
      <c r="D71" s="120"/>
      <c r="E71" s="120"/>
      <c r="F71" s="120"/>
      <c r="G71" s="120">
        <v>305200000</v>
      </c>
      <c r="H71" s="120"/>
      <c r="I71" s="120"/>
      <c r="J71" s="120"/>
      <c r="K71" s="120"/>
      <c r="L71" s="120"/>
      <c r="M71" s="120"/>
      <c r="N71" s="120"/>
      <c r="O71" s="120"/>
      <c r="P71" s="120"/>
      <c r="Q71" s="120">
        <v>305200000</v>
      </c>
      <c r="R71" s="120">
        <v>1200000000</v>
      </c>
      <c r="S71" s="120">
        <v>894800000</v>
      </c>
    </row>
    <row r="72" spans="1:19" x14ac:dyDescent="0.3">
      <c r="A72" s="106" t="s">
        <v>10</v>
      </c>
      <c r="B72" s="120"/>
      <c r="C72" s="120"/>
      <c r="D72" s="120"/>
      <c r="E72" s="120"/>
      <c r="F72" s="120"/>
      <c r="G72" s="120">
        <v>305200000</v>
      </c>
      <c r="H72" s="120"/>
      <c r="I72" s="120"/>
      <c r="J72" s="120"/>
      <c r="K72" s="120"/>
      <c r="L72" s="120"/>
      <c r="M72" s="120"/>
      <c r="N72" s="120"/>
      <c r="O72" s="120"/>
      <c r="P72" s="120"/>
      <c r="Q72" s="120">
        <v>305200000</v>
      </c>
      <c r="R72" s="120">
        <v>1200000000</v>
      </c>
      <c r="S72" s="120">
        <v>894800000</v>
      </c>
    </row>
    <row r="73" spans="1:19" x14ac:dyDescent="0.3">
      <c r="A73" s="106" t="s">
        <v>150</v>
      </c>
      <c r="B73" s="120"/>
      <c r="C73" s="120">
        <v>59240000</v>
      </c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>
        <v>59240000</v>
      </c>
      <c r="R73" s="120">
        <v>70000000</v>
      </c>
      <c r="S73" s="120">
        <v>10760000</v>
      </c>
    </row>
    <row r="74" spans="1:19" x14ac:dyDescent="0.3">
      <c r="A74" s="106" t="s">
        <v>40</v>
      </c>
      <c r="B74" s="120"/>
      <c r="C74" s="120">
        <v>59240000</v>
      </c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>
        <v>59240000</v>
      </c>
      <c r="R74" s="120">
        <v>70000000</v>
      </c>
      <c r="S74" s="120">
        <v>10760000</v>
      </c>
    </row>
    <row r="75" spans="1:19" x14ac:dyDescent="0.3">
      <c r="A75" s="106" t="s">
        <v>317</v>
      </c>
      <c r="B75" s="120"/>
      <c r="C75" s="120">
        <v>50000000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>
        <v>50000000</v>
      </c>
      <c r="R75" s="120">
        <v>80000000</v>
      </c>
      <c r="S75" s="120">
        <v>30000000</v>
      </c>
    </row>
    <row r="76" spans="1:19" x14ac:dyDescent="0.3">
      <c r="A76" s="106" t="s">
        <v>40</v>
      </c>
      <c r="B76" s="120"/>
      <c r="C76" s="120">
        <v>50000000</v>
      </c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>
        <v>50000000</v>
      </c>
      <c r="R76" s="120">
        <v>80000000</v>
      </c>
      <c r="S76" s="120">
        <v>30000000</v>
      </c>
    </row>
    <row r="77" spans="1:19" x14ac:dyDescent="0.3">
      <c r="A77" s="106" t="s">
        <v>152</v>
      </c>
      <c r="B77" s="120">
        <v>3000000000</v>
      </c>
      <c r="C77" s="120">
        <v>89000000</v>
      </c>
      <c r="D77" s="120"/>
      <c r="E77" s="120"/>
      <c r="F77" s="120"/>
      <c r="G77" s="120"/>
      <c r="H77" s="120"/>
      <c r="I77" s="120">
        <v>22842767</v>
      </c>
      <c r="J77" s="120"/>
      <c r="K77" s="120"/>
      <c r="L77" s="120"/>
      <c r="M77" s="120"/>
      <c r="N77" s="120"/>
      <c r="O77" s="120"/>
      <c r="P77" s="120"/>
      <c r="Q77" s="120">
        <v>3111842767</v>
      </c>
      <c r="R77" s="120">
        <v>3200000000</v>
      </c>
      <c r="S77" s="120">
        <v>88157233</v>
      </c>
    </row>
    <row r="78" spans="1:19" x14ac:dyDescent="0.3">
      <c r="A78" s="106" t="s">
        <v>40</v>
      </c>
      <c r="B78" s="120">
        <v>3000000000</v>
      </c>
      <c r="C78" s="120">
        <v>89000000</v>
      </c>
      <c r="D78" s="120"/>
      <c r="E78" s="120"/>
      <c r="F78" s="120"/>
      <c r="G78" s="120"/>
      <c r="H78" s="120"/>
      <c r="I78" s="120">
        <v>22842767</v>
      </c>
      <c r="J78" s="120"/>
      <c r="K78" s="120"/>
      <c r="L78" s="120"/>
      <c r="M78" s="120"/>
      <c r="N78" s="120"/>
      <c r="O78" s="120"/>
      <c r="P78" s="120"/>
      <c r="Q78" s="120">
        <v>3111842767</v>
      </c>
      <c r="R78" s="120">
        <v>3200000000</v>
      </c>
      <c r="S78" s="120">
        <v>88157233</v>
      </c>
    </row>
    <row r="79" spans="1:19" ht="28.8" x14ac:dyDescent="0.3">
      <c r="A79" s="106" t="s">
        <v>154</v>
      </c>
      <c r="B79" s="120"/>
      <c r="C79" s="120">
        <v>79570000</v>
      </c>
      <c r="D79" s="120"/>
      <c r="E79" s="120"/>
      <c r="F79" s="120"/>
      <c r="G79" s="120"/>
      <c r="H79" s="120"/>
      <c r="I79" s="120"/>
      <c r="J79" s="120">
        <v>21100000</v>
      </c>
      <c r="K79" s="120">
        <v>8000000</v>
      </c>
      <c r="L79" s="120"/>
      <c r="M79" s="120"/>
      <c r="N79" s="120"/>
      <c r="O79" s="120"/>
      <c r="P79" s="120"/>
      <c r="Q79" s="120">
        <v>108670000</v>
      </c>
      <c r="R79" s="120">
        <v>140812000</v>
      </c>
      <c r="S79" s="120">
        <v>32142000</v>
      </c>
    </row>
    <row r="80" spans="1:19" x14ac:dyDescent="0.3">
      <c r="A80" s="106" t="s">
        <v>40</v>
      </c>
      <c r="B80" s="120"/>
      <c r="C80" s="120">
        <v>79570000</v>
      </c>
      <c r="D80" s="120"/>
      <c r="E80" s="120"/>
      <c r="F80" s="120"/>
      <c r="G80" s="120"/>
      <c r="H80" s="120"/>
      <c r="I80" s="120"/>
      <c r="J80" s="120">
        <v>21100000</v>
      </c>
      <c r="K80" s="120">
        <v>8000000</v>
      </c>
      <c r="L80" s="120"/>
      <c r="M80" s="120"/>
      <c r="N80" s="120"/>
      <c r="O80" s="120"/>
      <c r="P80" s="120"/>
      <c r="Q80" s="120">
        <v>108670000</v>
      </c>
      <c r="R80" s="120">
        <v>140812000</v>
      </c>
      <c r="S80" s="120">
        <v>32142000</v>
      </c>
    </row>
    <row r="81" spans="1:19" x14ac:dyDescent="0.3">
      <c r="A81" s="106" t="s">
        <v>155</v>
      </c>
      <c r="B81" s="120"/>
      <c r="C81" s="120">
        <v>87200000</v>
      </c>
      <c r="D81" s="120"/>
      <c r="E81" s="120"/>
      <c r="F81" s="120"/>
      <c r="G81" s="120"/>
      <c r="H81" s="120"/>
      <c r="I81" s="120"/>
      <c r="J81" s="120"/>
      <c r="K81" s="120"/>
      <c r="L81" s="120">
        <v>8000000</v>
      </c>
      <c r="M81" s="120"/>
      <c r="N81" s="120"/>
      <c r="O81" s="120">
        <v>33713000</v>
      </c>
      <c r="P81" s="120"/>
      <c r="Q81" s="120">
        <v>128913000</v>
      </c>
      <c r="R81" s="120">
        <v>263566000</v>
      </c>
      <c r="S81" s="120">
        <v>134653000</v>
      </c>
    </row>
    <row r="82" spans="1:19" x14ac:dyDescent="0.3">
      <c r="A82" s="106" t="s">
        <v>40</v>
      </c>
      <c r="B82" s="120"/>
      <c r="C82" s="120">
        <v>87200000</v>
      </c>
      <c r="D82" s="120"/>
      <c r="E82" s="120"/>
      <c r="F82" s="120"/>
      <c r="G82" s="120"/>
      <c r="H82" s="120"/>
      <c r="I82" s="120"/>
      <c r="J82" s="120"/>
      <c r="K82" s="120"/>
      <c r="L82" s="120">
        <v>8000000</v>
      </c>
      <c r="M82" s="120"/>
      <c r="N82" s="120"/>
      <c r="O82" s="120">
        <v>33713000</v>
      </c>
      <c r="P82" s="120"/>
      <c r="Q82" s="120">
        <v>128913000</v>
      </c>
      <c r="R82" s="120">
        <v>263566000</v>
      </c>
      <c r="S82" s="120">
        <v>134653000</v>
      </c>
    </row>
    <row r="83" spans="1:19" ht="28.8" x14ac:dyDescent="0.3">
      <c r="A83" s="106" t="s">
        <v>157</v>
      </c>
      <c r="B83" s="120"/>
      <c r="C83" s="120">
        <v>11784156</v>
      </c>
      <c r="D83" s="120"/>
      <c r="E83" s="120"/>
      <c r="F83" s="120"/>
      <c r="G83" s="120">
        <v>47291076</v>
      </c>
      <c r="H83" s="120"/>
      <c r="I83" s="120">
        <v>158924768</v>
      </c>
      <c r="J83" s="120"/>
      <c r="K83" s="120"/>
      <c r="L83" s="120"/>
      <c r="M83" s="120"/>
      <c r="N83" s="120"/>
      <c r="O83" s="120"/>
      <c r="P83" s="120"/>
      <c r="Q83" s="120">
        <v>218000000</v>
      </c>
      <c r="R83" s="120">
        <v>340000000</v>
      </c>
      <c r="S83" s="120">
        <v>122000000</v>
      </c>
    </row>
    <row r="84" spans="1:19" x14ac:dyDescent="0.3">
      <c r="A84" s="106" t="s">
        <v>40</v>
      </c>
      <c r="B84" s="120"/>
      <c r="C84" s="120">
        <v>11784156</v>
      </c>
      <c r="D84" s="120"/>
      <c r="E84" s="120"/>
      <c r="F84" s="120"/>
      <c r="G84" s="120">
        <v>47291076</v>
      </c>
      <c r="H84" s="120"/>
      <c r="I84" s="120">
        <v>158924768</v>
      </c>
      <c r="J84" s="120"/>
      <c r="K84" s="120"/>
      <c r="L84" s="120"/>
      <c r="M84" s="120"/>
      <c r="N84" s="120"/>
      <c r="O84" s="120"/>
      <c r="P84" s="120"/>
      <c r="Q84" s="120">
        <v>218000000</v>
      </c>
      <c r="R84" s="120">
        <v>340000000</v>
      </c>
      <c r="S84" s="120">
        <v>122000000</v>
      </c>
    </row>
    <row r="85" spans="1:19" ht="43.2" x14ac:dyDescent="0.3">
      <c r="A85" s="106" t="s">
        <v>158</v>
      </c>
      <c r="B85" s="120"/>
      <c r="C85" s="120"/>
      <c r="D85" s="120"/>
      <c r="E85" s="120"/>
      <c r="F85" s="120"/>
      <c r="G85" s="120"/>
      <c r="H85" s="120"/>
      <c r="I85" s="120">
        <v>54500000</v>
      </c>
      <c r="J85" s="120"/>
      <c r="K85" s="120"/>
      <c r="L85" s="120"/>
      <c r="M85" s="120"/>
      <c r="N85" s="120"/>
      <c r="O85" s="120"/>
      <c r="P85" s="120"/>
      <c r="Q85" s="120">
        <v>54500000</v>
      </c>
      <c r="R85" s="120">
        <v>80000000</v>
      </c>
      <c r="S85" s="120">
        <v>25500000</v>
      </c>
    </row>
    <row r="86" spans="1:19" x14ac:dyDescent="0.3">
      <c r="A86" s="106" t="s">
        <v>40</v>
      </c>
      <c r="B86" s="120"/>
      <c r="C86" s="120"/>
      <c r="D86" s="120"/>
      <c r="E86" s="120"/>
      <c r="F86" s="120"/>
      <c r="G86" s="120"/>
      <c r="H86" s="120"/>
      <c r="I86" s="120">
        <v>54500000</v>
      </c>
      <c r="J86" s="120"/>
      <c r="K86" s="120"/>
      <c r="L86" s="120"/>
      <c r="M86" s="120"/>
      <c r="N86" s="120"/>
      <c r="O86" s="120"/>
      <c r="P86" s="120"/>
      <c r="Q86" s="120">
        <v>54500000</v>
      </c>
      <c r="R86" s="120">
        <v>80000000</v>
      </c>
      <c r="S86" s="120">
        <v>25500000</v>
      </c>
    </row>
    <row r="87" spans="1:19" x14ac:dyDescent="0.3">
      <c r="A87" s="106" t="s">
        <v>497</v>
      </c>
      <c r="B87" s="120">
        <v>3000000000</v>
      </c>
      <c r="C87" s="120">
        <v>2216215924</v>
      </c>
      <c r="D87" s="120">
        <v>30000000</v>
      </c>
      <c r="E87" s="120">
        <v>30000000</v>
      </c>
      <c r="F87" s="120">
        <v>30000000</v>
      </c>
      <c r="G87" s="120">
        <v>693784076</v>
      </c>
      <c r="H87" s="120">
        <v>1215482662</v>
      </c>
      <c r="I87" s="120">
        <v>799933467</v>
      </c>
      <c r="J87" s="120">
        <v>51100000</v>
      </c>
      <c r="K87" s="120">
        <v>18000000</v>
      </c>
      <c r="L87" s="120">
        <v>98802392</v>
      </c>
      <c r="M87" s="120">
        <v>2504833</v>
      </c>
      <c r="N87" s="120">
        <v>15693567</v>
      </c>
      <c r="O87" s="120">
        <v>33713000</v>
      </c>
      <c r="P87" s="120">
        <v>35711081</v>
      </c>
      <c r="Q87" s="120">
        <v>8270941002</v>
      </c>
      <c r="R87" s="120">
        <v>14415336000</v>
      </c>
      <c r="S87" s="120">
        <v>6144394998</v>
      </c>
    </row>
    <row r="88" spans="1:19" x14ac:dyDescent="0.3">
      <c r="A88" s="7"/>
      <c r="Q88" s="129">
        <f>+GETPIVOTDATA(" POAI0 01",$A$3)/GETPIVOTDATA(" TOTAL REQUERIDO PDI 2024",$A$3)</f>
        <v>0.57375984867782481</v>
      </c>
      <c r="R88" s="129">
        <v>1</v>
      </c>
      <c r="S88" s="129">
        <f>+GETPIVOTDATA(" POR ASIGNAR",$A$3)/GETPIVOTDATA(" TOTAL REQUERIDO PDI 2024",$A$3)</f>
        <v>0.42624015132217524</v>
      </c>
    </row>
    <row r="89" spans="1:19" x14ac:dyDescent="0.3">
      <c r="A89" s="121" t="s">
        <v>490</v>
      </c>
    </row>
    <row r="90" spans="1:19" ht="28.8" x14ac:dyDescent="0.3">
      <c r="A90" s="122" t="str">
        <f>+'POAI SI'!B73</f>
        <v>SI.PY.1 Actividades de Formación en Investigación</v>
      </c>
      <c r="B90" s="120">
        <f>+'POAI SI'!F73</f>
        <v>0</v>
      </c>
      <c r="C90" s="120">
        <f>+'POAI SI'!K73</f>
        <v>11102000</v>
      </c>
      <c r="D90" s="120">
        <f>+'POAI SI'!L73</f>
        <v>5450000</v>
      </c>
      <c r="E90" s="120">
        <f>+'POAI SI'!M73</f>
        <v>5450000</v>
      </c>
      <c r="F90" s="120">
        <f>+'POAI SI'!N73</f>
        <v>5450000</v>
      </c>
      <c r="G90" s="120">
        <f>+'POAI SI'!O73</f>
        <v>0</v>
      </c>
      <c r="H90" s="120">
        <f>+'POAI SI'!S73</f>
        <v>0</v>
      </c>
      <c r="I90" s="120">
        <f>+'POAI SI'!U73</f>
        <v>79866208</v>
      </c>
      <c r="J90" s="120">
        <f>+'POAI SI'!V73</f>
        <v>0</v>
      </c>
      <c r="K90" s="120">
        <f>+'POAI SI'!W73</f>
        <v>0</v>
      </c>
      <c r="L90" s="120">
        <f>+'POAI SI'!X73</f>
        <v>0</v>
      </c>
      <c r="M90" s="120">
        <f>+'POAI SI'!Y73</f>
        <v>0</v>
      </c>
      <c r="N90" s="120">
        <f>+'POAI SI'!Z73</f>
        <v>9000000</v>
      </c>
      <c r="O90" s="120">
        <f>+'POAI SI'!AA73</f>
        <v>0</v>
      </c>
      <c r="P90" s="120">
        <f>+'POAI SI'!AB73</f>
        <v>0</v>
      </c>
      <c r="Q90" s="120">
        <f>SUM(B90:P90)</f>
        <v>116318208</v>
      </c>
      <c r="R90" s="120">
        <f>+'POAI SI'!AH73</f>
        <v>416800000</v>
      </c>
      <c r="S90" s="120">
        <f>+'POAI SI'!AJ73</f>
        <v>300481792</v>
      </c>
    </row>
    <row r="91" spans="1:19" ht="28.8" x14ac:dyDescent="0.3">
      <c r="A91" s="122" t="str">
        <f>+'POAI SI'!B74</f>
        <v>SI.PY.2 Desarrollo proyectos Internos de investigación</v>
      </c>
      <c r="B91" s="120">
        <f>+'POAI SI'!F74</f>
        <v>0</v>
      </c>
      <c r="C91" s="120">
        <f>+'POAI SI'!K74</f>
        <v>1246253000</v>
      </c>
      <c r="D91" s="120">
        <f>+'POAI SI'!L74</f>
        <v>24550000</v>
      </c>
      <c r="E91" s="120">
        <f>+'POAI SI'!M74</f>
        <v>24550000</v>
      </c>
      <c r="F91" s="120">
        <f>+'POAI SI'!N74</f>
        <v>24550000</v>
      </c>
      <c r="G91" s="120">
        <f>+'POAI SI'!O74</f>
        <v>118293000</v>
      </c>
      <c r="H91" s="120">
        <f>+'POAI SI'!S74</f>
        <v>0</v>
      </c>
      <c r="I91" s="120">
        <f>+'POAI SI'!U74</f>
        <v>308200000</v>
      </c>
      <c r="J91" s="120">
        <f>+'POAI SI'!V74</f>
        <v>0</v>
      </c>
      <c r="K91" s="120">
        <f>+'POAI SI'!W74</f>
        <v>2000000</v>
      </c>
      <c r="L91" s="120">
        <f>+'POAI SI'!X74</f>
        <v>10000000</v>
      </c>
      <c r="M91" s="120">
        <f>+'POAI SI'!Y74</f>
        <v>2504833</v>
      </c>
      <c r="N91" s="120">
        <f>+'POAI SI'!Z74</f>
        <v>0</v>
      </c>
      <c r="O91" s="120">
        <f>+'POAI SI'!AA74</f>
        <v>0</v>
      </c>
      <c r="P91" s="120">
        <f>+'POAI SI'!AB74</f>
        <v>10711081</v>
      </c>
      <c r="Q91" s="120">
        <f t="shared" ref="Q91:Q95" si="0">SUM(B91:P91)</f>
        <v>1771611914</v>
      </c>
      <c r="R91" s="120">
        <f>+'POAI SI'!AH74</f>
        <v>4362384000</v>
      </c>
      <c r="S91" s="120">
        <f>+'POAI SI'!AJ74</f>
        <v>2590772086</v>
      </c>
    </row>
    <row r="92" spans="1:19" ht="28.8" x14ac:dyDescent="0.3">
      <c r="A92" s="122" t="str">
        <f>+'POAI SI'!B75</f>
        <v xml:space="preserve">SI.PY.3 Fortalecimiento de  las capacidades investigativas </v>
      </c>
      <c r="B92" s="120">
        <f>+'POAI SI'!F75</f>
        <v>0</v>
      </c>
      <c r="C92" s="120">
        <f>+'POAI SI'!K75</f>
        <v>582066768</v>
      </c>
      <c r="D92" s="120">
        <f>+'POAI SI'!L75</f>
        <v>0</v>
      </c>
      <c r="E92" s="120">
        <f>+'POAI SI'!M75</f>
        <v>0</v>
      </c>
      <c r="F92" s="120">
        <f>+'POAI SI'!N75</f>
        <v>0</v>
      </c>
      <c r="G92" s="120">
        <f>+'POAI SI'!O75</f>
        <v>528200000</v>
      </c>
      <c r="H92" s="120">
        <f>+'POAI SI'!S75</f>
        <v>1215482662</v>
      </c>
      <c r="I92" s="120">
        <f>+'POAI SI'!U75</f>
        <v>175599724</v>
      </c>
      <c r="J92" s="120">
        <f>+'POAI SI'!V75</f>
        <v>30000000</v>
      </c>
      <c r="K92" s="120">
        <f>+'POAI SI'!W75</f>
        <v>8000000</v>
      </c>
      <c r="L92" s="120">
        <f>+'POAI SI'!X75</f>
        <v>80802392</v>
      </c>
      <c r="M92" s="120">
        <f>+'POAI SI'!Y75</f>
        <v>0</v>
      </c>
      <c r="N92" s="120">
        <f>+'POAI SI'!Z75</f>
        <v>6693567</v>
      </c>
      <c r="O92" s="120">
        <f>+'POAI SI'!AA75</f>
        <v>0</v>
      </c>
      <c r="P92" s="120">
        <f>+'POAI SI'!AB75</f>
        <v>25000000</v>
      </c>
      <c r="Q92" s="120">
        <f t="shared" si="0"/>
        <v>2651845113</v>
      </c>
      <c r="R92" s="120">
        <f>+'POAI SI'!AH75</f>
        <v>5461774000</v>
      </c>
      <c r="S92" s="120">
        <f>+'POAI SI'!AJ75</f>
        <v>2809928887</v>
      </c>
    </row>
    <row r="93" spans="1:19" x14ac:dyDescent="0.3">
      <c r="A93" s="122" t="str">
        <f>+'POAI SI'!B76</f>
        <v>SI.PY.4 Propiedad Intelectual</v>
      </c>
      <c r="B93" s="120">
        <f>+'POAI SI'!F76</f>
        <v>0</v>
      </c>
      <c r="C93" s="120">
        <f>+'POAI SI'!K76</f>
        <v>109240000</v>
      </c>
      <c r="D93" s="120">
        <f>+'POAI SI'!L76</f>
        <v>0</v>
      </c>
      <c r="E93" s="120">
        <f>+'POAI SI'!M76</f>
        <v>0</v>
      </c>
      <c r="F93" s="120">
        <f>+'POAI SI'!N76</f>
        <v>0</v>
      </c>
      <c r="G93" s="120">
        <f>+'POAI SI'!O76</f>
        <v>0</v>
      </c>
      <c r="H93" s="120">
        <f>+'POAI SI'!S76</f>
        <v>0</v>
      </c>
      <c r="I93" s="120">
        <f>+'POAI SI'!U76</f>
        <v>0</v>
      </c>
      <c r="J93" s="120">
        <f>+'POAI SI'!V76</f>
        <v>0</v>
      </c>
      <c r="K93" s="120">
        <f>+'POAI SI'!W76</f>
        <v>0</v>
      </c>
      <c r="L93" s="120">
        <f>+'POAI SI'!X76</f>
        <v>0</v>
      </c>
      <c r="M93" s="120">
        <f>+'POAI SI'!Y76</f>
        <v>0</v>
      </c>
      <c r="N93" s="120">
        <f>+'POAI SI'!Z76</f>
        <v>0</v>
      </c>
      <c r="O93" s="120">
        <f>+'POAI SI'!AA76</f>
        <v>0</v>
      </c>
      <c r="P93" s="120">
        <f>+'POAI SI'!AB76</f>
        <v>0</v>
      </c>
      <c r="Q93" s="120">
        <f t="shared" si="0"/>
        <v>109240000</v>
      </c>
      <c r="R93" s="120">
        <f>+'POAI SI'!AH76</f>
        <v>150000000</v>
      </c>
      <c r="S93" s="120">
        <f>+'POAI SI'!AJ76</f>
        <v>40760000</v>
      </c>
    </row>
    <row r="94" spans="1:19" ht="28.8" x14ac:dyDescent="0.3">
      <c r="A94" s="122" t="str">
        <f>+'POAI SI'!B77</f>
        <v>SI.PY.5 Proyectos de investigación a través de Convenios</v>
      </c>
      <c r="B94" s="120">
        <f>+'POAI SI'!F77</f>
        <v>3000000000</v>
      </c>
      <c r="C94" s="120">
        <f>+'POAI SI'!K77</f>
        <v>89000000</v>
      </c>
      <c r="D94" s="120">
        <f>+'POAI SI'!L77</f>
        <v>0</v>
      </c>
      <c r="E94" s="120">
        <f>+'POAI SI'!M77</f>
        <v>0</v>
      </c>
      <c r="F94" s="120">
        <f>+'POAI SI'!N77</f>
        <v>0</v>
      </c>
      <c r="G94" s="120">
        <f>+'POAI SI'!O77</f>
        <v>0</v>
      </c>
      <c r="H94" s="120">
        <f>+'POAI SI'!S77</f>
        <v>0</v>
      </c>
      <c r="I94" s="120">
        <f>+'POAI SI'!U77</f>
        <v>22842767</v>
      </c>
      <c r="J94" s="120">
        <f>+'POAI SI'!V77</f>
        <v>0</v>
      </c>
      <c r="K94" s="120">
        <f>+'POAI SI'!W77</f>
        <v>0</v>
      </c>
      <c r="L94" s="120">
        <f>+'POAI SI'!X77</f>
        <v>0</v>
      </c>
      <c r="M94" s="120">
        <f>+'POAI SI'!Y77</f>
        <v>0</v>
      </c>
      <c r="N94" s="120">
        <f>+'POAI SI'!Z77</f>
        <v>0</v>
      </c>
      <c r="O94" s="120">
        <f>+'POAI SI'!AA77</f>
        <v>0</v>
      </c>
      <c r="P94" s="120">
        <f>+'POAI SI'!AB77</f>
        <v>0</v>
      </c>
      <c r="Q94" s="120">
        <f t="shared" si="0"/>
        <v>3111842767</v>
      </c>
      <c r="R94" s="120">
        <f>+'POAI SI'!AH77</f>
        <v>3200000000</v>
      </c>
      <c r="S94" s="120">
        <f>+'POAI SI'!AJ77</f>
        <v>88157233</v>
      </c>
    </row>
    <row r="95" spans="1:19" ht="28.8" x14ac:dyDescent="0.3">
      <c r="A95" s="122" t="str">
        <f>+'POAI SI'!B78</f>
        <v>SI.PY.6 Fortalecimiento de procesos Editoriales Institucionales</v>
      </c>
      <c r="B95" s="120">
        <f>+'POAI SI'!F78</f>
        <v>0</v>
      </c>
      <c r="C95" s="120">
        <f>+'POAI SI'!K78</f>
        <v>178554156</v>
      </c>
      <c r="D95" s="120">
        <f>+'POAI SI'!L78</f>
        <v>0</v>
      </c>
      <c r="E95" s="120">
        <f>+'POAI SI'!M78</f>
        <v>0</v>
      </c>
      <c r="F95" s="120">
        <f>+'POAI SI'!N78</f>
        <v>0</v>
      </c>
      <c r="G95" s="120">
        <f>+'POAI SI'!O78</f>
        <v>47291076</v>
      </c>
      <c r="H95" s="120">
        <f>+'POAI SI'!S78</f>
        <v>0</v>
      </c>
      <c r="I95" s="120">
        <f>+'POAI SI'!U78</f>
        <v>213424768</v>
      </c>
      <c r="J95" s="120">
        <f>+'POAI SI'!V78</f>
        <v>21100000</v>
      </c>
      <c r="K95" s="120">
        <f>+'POAI SI'!W78</f>
        <v>8000000</v>
      </c>
      <c r="L95" s="120">
        <f>+'POAI SI'!X78</f>
        <v>8000000</v>
      </c>
      <c r="M95" s="120">
        <f>+'POAI SI'!Y78</f>
        <v>0</v>
      </c>
      <c r="N95" s="120">
        <f>+'POAI SI'!Z78</f>
        <v>0</v>
      </c>
      <c r="O95" s="120">
        <f>+'POAI SI'!AA78</f>
        <v>33713000</v>
      </c>
      <c r="P95" s="120">
        <f>+'POAI SI'!AB78</f>
        <v>0</v>
      </c>
      <c r="Q95" s="120">
        <f t="shared" si="0"/>
        <v>510083000</v>
      </c>
      <c r="R95" s="120">
        <f>+'POAI SI'!AH78</f>
        <v>824378000</v>
      </c>
      <c r="S95" s="120">
        <f>+'POAI SI'!AJ78</f>
        <v>314295000</v>
      </c>
    </row>
    <row r="96" spans="1:19" x14ac:dyDescent="0.3">
      <c r="A96" s="124" t="s">
        <v>250</v>
      </c>
      <c r="B96" s="125">
        <f>SUM(B90:B95)</f>
        <v>3000000000</v>
      </c>
      <c r="C96" s="125">
        <f t="shared" ref="C96:S96" si="1">SUM(C90:C95)</f>
        <v>2216215924</v>
      </c>
      <c r="D96" s="125">
        <f t="shared" si="1"/>
        <v>30000000</v>
      </c>
      <c r="E96" s="125">
        <f t="shared" si="1"/>
        <v>30000000</v>
      </c>
      <c r="F96" s="125">
        <f t="shared" si="1"/>
        <v>30000000</v>
      </c>
      <c r="G96" s="125">
        <f t="shared" si="1"/>
        <v>693784076</v>
      </c>
      <c r="H96" s="125">
        <f t="shared" si="1"/>
        <v>1215482662</v>
      </c>
      <c r="I96" s="125">
        <f t="shared" si="1"/>
        <v>799933467</v>
      </c>
      <c r="J96" s="125">
        <f t="shared" si="1"/>
        <v>51100000</v>
      </c>
      <c r="K96" s="125">
        <f t="shared" si="1"/>
        <v>18000000</v>
      </c>
      <c r="L96" s="125">
        <f t="shared" si="1"/>
        <v>98802392</v>
      </c>
      <c r="M96" s="125">
        <f t="shared" si="1"/>
        <v>2504833</v>
      </c>
      <c r="N96" s="125">
        <f t="shared" si="1"/>
        <v>15693567</v>
      </c>
      <c r="O96" s="125">
        <f t="shared" si="1"/>
        <v>33713000</v>
      </c>
      <c r="P96" s="125">
        <f t="shared" si="1"/>
        <v>35711081</v>
      </c>
      <c r="Q96" s="125">
        <f t="shared" si="1"/>
        <v>8270941002</v>
      </c>
      <c r="R96" s="125">
        <f t="shared" si="1"/>
        <v>14415336000</v>
      </c>
      <c r="S96" s="125">
        <f t="shared" si="1"/>
        <v>6144394998</v>
      </c>
    </row>
    <row r="97" spans="1:1" x14ac:dyDescent="0.3">
      <c r="A97" s="7"/>
    </row>
    <row r="98" spans="1:1" x14ac:dyDescent="0.3">
      <c r="A98" s="7"/>
    </row>
    <row r="99" spans="1:1" x14ac:dyDescent="0.3">
      <c r="A99" s="7"/>
    </row>
    <row r="100" spans="1:1" x14ac:dyDescent="0.3">
      <c r="A100" s="7"/>
    </row>
    <row r="101" spans="1:1" x14ac:dyDescent="0.3">
      <c r="A101" s="7"/>
    </row>
    <row r="102" spans="1:1" x14ac:dyDescent="0.3">
      <c r="A102" s="7"/>
    </row>
    <row r="103" spans="1:1" x14ac:dyDescent="0.3">
      <c r="A103" s="7"/>
    </row>
    <row r="104" spans="1:1" x14ac:dyDescent="0.3">
      <c r="A104" s="7"/>
    </row>
    <row r="105" spans="1:1" x14ac:dyDescent="0.3">
      <c r="A105" s="7"/>
    </row>
    <row r="106" spans="1:1" x14ac:dyDescent="0.3">
      <c r="A106" s="7"/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ACUERDO POAI</vt:lpstr>
      <vt:lpstr>MENU</vt:lpstr>
      <vt:lpstr>FUENTES</vt:lpstr>
      <vt:lpstr>PPI 2024</vt:lpstr>
      <vt:lpstr>SA</vt:lpstr>
      <vt:lpstr>POAI SA</vt:lpstr>
      <vt:lpstr>SF</vt:lpstr>
      <vt:lpstr>POAI SF</vt:lpstr>
      <vt:lpstr>SI</vt:lpstr>
      <vt:lpstr>POAI SI</vt:lpstr>
      <vt:lpstr>SP</vt:lpstr>
      <vt:lpstr>POAI SP</vt:lpstr>
      <vt:lpstr>SB</vt:lpstr>
      <vt:lpstr>POAI SB</vt:lpstr>
      <vt:lpstr>POAI 01 2024</vt:lpstr>
      <vt:lpstr>POAI 02 AD</vt:lpstr>
      <vt:lpstr>POAI 02 AC073</vt:lpstr>
      <vt:lpstr>SEDES</vt:lpstr>
      <vt:lpstr>POAI CONSOL</vt:lpstr>
      <vt:lpstr>'ACUERDO POAI'!Títulos_a_imprimir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 chimbaco</dc:creator>
  <cp:lastModifiedBy>Planeación</cp:lastModifiedBy>
  <dcterms:created xsi:type="dcterms:W3CDTF">2023-11-02T16:46:52Z</dcterms:created>
  <dcterms:modified xsi:type="dcterms:W3CDTF">2024-01-18T22:02:52Z</dcterms:modified>
</cp:coreProperties>
</file>