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G:\Otros ordenadores\Mi PC\Google Drive\CONTROL INTERNO\Bk 03062020\roles\2 EVALUACION Y SEGUIMIENTO\2023\EKOGUI\Marzo\"/>
    </mc:Choice>
  </mc:AlternateContent>
  <bookViews>
    <workbookView xWindow="0" yWindow="0" windowWidth="20490" windowHeight="7650" tabRatio="777" activeTab="4"/>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Entidades" sheetId="13" state="hidden" r:id="rId9"/>
    <sheet name="Base a pegar" sheetId="12" state="hidden" r:id="rId1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1" l="1"/>
  <c r="G13" i="1"/>
  <c r="G14" i="1"/>
  <c r="G15" i="1"/>
  <c r="G16" i="1"/>
  <c r="G17" i="1"/>
  <c r="O3" i="12" l="1"/>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N3" i="12"/>
  <c r="M3" i="12"/>
  <c r="L3" i="12"/>
  <c r="K3" i="12"/>
  <c r="J3" i="12"/>
  <c r="I3" i="12"/>
  <c r="H3" i="12"/>
  <c r="G3" i="12"/>
  <c r="F3" i="12"/>
  <c r="E3" i="12"/>
  <c r="D3" i="12"/>
  <c r="C3" i="12"/>
  <c r="B3" i="12"/>
  <c r="A13" i="12" l="1"/>
  <c r="A17" i="12"/>
  <c r="A15" i="12"/>
  <c r="A14" i="12"/>
  <c r="A16" i="12"/>
  <c r="C12" i="5" l="1"/>
  <c r="V3" i="7"/>
  <c r="G15" i="12" l="1"/>
  <c r="G14" i="12"/>
  <c r="G16" i="12"/>
  <c r="G17" i="12"/>
  <c r="G18" i="12"/>
  <c r="G13" i="12"/>
  <c r="F17" i="5" l="1"/>
  <c r="F15" i="5"/>
  <c r="F10" i="5"/>
  <c r="C19" i="5"/>
  <c r="C17" i="5"/>
  <c r="C16" i="5"/>
  <c r="T16" i="10"/>
  <c r="T12" i="10"/>
  <c r="W3" i="8"/>
  <c r="C25" i="8" s="1"/>
  <c r="T17" i="10" l="1"/>
  <c r="F13" i="5" s="1"/>
  <c r="V2" i="9"/>
  <c r="V3" i="9" s="1"/>
  <c r="F9" i="9" s="1"/>
  <c r="F11" i="5" l="1"/>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authors>
    <author>Juan Pablo Garzón Peraza</author>
  </authors>
  <commentList>
    <comment ref="C21" authorId="0" shapeId="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<sst xmlns="http://schemas.openxmlformats.org/spreadsheetml/2006/main" count="694" uniqueCount="619">
  <si>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</si>
  <si>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</si>
  <si>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</si>
  <si>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</si>
  <si>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</si>
  <si>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</si>
  <si>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</si>
  <si>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</si>
  <si>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</si>
  <si>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</si>
  <si>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</si>
  <si>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</si>
  <si>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</si>
  <si>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</si>
  <si>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</si>
  <si>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</si>
  <si>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</si>
  <si>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</si>
  <si>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</si>
  <si>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</si>
  <si>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</si>
  <si>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</si>
  <si>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</si>
  <si>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</si>
  <si>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</si>
  <si>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</si>
  <si>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</si>
  <si>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</si>
  <si>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</si>
  <si>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</si>
  <si>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</si>
  <si>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</si>
  <si>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</si>
  <si>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</si>
  <si>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</si>
  <si>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</si>
  <si>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</si>
  <si>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</si>
  <si>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</si>
  <si>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</si>
  <si>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</si>
  <si>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</si>
  <si>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</si>
  <si>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</si>
  <si>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</si>
  <si>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</si>
  <si>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</si>
  <si>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</si>
  <si>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</si>
  <si>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</si>
  <si>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</si>
  <si>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</si>
  <si>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</si>
  <si>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</si>
  <si>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</si>
  <si>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</si>
  <si>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</si>
  <si>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</si>
  <si>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</si>
  <si>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</si>
  <si>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</si>
  <si>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</si>
  <si>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</si>
  <si>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</si>
  <si>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</si>
  <si>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</si>
  <si>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</si>
  <si>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</si>
  <si>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</si>
  <si>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</si>
  <si>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</si>
  <si>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</si>
  <si>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JUDICIALES</t>
  </si>
  <si>
    <t>PREJUDICIALES</t>
  </si>
  <si>
    <t>Plantilla de certificado de Control Interno eKOGUI</t>
  </si>
  <si>
    <t>ACTUALIZADO</t>
  </si>
  <si>
    <t>Entre 21-03-2019 y 31-12-2019</t>
  </si>
  <si>
    <t>PROCESOS SIN ABOGADO ASIGNADO(1)</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</si>
  <si>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</si>
  <si>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</si>
  <si>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</si>
  <si>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</si>
  <si>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</si>
  <si>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</si>
  <si>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</si>
  <si>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</si>
  <si>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</si>
  <si>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</si>
  <si>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</si>
  <si>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</si>
  <si>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</si>
  <si>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</si>
  <si>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</si>
  <si>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</si>
  <si>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</si>
  <si>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</si>
  <si>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</si>
  <si>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</si>
  <si>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</si>
  <si>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</si>
  <si>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</si>
  <si>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</si>
  <si>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</si>
  <si>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</si>
  <si>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</si>
  <si>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Posteriores al 01-01-2020</t>
  </si>
  <si>
    <t>Fecha de diligenciamiento de plantilla</t>
  </si>
  <si>
    <t>NOMBRE JEFE CONTROL INTERNO</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</si>
  <si>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</si>
  <si>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</si>
  <si>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</si>
  <si>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</si>
  <si>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</si>
  <si>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</si>
  <si>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</si>
  <si>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</si>
  <si>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</si>
  <si>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</si>
  <si>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</si>
  <si>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</si>
  <si>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</si>
  <si>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</si>
  <si>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</si>
  <si>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</si>
  <si>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</si>
  <si>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</si>
  <si>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</si>
  <si>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</si>
  <si>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</si>
  <si>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</si>
  <si>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</si>
  <si>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</si>
  <si>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</si>
  <si>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</si>
  <si>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</si>
  <si>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</si>
  <si>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</si>
  <si>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</si>
  <si>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</si>
  <si>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</si>
  <si>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</si>
  <si>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</si>
  <si>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</si>
  <si>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 PROCESOS</t>
  </si>
  <si>
    <t>Favor Diligenciar los campos Resaltados</t>
  </si>
  <si>
    <t>Conciliaciones Prejudiciales</t>
  </si>
  <si>
    <t>Procesos que se encuentran terminados</t>
  </si>
  <si>
    <t>(2) Con fecha de actuación en 2022</t>
  </si>
  <si>
    <t>CANTIDAD DE ABOGADOS LITIGANDO SEGUN JURIDICA</t>
  </si>
  <si>
    <t>CANTIDAD DE PROCESOS ACTIVOS SEGÚN JURIDICA</t>
  </si>
  <si>
    <t>PROCESOS ACTIVOS EN EKOGUI CON ESTADO TERMINADO(3)</t>
  </si>
  <si>
    <t>Cantidad de procesos de más de 33.000 SMMLV SEGÚN JURIDICA</t>
  </si>
  <si>
    <t>PROCESOS EN EKOGUI SIN CALIFICACIÓN</t>
  </si>
  <si>
    <t>TOTAL PREJUDICIALES ACTIVOS SEGÚN JURIDICA</t>
  </si>
  <si>
    <t xml:space="preserve">*Nota Los valores arrojados en esta hoja son solo para referencia y control del diligenciamiento, no deben ser usados para </t>
  </si>
  <si>
    <t>Favor Diligenciar los Campos Resaltados y Revisar la Información Incompleta Antes de Remitir a la ANDJE *</t>
  </si>
  <si>
    <t>ARBITRAMENTOS ACTIVOS REGISTRADOS EN EKOGUI</t>
  </si>
  <si>
    <t>Realiza Pagos por SIIF</t>
  </si>
  <si>
    <t>NOMBRE ENTIDAD QUE REPORTA</t>
  </si>
  <si>
    <t>NOMBRE JEFE CONTROL INTERNO QUE REPORTA</t>
  </si>
  <si>
    <t>calificar o cualificar o comparar a las entidades, no hay valores buenos ni malos. No es una hoja de validaciÓn</t>
  </si>
  <si>
    <t>Uso del Módulo Pagos</t>
  </si>
  <si>
    <t>Abogados al 31 de diciembre de 2022</t>
  </si>
  <si>
    <t>ABOGADOS ACTIVOS AL 31-12-2022</t>
  </si>
  <si>
    <t>INACTIVADOS EN EKOGUI SEGUNDO SEMESTRE 2022</t>
  </si>
  <si>
    <t>RETIRADOS EN LA ENTIDAD SEGUNDO SEMESTRE 2022 SEGÚN JURIDICA</t>
  </si>
  <si>
    <t>PROCESOS ACTIVOS AL 31 DE DIC DE 2022</t>
  </si>
  <si>
    <t>PROCESOS TERMINADOS 2DO SEMESTRE 2022</t>
  </si>
  <si>
    <t>PROCESOS TERMINADOS DURANTE 2DO SEMESTRE 2022 SEGÚN JURIDICA</t>
  </si>
  <si>
    <t>TERMINADOS EN EKOGUI DURANTE 2DO SEMESTRE 2022 (2)</t>
  </si>
  <si>
    <t>PROCESOS TERMINADOS EN EKOGUI AL 31 DE DIC 2022</t>
  </si>
  <si>
    <t>(4)Equivalente a un valor indexado de $33.000 millones a 31 de diciembre de 2022</t>
  </si>
  <si>
    <t>(6) Solo se consideran los procesos activos en e-Kogui - calidad demandado al 31 de DICIEMBRE de 2022 que tengan calificación de riesgo</t>
  </si>
  <si>
    <t>PROCESOS ACTIVOS EN EKOGUI  EN CALIDAD DEMANDADO AL 31-12-2022</t>
  </si>
  <si>
    <t>PROCESOS EN EKOGUI CON CALIFICACIÓN 2DO SEMESTRE 2022</t>
  </si>
  <si>
    <t>PROCESOS EN EKOGUI CON CALIFICACIÓN ANTERIOR A 30-06-2022</t>
  </si>
  <si>
    <t>(1) Con fecha de registro anterior al 15-12-2022</t>
  </si>
  <si>
    <t>PREJUDICIALES ACTIVAS AL 31-12-2022</t>
  </si>
  <si>
    <t>REGISTRO POSTERIOR AL 30/06/2022</t>
  </si>
  <si>
    <t>REGISTRO EN SEGUNDO SEMESTRE DE 2021 Y ANTERIORES</t>
  </si>
  <si>
    <t>TOTAL PREJUDICIALES TERMINADOS 2DO SEM. 2022 SEGÚN JURIDICA</t>
  </si>
  <si>
    <t>TERMINADOS EN EKOGUI ÚLTIMA ACTUACIÓN  2DO SEM. 2022</t>
  </si>
  <si>
    <t>REGISTRO ENTRE  1 DE ENERO Y 30 DE JUNIO DE 2022</t>
  </si>
  <si>
    <t>PREJUDICIALES TERMINADAS 2DO SEMESTRE 2022</t>
  </si>
  <si>
    <t>TOTAL ARBITRAMENTOS TERMINADOS  AL 31-12-2022 SEGÚN JURIDICA</t>
  </si>
  <si>
    <t>ARBITRAMENTOS ACTIVOS AL 31-12-2022 SEGÚN JURIDICA</t>
  </si>
  <si>
    <t>Su entidad utilizo el modulo de pagos en 2022-II?</t>
  </si>
  <si>
    <t>Provisión aparentemente inconsistente</t>
  </si>
  <si>
    <t>Entidad</t>
  </si>
  <si>
    <t>BANCO AGRARIO DE COLOMBIA S.A.</t>
  </si>
  <si>
    <t>SOCIEDAD FIDUCIARIA DE DESARROLLO AGROPECUARIO S.A.</t>
  </si>
  <si>
    <t>INSTITUTO COLOMBIANO AGROPECUARIO</t>
  </si>
  <si>
    <t>INSTITUTO COLOMBIANO DE DESARROLLO RURAL - INCODER</t>
  </si>
  <si>
    <t>FONDO PARA EL FINANCIAMIENTO DEL SECTOR AGROPECUARIO</t>
  </si>
  <si>
    <t>MINISTERIO DE AGRICULTURA Y DESARROLLO RURAL</t>
  </si>
  <si>
    <t>INSTITUTO DE HIDROLOGIA, METEOROLOGIA Y ESTUDIOS AMBIENTALES</t>
  </si>
  <si>
    <t>COMISION DE REGULACION DE AGUA POTABLE Y SANEAMIENTO BASICO</t>
  </si>
  <si>
    <t>FONDO NACIONAL DE AHORRO</t>
  </si>
  <si>
    <t>EMPRESA COLOMBIANA DE PRODUCTOS VETERINARIOS S.A.</t>
  </si>
  <si>
    <t>INSTITUTO DE INVESTIGACIONES MARINAS Y COSTERAS JOSE BENITO VIVES DE ANDREIS</t>
  </si>
  <si>
    <t>PAR INURBE EN LIQUIDACION</t>
  </si>
  <si>
    <t>INSTITUTO DE INVESTIGACION DE RECURSOS BIOLOGICOS ALEXANDER VON HUMBOLDT</t>
  </si>
  <si>
    <t>PARQUES NACIONALES NATURALES DE COLOMBIA</t>
  </si>
  <si>
    <t>CORPORACION AUTONOMA REGIONAL DE BOYACA</t>
  </si>
  <si>
    <t>CORPORACION AUTONOMA REGIONAL DE CALDAS</t>
  </si>
  <si>
    <t xml:space="preserve">CORPORACION AUTONOMA REGIONAL DE CHIVOR </t>
  </si>
  <si>
    <t>CORPORACION AUTONOMA REGIONAL DE CUNDINAMARCA</t>
  </si>
  <si>
    <t>CORPORACION AUTONOMA REGIONAL DE LA FRONTERA NORORIENTAL</t>
  </si>
  <si>
    <t>CORPORACION AUTONOMA REGIONAL DE LA GUAJIRA</t>
  </si>
  <si>
    <t>CORPORACION AUTONOMA REGIONAL DE LA ORINOQUIA</t>
  </si>
  <si>
    <t>CORPORACION AUTONOMA REGIONAL DE LAS CUENCAS DE LOS RIOS NEGRO Y NARE</t>
  </si>
  <si>
    <t>CORPORACION AUTONOMA REGIONAL DEL CANAL DEL DIQUE</t>
  </si>
  <si>
    <t>CORPORACION AUTONOMA REGIONAL DE LOS VALLES DEL SINU Y DEL SAN JORGE</t>
  </si>
  <si>
    <t>CORPORACION AUTONOMA REGIONAL DE NARINO</t>
  </si>
  <si>
    <t>CORPORACION  AUTONOMA REGIONAL DEL ALTO MAGDALENA</t>
  </si>
  <si>
    <t>CORPORACION AUTONOMA REGIONAL DEL CAUCA</t>
  </si>
  <si>
    <t>CORPORACION AUTONOMA REGIONAL DEL GUAVIO</t>
  </si>
  <si>
    <t>CORPORACION AUTONOMA REGIONAL DEL MAGDALENA</t>
  </si>
  <si>
    <t>CORPORACION AUTONOMA REGIONAL DEL RIO GRANDE DEL MAGDALENA</t>
  </si>
  <si>
    <t>CORPORACION AUTONOMA REGIONAL DE SUCRE</t>
  </si>
  <si>
    <t>CORPORACION AUTONOMA REGIONAL DEL TOLIMA</t>
  </si>
  <si>
    <t>CORPORACION AUTONOMA REGIONAL PARA LA DEFENSA DE LA MESETA DE BUCARAMANGA</t>
  </si>
  <si>
    <t>CORPORACION PARA EL DESARROLLO SOSTENIBLE DEL ARCHIPIELAGO DE SAN ANDRES PROVIDENCIA Y SANTA CATALINA</t>
  </si>
  <si>
    <t>CORPORACION PARA EL DESARROLLO SOSTENIBLE DEL AREA DE MANEJO ESPECIAL LA MACARENA</t>
  </si>
  <si>
    <t>CORPORACION PARA EL DESARROLLO SOSTENIBLE DE LA MOJANA Y EL SAN JORGE</t>
  </si>
  <si>
    <t>CORPORACION AUTONOMA REGIONAL DEL QUINDIO</t>
  </si>
  <si>
    <t>CORPORACION PARA EL DESARROLLO SOSTENIBLE DEL URABA</t>
  </si>
  <si>
    <t>CORPORACION AUTONOMA REGIONAL DE RISARALDA</t>
  </si>
  <si>
    <t>CORPORACION AUTONOMA REGIONAL DE SANTANDER</t>
  </si>
  <si>
    <t>CORPORACION AUTONOMA REGIONAL DEL CENTRO DE ANTIOQUIA</t>
  </si>
  <si>
    <t>CORPORACION PARA EL DESARROLLO SOSTENIBLE DEL NORTE Y ORIENTE DE LA AMAZONIA</t>
  </si>
  <si>
    <t>CORPORACION AUTONOMA REGIONAL PARA EL DESARROLLO SOSTENIBLE DEL CHOCO</t>
  </si>
  <si>
    <t>CORPORACION PARA EL DESARROLLO SOSTENIBLE DEL SUR DE LA AMAZONIA</t>
  </si>
  <si>
    <t>ARCHIVO GENERAL DE LA NACION</t>
  </si>
  <si>
    <t>INSTITUTO CARO Y CUERVO</t>
  </si>
  <si>
    <t>INSTITUTO COLOMBIANO DE ANTROPOLOGIA E HISTORIA</t>
  </si>
  <si>
    <t>MINISTERIO DEL DEPORTE</t>
  </si>
  <si>
    <t>MINISTERIO DE CULTURA</t>
  </si>
  <si>
    <t>AGENCIA LOGISTICA DE LAS FUERZAS MILITARES</t>
  </si>
  <si>
    <t>CAJA DE RETIRO DE LAS FUERZAS MILITARES</t>
  </si>
  <si>
    <t>CAJA DE SUELDOS DE RETIRO DE LA POLICIA NACIONAL</t>
  </si>
  <si>
    <t>CAJA PROMOTORA DE VIVIENDA MILITAR Y DE POLICIA</t>
  </si>
  <si>
    <t>CLUB MILITAR DE OFICIALES</t>
  </si>
  <si>
    <t>CORPORACION DE LA INDUSTRIA AERONAUTICA COLOMBIANA S.A.</t>
  </si>
  <si>
    <t>INDUSTRIA MILITAR</t>
  </si>
  <si>
    <t>DEFENSA CIVIL COLOMBIANA</t>
  </si>
  <si>
    <t>FONDO ROTATORIO DE LA POLICIA NACIONAL</t>
  </si>
  <si>
    <t>HOSPITAL MILITAR CENTRAL</t>
  </si>
  <si>
    <t>INSTITUTO DE CASAS FISCALES DEL EJERCITO</t>
  </si>
  <si>
    <t>MINISTERIO DE DEFENSA NACIONAL</t>
  </si>
  <si>
    <t>DIRECCION GENERAL DE LA POLICIA NACIONAL</t>
  </si>
  <si>
    <t>SERVICIO AEREO A TERRITORIOS NACIONALES S.A.</t>
  </si>
  <si>
    <t>SOCIEDAD HOTELERA TEQUENDAMA S.A. - CROWNE PLAZA</t>
  </si>
  <si>
    <t>SUPERINTENDENCIA DE VIGILANCIA Y SEGURIDAD PRIVADA</t>
  </si>
  <si>
    <t>SUPERINTENDENCIA DE LA ECONOMIA SOLIDARIA</t>
  </si>
  <si>
    <t>CONSEJO PROFESIONAL NACIONAL DE INGENIERIA</t>
  </si>
  <si>
    <t>FONDO DE DESARROLLO DE LA EDUCACION SUPERIOR</t>
  </si>
  <si>
    <t>INSTITUTO COLOMBIANO DE CREDITO EDUCATIVO Y ESTUDIOS TECNICOS EN EL EXTERIOR MARIANO OSPINA PEREZ</t>
  </si>
  <si>
    <t>INSTITUTO COLOMBIANO PARA LA EVALUACION DE LA EDUCACION</t>
  </si>
  <si>
    <t>INSTITUTO NACIONAL DE FORMACION TECNICA PROFESIONAL DEL DEPARTAMENTO DE SAN ANDRES, PROVIDENCIA Y SANTA CATALINA</t>
  </si>
  <si>
    <t>INSTITUTO NACIONAL PARA CIEGOS</t>
  </si>
  <si>
    <t>INSTITUTO NACIONAL PARA SORDOS</t>
  </si>
  <si>
    <t>INSTITUTO NACIONAL DE FORMACION TECNICA PROFESIONAL DE SAN JUAN DEL CESAR</t>
  </si>
  <si>
    <t>INSTITUTO TECNICO NACIONAL DE COMERCIO SIMON RODRIGUEZ</t>
  </si>
  <si>
    <t>ESCUELA TECNOLOGICA INSTITUTO TECNICO CENTRAL</t>
  </si>
  <si>
    <t>INSTITUTO TOLIMENSE DE FORMACION TECNICA PROFESIONAL</t>
  </si>
  <si>
    <t>MINISTERIO DE EDUCACION NACIONAL - COMPARTIDO</t>
  </si>
  <si>
    <t>DEPARTAMENTO ADMINISTRATIVO NACIONAL DE ESTADISTICA</t>
  </si>
  <si>
    <t>INSTITUTO GEOGRAFICO AGUSTIN CODAZZI</t>
  </si>
  <si>
    <t>DEPARTAMENTO ADMINISTRATIVO DE LA FUNCION PUBLICA</t>
  </si>
  <si>
    <t>ESCUELA SUPERIOR DE ADMINISTRACION PUBLICA</t>
  </si>
  <si>
    <t>CENTRAL DE INVERSIONES S.A.</t>
  </si>
  <si>
    <t>FIDUCIARIA LA PREVISORA S.A.</t>
  </si>
  <si>
    <t>FINANCIERA DE DESARROLLO TERRITORIAL S.A.</t>
  </si>
  <si>
    <t>FONDO DE GARANTIAS DE ENTIDADES COOPERATIVAS</t>
  </si>
  <si>
    <t>LA PREVISORA S.A. COMPANIA DE SEGUROS</t>
  </si>
  <si>
    <t>POSITIVA COMPANIA DE SEGUROS S.A.</t>
  </si>
  <si>
    <t>SUPERINTENDENCIA FINANCIERA DE COLOMBIA</t>
  </si>
  <si>
    <t>UNIDAD DE INFORMACION Y ANALISIS FINANCIERO</t>
  </si>
  <si>
    <t>ARTESANIAS DE COLOMBIA S.A.</t>
  </si>
  <si>
    <t>BANCO DE COMERCIO EXTERIOR DE COLOMBIA S.A.</t>
  </si>
  <si>
    <t>FIDUCIARIA COLOMBIANA DE COMERCIO EXTERIOR S.A.</t>
  </si>
  <si>
    <t>FONDO DE GARANTIAS DE INSTITUCIONES FINANCIERAS</t>
  </si>
  <si>
    <t>FONDO NACIONAL DE GARANTIAS S.A.</t>
  </si>
  <si>
    <t>MINISTERIO DE COMERCIO, INDUSTRIA Y TURISMO</t>
  </si>
  <si>
    <t>SUPERINTENDENCIA DE INDUSTRIA Y COMERCIO</t>
  </si>
  <si>
    <t>SUPERINTENDENCIA DE SOCIEDADES</t>
  </si>
  <si>
    <t>DIRECCION NACIONAL DE DERECHO DE AUTOR</t>
  </si>
  <si>
    <t>IMPRENTA NACIONAL DE COLOMBIA</t>
  </si>
  <si>
    <t>INSTITUTO NACIONAL PENITENCIARIO Y CARCELARIO</t>
  </si>
  <si>
    <t>SUPERINTENDENCIA DE NOTARIADO Y REGISTRO</t>
  </si>
  <si>
    <t>CORPORACION NACIONAL PARA LA RECONSTRUCCION DE LA CUENCA DEL RIO PAEZ Y ZONAS ALEDANAS</t>
  </si>
  <si>
    <t>AGENCIA NACIONAL DE HIDROCARBUROS</t>
  </si>
  <si>
    <t>CENTRALES ELECTRICAS DE NARINO S.A. E.S.P.</t>
  </si>
  <si>
    <t>COMISION DE REGULACION DE ENERGIA Y GAS</t>
  </si>
  <si>
    <t>ELECTRIFICADORA DEL CAQUETA S.A. E.S.P.</t>
  </si>
  <si>
    <t>ECOPETROL S.A. - NIVEL CENTRAL</t>
  </si>
  <si>
    <t>FINANCIERA DE DESARROLLO NACIONAL</t>
  </si>
  <si>
    <t>GENERADORA Y COMERCIALIZADORA DE ENERGIA DEL CARIBE S.A. E.S.P.</t>
  </si>
  <si>
    <t>SERVICIO GEOLOGICO COLOMBIANO</t>
  </si>
  <si>
    <t>INSTITUTO DE PLANIFICACION Y PROMOCION DE SOLUCIONES ENERGETICAS PARA LAS ZONAS NO INTERCONECTADAS</t>
  </si>
  <si>
    <t>INTERCONEXION ELECTRICA S.A. E.S.P.</t>
  </si>
  <si>
    <t>UNIDAD DE PLANEACION MINERO ENERGETICA</t>
  </si>
  <si>
    <t>MINISTERIO DE MINAS Y ENERGIA</t>
  </si>
  <si>
    <t>AUDITORIA GENERAL DE LA REPUBLICA</t>
  </si>
  <si>
    <t>CONTRALORIA GENERAL DE LA REPUBLICA</t>
  </si>
  <si>
    <t>DEFENSORIA DEL PUEBLO</t>
  </si>
  <si>
    <t>FONDO DE BIENESTAR SOCIAL DE LA CONTALORIA GENERAL DE LA REPUBLICA</t>
  </si>
  <si>
    <t>PROCURADURIA GENERAL DE LA NACION</t>
  </si>
  <si>
    <t>REGISTRADURIA NACIONAL DEL ESTADO CIVIL</t>
  </si>
  <si>
    <t>COMISION NACIONAL DEL SERVICIO CIVIL</t>
  </si>
  <si>
    <t>DEPARTAMENTO NACIONAL DE PLANEACION</t>
  </si>
  <si>
    <t>EMPRESA NACIONAL PROMOTORA DEL DESARROLLO TERRITORIAL</t>
  </si>
  <si>
    <t>SUPERINTENDENCIA DE SERVICIOS PUBLICOS DOMICILIARIOS</t>
  </si>
  <si>
    <t>DEPARTAMENTO ADMINISTRATIVO DE LA PRESIDENCIA DE LA REPUBLICA</t>
  </si>
  <si>
    <t>CENTRO DERMATOLOGICO FEDERICO LLERAS ACOSTA EMPRESA SOCIAL DEL ESTADO</t>
  </si>
  <si>
    <t>FONDO DE PASIVO SOCIAL DE FERROCARRILES NACIONALES DE COLOMBIA</t>
  </si>
  <si>
    <t>FONDO DE PREVISION SOCIAL DEL CONGRESO DE LA REPUBLICA</t>
  </si>
  <si>
    <t>INSTITUTO COLOMBIANO DE BIENESTAR FAMILIAR - NIVEL CENTRAL</t>
  </si>
  <si>
    <t>INSTITUTO NACIONAL DE CANCEROLOGIA - EMPRESA SOCIAL DEL ESTADO</t>
  </si>
  <si>
    <t>INSTITUTO NACIONAL DE SALUD</t>
  </si>
  <si>
    <t>INSTITUTO NACIONAL DE VIGILANCIA DE MEDICAMENTOS Y ALIMENTOS</t>
  </si>
  <si>
    <t>SANATORIO DE AGUA DE DIOS, EMPRESA SOCIAL DEL ESTADO</t>
  </si>
  <si>
    <t>SANATORIO DE CONTRATACION, EMPRESA SOCIAL DEL ESTADO</t>
  </si>
  <si>
    <t>SERVICIO NACIONAL DE APRENDIZAJE</t>
  </si>
  <si>
    <t>SUPERINTENDENCIA DEL SUBSIDIO FAMILIAR</t>
  </si>
  <si>
    <t>SUPERINTENDENCIA NACIONAL DE SALUD</t>
  </si>
  <si>
    <t>FISCALIA GENERAL DE LA NACION</t>
  </si>
  <si>
    <t>INSTITUTO NACIONAL DE MEDICINA LEGAL Y CIENCIAS FORENSES</t>
  </si>
  <si>
    <t>SENADO DE LA REPUBLICA</t>
  </si>
  <si>
    <t>CAMARA DE REPRESENTANTES</t>
  </si>
  <si>
    <t>FONDO ROTATORIO DEL MINISTERIO DE RELACIONES EXTERIORES</t>
  </si>
  <si>
    <t>MINISTERIO DE RELACIONES EXTERIORES</t>
  </si>
  <si>
    <t>COMISION DE REGULACION DE COMUNICACIONES</t>
  </si>
  <si>
    <t>FONDO DE TECNOLOGIAS DE LA INFORMACION Y LAS COMUNICACIONES</t>
  </si>
  <si>
    <t>MINISTERIO DE TECNOLOGIAS DE LA INFORMACION Y LAS COMUNICACIONES</t>
  </si>
  <si>
    <t>SERVICIOS POSTALES NACIONALES S.A.</t>
  </si>
  <si>
    <t>SOCIEDAD RADIO TELEVISION NACIONAL DE COLOMBIA</t>
  </si>
  <si>
    <t>AGENCIA NACIONAL DE INFRAESTRUCTURA</t>
  </si>
  <si>
    <t>INSTITUTO NACIONAL DE VIAS</t>
  </si>
  <si>
    <t>MINISTERIO DE TRANSPORTE</t>
  </si>
  <si>
    <t>SUPERINTENDENCIA DE TRANSPORTE</t>
  </si>
  <si>
    <t>UNIDAD ADMINISTRATIVA ESPECIAL DE AERONAUTICA CIVIL</t>
  </si>
  <si>
    <t>UNIVERSIDAD COLEGIO MAYOR DE CUNDINAMARCA</t>
  </si>
  <si>
    <t>UNIVERSIDAD DE CALDAS</t>
  </si>
  <si>
    <t>UNIVERSIDAD DE LA AMAZONIA</t>
  </si>
  <si>
    <t>UNIVERSIDAD DE LOS LLANOS</t>
  </si>
  <si>
    <t>UNIVERSIDAD DEL CAUCA</t>
  </si>
  <si>
    <t>UNIVERSIDAD DEL PACIFICO</t>
  </si>
  <si>
    <t>UNIVERSIDAD MILITAR NUEVA GRANADA</t>
  </si>
  <si>
    <t>UNIVERSIDAD NACIONAL ABIERTA Y A DISTANCIA</t>
  </si>
  <si>
    <t>UNIVERSIDAD TECNOLOGICA DE PEREIRA</t>
  </si>
  <si>
    <t>UNIVERSIDAD PEDAGOGICA Y TECNOLOGICA DE COLOMBIA</t>
  </si>
  <si>
    <t>UNIVERSIDAD SURCOLOMBIANA</t>
  </si>
  <si>
    <t>UNIVERSIDAD PEDAGOGICA NACIONAL</t>
  </si>
  <si>
    <t>UNIVERSIDAD TECNOLOGICA DEL CHOCO DIEGO LUIS CORDOBA</t>
  </si>
  <si>
    <t>UNIVERSIDAD POPULAR DEL CESAR</t>
  </si>
  <si>
    <t>UNIVERSIDAD NACIONAL DE COLOMBIA</t>
  </si>
  <si>
    <t>CORPORACION AUTONOMA REGIONAL DEL ATLANTICO</t>
  </si>
  <si>
    <t>CORPORACION AUTONOMA REGIONAL DEL VALLE DEL CAUCA</t>
  </si>
  <si>
    <t>CORPORACION AUTONOMA REGIONAL DEL CESAR</t>
  </si>
  <si>
    <t>CORPORACION AUTONOMA REGIONAL DEL SUR DE BOLIVAR</t>
  </si>
  <si>
    <t>MINISTERIO DE CIENCIA  TECNOLOGÍA E INNOVACIÓN</t>
  </si>
  <si>
    <t>FONDO NACIONAL DE VIVIENDA</t>
  </si>
  <si>
    <t>CENTRALES ELECTRICAS DEL CAUCA S.A. E.S.P.</t>
  </si>
  <si>
    <t>FONDO NACIONAL DE ESTUPEFACIENTES</t>
  </si>
  <si>
    <t>FONDO ROTATORIO DE LA REGISTRADURIA NACIONAL DEL ESTADO CIVIL</t>
  </si>
  <si>
    <t>UNIDAD ADMINISTRATIVA ESPECIAL CONTADURIA GENERAL DE LA NACION</t>
  </si>
  <si>
    <t>CANAL REGIONAL DE TELEVISION TEVEANDINA LTDA</t>
  </si>
  <si>
    <t>ARCO GRUPO BANCOLDEX S.A. COMPANIA DE FINANCIAMIENTO</t>
  </si>
  <si>
    <t xml:space="preserve">DIRECCION GENERAL MARITIMA </t>
  </si>
  <si>
    <t>ELECTRIFICADORA DEL META S.A. E.S.P.</t>
  </si>
  <si>
    <t xml:space="preserve">COMPANIA DE EXPERTOS EN MERCADO S.A - XM S.A </t>
  </si>
  <si>
    <t>INTERNEXA S.A</t>
  </si>
  <si>
    <t>PAR CAJA AGRARIA EN LIQUIDACION C.A.L</t>
  </si>
  <si>
    <t>MINISTERIO DE HACIENDA Y CREDITO PUBLICO</t>
  </si>
  <si>
    <t>PATRIMONIO AUTONOMO PAP E.S.E JOSE PRUDENCIO PADILLA EN LIQUIDACION</t>
  </si>
  <si>
    <t>PATRIMONIO AUTONOMO PAP E.S.E. POLICARPA SALAVARRIETA EN LIQUIDACION</t>
  </si>
  <si>
    <t>FONDO DE PRESTACIONES SOCIALES DEL MAGISTERIO</t>
  </si>
  <si>
    <t>PATRIMONIO AUTONOMO IFI PENSIONES</t>
  </si>
  <si>
    <t>PAR BANCO CAFETERO EN LIQUIDACION</t>
  </si>
  <si>
    <t>PAR BANCO DEL ESTADO EN LIQUIDACION</t>
  </si>
  <si>
    <t>PAP CAJA AGRARIA PENSIONES</t>
  </si>
  <si>
    <t>PATRIMONIO AUTONOMO PAR CAJANAL S.A. E.P.S EN LIQUIDACION</t>
  </si>
  <si>
    <t>PAR - PATRIMONIO AUTONOMO DE REMANENTES DE TELECOMUNICACIONES</t>
  </si>
  <si>
    <t>PAR BCH EN LIQUIDACION</t>
  </si>
  <si>
    <t>PATRIMONIO AUTONOMO PAP EMPRESA DE ENERGIA ELECTRICA DE MAGANGUE S.A. E.S.P. EN LIQUIDACION</t>
  </si>
  <si>
    <t>UNIDAD DE PLANIFICACION DE TIERRAS RURALES, ADECUACION DE TIERRAS Y USOS AGROPECUARIOS-UPRA</t>
  </si>
  <si>
    <t>AUTORIDAD NACIONAL DE ACUICULTURA Y PESCA</t>
  </si>
  <si>
    <t>MINISTERIO DE AMBIENTE Y DESARROLLO SOSTENIBLE</t>
  </si>
  <si>
    <t>AUTORIDAD NACIONAL DE LICENCIAS AMBIENTALES</t>
  </si>
  <si>
    <t>MINISTERIO DE VIVIENDA, CIUDAD Y TERRITORIO</t>
  </si>
  <si>
    <t>AGENCIA NACIONAL DEL ESPECTRO</t>
  </si>
  <si>
    <t>AGENCIA NACIONAL DE CONTRATACION PUBLICA - COLOMBIA COMPRA EFICIENTE</t>
  </si>
  <si>
    <t>DEPARTAMENTO ADMINISTRATIVO PARA LA PROSPERIDAD SOCIAL</t>
  </si>
  <si>
    <t>UNIDAD ADMINISTRATIVA ESPECIAL PARA LA ATENCION Y REPARACION INTEGRAL A LAS VICTIMAS</t>
  </si>
  <si>
    <t>CENTRO NACIONAL DE MEMORIA HISTORICA</t>
  </si>
  <si>
    <t>MINISTERIO DE SALUD Y PROTECCION SOCIAL</t>
  </si>
  <si>
    <t>MINISTERIO DEL TRABAJO</t>
  </si>
  <si>
    <t>UNIDAD ADMINISTRATIVA ESPECIAL DE ORGANIZACIONES SOLIDARIAS</t>
  </si>
  <si>
    <t>ADMINISTRADORA COLOMBIANA DE PENSIONES</t>
  </si>
  <si>
    <t>MINISTERIO DEL INTERIOR</t>
  </si>
  <si>
    <t>UNIDAD NACIONAL DE PROTECCION</t>
  </si>
  <si>
    <t>UNIDAD ADMINISTRATIVA ESPECIAL MIGRACION COLOMBIA</t>
  </si>
  <si>
    <t>ADMINISTRADORA DEL MONOPOLIO RENTISTICO DE LOS JUEGOS DE SUERTE Y AZAR</t>
  </si>
  <si>
    <t>MINISTERIO DE JUSTICIA Y DEL DERECHO</t>
  </si>
  <si>
    <t>UNIDAD DE SERVICIOS PENITENCIARIOS Y CARCELARIOS</t>
  </si>
  <si>
    <t>AGENCIA NACIONAL INMOBILIARIA VIRGILIO BARCO VARGAS</t>
  </si>
  <si>
    <t>UNIDAD NACIONAL PARA LA GESTION DEL RIESGO DE DESASTRES</t>
  </si>
  <si>
    <t>AGENCIA PRESIDENCIAL DE COOPERACION INTERNACIONAL DE COLOMBIA</t>
  </si>
  <si>
    <t>AGENCIA COLOMBIANA PARA LA REINCORPORACION Y NORMALIZACION</t>
  </si>
  <si>
    <t>AGENCIA NACIONAL DE MINERIA</t>
  </si>
  <si>
    <t>INSTITUTO NACIONAL DE METROLOGIA</t>
  </si>
  <si>
    <t>DEPARTAMENTO ADMINISTRATIVO DIRECCION NACIONAL DE INTELIGENCIA</t>
  </si>
  <si>
    <t>DIRECCION EJECUTIVA DE ADMINISTRACION JUDICIAL - NIVEL CENTRAL</t>
  </si>
  <si>
    <t>UNIDAD ADMINISTRATIVA ESPECIAL DE GESTION PENSIONAL Y CONTRIBUCIONES PARAFISCALES DE LA PROTECCION SOCIAL</t>
  </si>
  <si>
    <t>BANCO DE LA REPUBLICA</t>
  </si>
  <si>
    <t>AUTORIDAD NACIONAL DE TELEVISIÓN EN LIQUIDACIÓN</t>
  </si>
  <si>
    <t>CONSEJO NACIONAL ELECTORAL</t>
  </si>
  <si>
    <t>FONDO ADAPTACION</t>
  </si>
  <si>
    <t xml:space="preserve">SOCIEDAD DE TELEVISION DE CALDAS, RISARALDA Y QUINDIO LTDA </t>
  </si>
  <si>
    <t>SOCIEDAD DE ACTIVOS ESPECIALES S.A.S.</t>
  </si>
  <si>
    <t>UNIDAD ADMINISTRATIVA ESPECIAL JUNTA  CENTRAL DE CONTADORES</t>
  </si>
  <si>
    <t>FONDO SOCIAL DE VIVIENDA DE LA REGISTRADURIA NACIONAL DEL ESTADO CIVIL</t>
  </si>
  <si>
    <t>CANAL REGIONAL DE TELEVISION DEL CARIBE LTDA</t>
  </si>
  <si>
    <t>PATRIMONIO RECEPTOR DE LOS ACTIVOS DE TELECOM Y LAS TELEASOCIADAS</t>
  </si>
  <si>
    <t>SISTEMAS INTELIGENTES EN RED S.A.S.</t>
  </si>
  <si>
    <t>CORPORACION DE CIENCIA Y TECNOLOGIA PARA EL DESARROLLO DE LA INDUSTRIA NAVAL, MARITIMA Y FLUVIAL</t>
  </si>
  <si>
    <t>FONDO ROTATORIO DEL DEPARTAMENTO ADMINISTRATIVO NACIONAL DE ESTADISTICA</t>
  </si>
  <si>
    <t>CORPORACION COLOMBIANA DE INVESTIGACION AGROPECUARIA</t>
  </si>
  <si>
    <t>U.A.E DE GESTION DE RESTITUCION DE TIERRAS DESPOJADAS</t>
  </si>
  <si>
    <t>UNIVERSIDAD DE CORDOBA</t>
  </si>
  <si>
    <t>EMPRESA DE ENERGIA DEL ARCHIPIELAGO DE SAN ANDRES, PROVIDENCIA Y SANTA CATALINA S.A. E.S.P.</t>
  </si>
  <si>
    <t>EMPRESA DISTRIBUIDORA DEL PACIFICO S.A. E.S.P.</t>
  </si>
  <si>
    <t>EMPRESA PUBLICA DE ALCANTARILLADO DE SANTANDER S.A. E.S.P.</t>
  </si>
  <si>
    <t>GESTION ENERGETICA S.A. E.S.P.</t>
  </si>
  <si>
    <t>TRANSELCA S.A. E.S.P.</t>
  </si>
  <si>
    <t>ELECTRIFICADORA DEL HUILA S.A. E.S.P.</t>
  </si>
  <si>
    <t>EMPRESA DE ENERGIA DEL AMAZONAS S.A. E.S.P.</t>
  </si>
  <si>
    <t>EMPRESA URRA S.A. E.S.P.</t>
  </si>
  <si>
    <t>OLEODUCTO CENTRAL S.A.S</t>
  </si>
  <si>
    <t>OLEODUCTO DE COLOMBIA S.A.</t>
  </si>
  <si>
    <t>REFINERIA DE CARTAGENA S.A.S</t>
  </si>
  <si>
    <t>INSTITUTO AMAZONICO DE INVESTIGACIONES CIENTIFICAS</t>
  </si>
  <si>
    <t>INSTITUTO DE INVESTIGACIONES AMBIENTALES DEL PACIFICO JOHN VON NEUMANN</t>
  </si>
  <si>
    <t>PAR E.S.E ANTONIO NARINO</t>
  </si>
  <si>
    <t>AGENCIA NACIONAL DE DEFENSA JURIDICA DEL ESTADO</t>
  </si>
  <si>
    <t>OLEODUCTO BICENTENARIO DE COLOMBIA S.A.S.</t>
  </si>
  <si>
    <t>PATRIMONIO AUTONOMO BANCO CENTRAL HIPOTECARIO EN LIQUIDACION -PROCESOS-</t>
  </si>
  <si>
    <t>PATRIMONIO AUTONOMO BANCO CAFETERO</t>
  </si>
  <si>
    <t>PATRIMONIO AUTONOMO CAJANAL E.I.C.E. EN LIQUIDACION</t>
  </si>
  <si>
    <t xml:space="preserve">PATRIMONIO AUTONOMO DE REMANENTES COMISION NACIONAL DE TELEVISION </t>
  </si>
  <si>
    <t>CENIT TRANSPORTE Y LOGISTICA DE HIDROCARBUROS</t>
  </si>
  <si>
    <t>AGENCIA DEL INSPECTOR GENERAL DE TRIBUTOS, RENTAS Y CONTRIBUCIONES PARAFISCALES</t>
  </si>
  <si>
    <t xml:space="preserve">EMPRESA DE TELECOMUNICACIONES DE BUCARAMANGA S.A E.S.P </t>
  </si>
  <si>
    <t>COMPUTADORES PARA EDUCAR</t>
  </si>
  <si>
    <t>OPERACIONES TECNOLOGICAS Y COMERCIALES S.A.S.</t>
  </si>
  <si>
    <t>PATRIMONIO AUTONOMO PAP ETESA EN LIQUIDACION PAR</t>
  </si>
  <si>
    <t>PATRIMONIO AUTONOMO CAJANAL EICE EN LIQUIDACION CNPS CUOTAS PARTES PENSIONALES</t>
  </si>
  <si>
    <t>FIDEICOMISO DE PROMOCION DE EXPORTACIONES PROCOLOMBIA</t>
  </si>
  <si>
    <t>FIDEICOMISO EMSOLMEC</t>
  </si>
  <si>
    <t>FIDEICOMISO CREDITOS LITIGIOSOS IFI</t>
  </si>
  <si>
    <t>FIDEICOMISO CREDITOS LITIGIOSOS ALCALIS</t>
  </si>
  <si>
    <t>FIDEICOMISO ADMINISTRACION DE CONTINGENCIAS CONCESIONES SALINAS</t>
  </si>
  <si>
    <t>FIDEICOMISO IFI PENSIONES</t>
  </si>
  <si>
    <t>CAJA DE COMPENSACION FAMILIAR CAMPESINA- COMCAJA</t>
  </si>
  <si>
    <t>INTERCOLOMBIA S.A. E.S.P</t>
  </si>
  <si>
    <t>PATRIMONIO AUTÓNOMO FONDO NACIONAL DE TURISMO FONTUR</t>
  </si>
  <si>
    <t>DIRECCION DE IMPUESTOS Y ADUANAS NACIONALES - DIAN -DIRECCION SECCIONAL DE IMPUESTOS DE GRANDES CONTRIBUYENTES</t>
  </si>
  <si>
    <t>DIRECCION DE IMPUESTOS Y ADUANAS NACIONALES - DIAN -DIRECCION SECCIONAL DE IMPUESTOS DE BARRANQUILLA</t>
  </si>
  <si>
    <t>DIRECCION DE IMPUESTOS Y ADUANAS NACIONALES - DIAN -DIRECCION SECCIONAL DE IMPUESTOS DE BOGOTA</t>
  </si>
  <si>
    <t>DIRECCION DE IMPUESTOS Y ADUANAS NACIONALES - DIAN -DIRECCION SECCIONAL DE IMPUESTOS DE CALI</t>
  </si>
  <si>
    <t>DIRECCION DE IMPUESTOS Y ADUANAS NACIONALES - DIAN -DIRECCION SECCIONAL DE IMPUESTOS DE CARTAGENA</t>
  </si>
  <si>
    <t>DIRECCION DE IMPUESTOS Y ADUANAS NACIONALES - DIAN -DIRECCION SECCIONAL DE IMPUESTOS DE CUCUTA</t>
  </si>
  <si>
    <t>DIRECCION DE IMPUESTOS Y ADUANAS NACIONALES - DIAN -DIRECCION SECCIONAL DE IMPUESTOS DE MEDELLIN</t>
  </si>
  <si>
    <t>DIRECCION DE IMPUESTOS Y ADUANAS NACIONALES - DIAN -DIRECCION SECCIONAL DE ADUANAS DE BARRANQUILLA</t>
  </si>
  <si>
    <t>DIRECCION DE IMPUESTOS Y ADUANAS NACIONALES - DIAN -DIRECCION SECCIONAL DE ADUANAS DE BOGOTA</t>
  </si>
  <si>
    <t>DIRECCION DE IMPUESTOS Y ADUANAS NACIONALES - DIAN -DIRECCION SECCIONAL DE ADUANAS DE CALI</t>
  </si>
  <si>
    <t>DIRECCION DE IMPUESTOS Y ADUANAS NACIONALES - DIAN -DIRECCION SECCIONAL DE ADUANAS DE CARTAGENA</t>
  </si>
  <si>
    <t>DIRECCION DE IMPUESTOS Y ADUANAS NACIONALES - DIAN -DIRECCION SECCIONAL DE ADUANAS DE CUCUTA</t>
  </si>
  <si>
    <t>DIRECCION DE IMPUESTOS Y ADUANAS NACIONALES - DIAN -DIRECCION SECCIONAL DE ADUANAS DE MEDELLIN</t>
  </si>
  <si>
    <t>DIRECCION DE IMPUESTOS Y ADUANAS NACIONALES - DIAN -DIRECCION SECCIONAL DE IMPUESTOS Y ADUANAS DE ARAUCA</t>
  </si>
  <si>
    <t>DIRECCION DE IMPUESTOS Y ADUANAS NACIONALES - DIAN -DIRECCION SECCIONAL DE IMPUESTOS Y ADUANAS DE ARMENIA</t>
  </si>
  <si>
    <t>DIRECCION DE IMPUESTOS Y ADUANAS NACIONALES - DIAN -DIRECCION SECCIONAL DE IMPUESTOS Y ADUANAS DE BARRANCABERMEJA</t>
  </si>
  <si>
    <t>DIRECCION DE IMPUESTOS Y ADUANAS NACIONALES - DIAN -DIRECCION SECCIONAL DE IMPUESTOS Y ADUANAS DE BUCARAMANGA</t>
  </si>
  <si>
    <t>DIRECCION DE IMPUESTOS Y ADUANAS NACIONALES - DIAN -DIRECCION SECCIONAL DE IMPUESTOS Y ADUANAS DE BUENAVENTURA</t>
  </si>
  <si>
    <t>DIRECCION DE IMPUESTOS Y ADUANAS NACIONALES - DIAN -DIRECCION SECCIONAL DE IMPUESTOS Y ADUANAS DE FLORENCIA</t>
  </si>
  <si>
    <t>DIRECCION DE IMPUESTOS Y ADUANAS NACIONALES - DIAN -DIRECCION SECCIONAL DE IMPUESTOS Y ADUANAS DE GIRARDOT</t>
  </si>
  <si>
    <t>DIRECCION DE IMPUESTOS Y ADUANAS NACIONALES - DIAN -DIRECCION SECCIONAL DE IMPUESTOS Y ADUANAS DE IBAGUE</t>
  </si>
  <si>
    <t>DIRECCION DE IMPUESTOS Y ADUANAS NACIONALES - DIAN -NIVEL CENTRAL</t>
  </si>
  <si>
    <t>DIRECCION DE IMPUESTOS Y ADUANAS NACIONALES - DIAN -DIRECCION SECCIONAL DE IMPUESTOS Y ADUANAS DE MANIZALES</t>
  </si>
  <si>
    <t>DIRECCION DE IMPUESTOS Y ADUANAS NACIONALES - DIAN -DIRECCION SECCIONAL DE IMPUESTOS Y ADUANAS DE MONTERIA</t>
  </si>
  <si>
    <t>DIRECCION DE IMPUESTOS Y ADUANAS NACIONALES - DIAN -DIRECCION SECCIONAL DE IMPUESTOS Y ADUANAS DE NEIVA</t>
  </si>
  <si>
    <t>DIRECCION DE IMPUESTOS Y ADUANAS NACIONALES - DIAN -DIRECCION SECCIONAL DE IMPUESTOS Y ADUANAS DE PALMIRA</t>
  </si>
  <si>
    <t>DIRECCION DE IMPUESTOS Y ADUANAS NACIONALES - DIAN -DIRECCION SECCIONAL DE IMPUESTOS Y ADUANAS DE PASTO</t>
  </si>
  <si>
    <t>DIRECCION DE IMPUESTOS Y ADUANAS NACIONALES - DIAN -DIRECCION SECCIONAL DE IMPUESTOS Y ADUANAS DE PEREIRA</t>
  </si>
  <si>
    <t>DIRECCION DE IMPUESTOS Y ADUANAS NACIONALES - DIAN -DIRECCION SECCIONAL DE IMPUESTOS Y ADUANAS DE POPAYAN</t>
  </si>
  <si>
    <t>DIRECCION DE IMPUESTOS Y ADUANAS NACIONALES - DIAN -DIRECCION SECCIONAL DE IMPUESTOS Y ADUANAS DE QUIBDO</t>
  </si>
  <si>
    <t>DIRECCION DE IMPUESTOS Y ADUANAS NACIONALES - DIAN -DIRECCION SECCIONAL DE IMPUESTOS Y ADUANAS DE RIOHACHA</t>
  </si>
  <si>
    <t>DIRECCION DE IMPUESTOS Y ADUANAS NACIONALES - DIAN -DIRECCION SECCIONAL DE IMPUESTOS Y ADUANAS DE SAN ANDRES</t>
  </si>
  <si>
    <t>DIRECCION DE IMPUESTOS Y ADUANAS NACIONALES - DIAN -DIRECCION SECCIONAL DE IMPUESTOS Y ADUANAS DE SANTA MARTA</t>
  </si>
  <si>
    <t>DIRECCION DE IMPUESTOS Y ADUANAS NACIONALES - DIAN -DIRECCION SECCIONAL DE IMPUESTOS Y ADUANAS DE SINCELEJO</t>
  </si>
  <si>
    <t>DIRECCION DE IMPUESTOS Y ADUANAS NACIONALES - DIAN -DIRECCION SECCIONAL DE IMPUESTOS Y ADUANAS DE SOGAMOSO</t>
  </si>
  <si>
    <t>DIRECCION DE IMPUESTOS Y ADUANAS NACIONALES - DIAN -DIRECCION SECCIONAL DE IMPUESTOS Y ADUANAS DE TULUA</t>
  </si>
  <si>
    <t>DIRECCION DE IMPUESTOS Y ADUANAS NACIONALES - DIAN -DIRECCION SECCIONAL DE IMPUESTOS Y ADUANAS DE TUNJA</t>
  </si>
  <si>
    <t>DIRECCION DE IMPUESTOS Y ADUANAS NACIONALES - DIAN -DIRECCION SECCIONAL DE IMPUESTOS Y ADUANAS DE VALLEDUPAR</t>
  </si>
  <si>
    <t>DIRECCION DE IMPUESTOS Y ADUANAS NACIONALES - DIAN -DIRECCION SECCIONAL DE IMPUESTOS Y ADUANAS DE YOPAL</t>
  </si>
  <si>
    <t>DIRECCION DE IMPUESTOS Y ADUANAS NACIONALES - DIAN -DIRECCION SECCIONAL DE IMPUESTOS Y ADUANAS DE VILLAVICENCIO</t>
  </si>
  <si>
    <t>DIRECCION EJECUTIVA DE ADMINISTRACION JUDICIAL - SECCIONAL ARMENIA</t>
  </si>
  <si>
    <t>DIRECCION EJECUTIVA DE ADMINISTRACION JUDICIAL - SECCIONAL BARRANQUILLA</t>
  </si>
  <si>
    <t>DIRECCION EJECUTIVA DE ADMINISTRACION JUDICIAL - SECCIONAL BUCARAMANGA</t>
  </si>
  <si>
    <t>DIRECCION EJECUTIVA DE ADMINISTRACION JUDICIAL - SECCIONAL CALI</t>
  </si>
  <si>
    <t>DIRECCION EJECUTIVA DE ADMINISTRACION JUDICIAL - SECCIONAL CARTAGENA</t>
  </si>
  <si>
    <t>DIRECCION EJECUTIVA DE ADMINISTRACION JUDICIAL - SECCIONAL CUCUTA</t>
  </si>
  <si>
    <t>DIRECCION EJECUTIVA DE ADMINISTRACION JUDICIAL - SECCIONAL IBAGUE</t>
  </si>
  <si>
    <t>DIRECCION EJECUTIVA DE ADMINISTRACION JUDICIAL - SECCIONAL MANIZALES</t>
  </si>
  <si>
    <t>DIRECCION EJECUTIVA DE ADMINISTRACION JUDICIAL - SECCIONAL MEDELLIN</t>
  </si>
  <si>
    <t>DIRECCION EJECUTIVA DE ADMINISTRACION JUDICIAL - SECCIONAL MONTERIA</t>
  </si>
  <si>
    <t>DIRECCION EJECUTIVA DE ADMINISTRACION JUDICIAL - SECCIONAL NEIVA</t>
  </si>
  <si>
    <t>DIRECCION EJECUTIVA DE ADMINISTRACION JUDICIAL - SECCIONAL PASTO</t>
  </si>
  <si>
    <t>DIRECCION EJECUTIVA DE ADMINISTRACION JUDICIAL - SECCIONAL PEREIRA</t>
  </si>
  <si>
    <t>DIRECCION EJECUTIVA DE ADMINISTRACION JUDICIAL - SECCIONAL POPAYAN</t>
  </si>
  <si>
    <t>DIRECCION EJECUTIVA DE ADMINISTRACION JUDICIAL - SECCIONAL RIOHACHA</t>
  </si>
  <si>
    <t>DIRECCION EJECUTIVA DE ADMINISTRACION JUDICIAL - SECCIONAL SANTA MARTA</t>
  </si>
  <si>
    <t>DIRECCION EJECUTIVA DE ADMINISTRACION JUDICIAL - SECCIONAL SINCELEJO</t>
  </si>
  <si>
    <t>DIRECCION EJECUTIVA DE ADMINISTRACION JUDICIAL - SECCIONAL TUNJA</t>
  </si>
  <si>
    <t>DIRECCION EJECUTIVA DE ADMINISTRACION JUDICIAL - SECCIONAL VALLEDUPAR</t>
  </si>
  <si>
    <t>DIRECCION EJECUTIVA DE ADMINISTRACION JUDICIAL - SECCIONAL VILLAVICENCIO</t>
  </si>
  <si>
    <t>DIRECCION EJECUTIVA DE ADMINISTRACION JUDICIAL - SECCIONAL QUIBDO</t>
  </si>
  <si>
    <t>DIRECCION EJECUTIVA DE ADMINISTRACION JUDICIAL - SECCIONAL FLORENCIA</t>
  </si>
  <si>
    <t>CONSEJO PROFESIONAL NACIONAL DE ARQUITECTURA Y SUS PROFESIONALES AUXILIARES</t>
  </si>
  <si>
    <t>DIRECCION NACIONAL DE BOMBEROS DE COLOMBIA</t>
  </si>
  <si>
    <t>EMPRESA COLOMBIANA DE PETROLEOS - ECOPETROL - REGIONAL ORINOQUIA</t>
  </si>
  <si>
    <t>UNIDAD ADMINISTRATIVA ESPECIAL DEL SERVICIO PUBLICO DE EMPLEO</t>
  </si>
  <si>
    <t>PATRIMONIO AUTONOMO DE REMANENTES DEL ISS EN LIQUIDACION</t>
  </si>
  <si>
    <t>FIDEICOMISO ALCALIS RECONOCIMIENTO DE PENSIONES</t>
  </si>
  <si>
    <t>PATRIMONIO AUTONOMO DE REMANENTES DEL EXTINTO DEPARTAMENTO ADMINISTRATIVO DAS Y SU FONDO ROTATORIO</t>
  </si>
  <si>
    <t xml:space="preserve">EJERCITO NACIONAL </t>
  </si>
  <si>
    <t>ARMADA NACIONAL</t>
  </si>
  <si>
    <t>FUERZA AEREA COLOMBIANA</t>
  </si>
  <si>
    <t>UNIDAD DE GESTION GENERAL- MINISTERIO DE DEFENSA NACIONAL</t>
  </si>
  <si>
    <t>COMISIONADO PARA LA POLICIA- MINISTERIO DE DEFENSA NACIONAL</t>
  </si>
  <si>
    <t xml:space="preserve">TRIBUNAL MEDICO LABORAL </t>
  </si>
  <si>
    <t xml:space="preserve">JUSTICIA PENAL MILITAR </t>
  </si>
  <si>
    <t xml:space="preserve">DIRECCION GENERAL DE SANIDAD MILITAR </t>
  </si>
  <si>
    <t>COMANDO GENERAL DE LAS FUERZAS MILITARES</t>
  </si>
  <si>
    <t>BIOENERGY S.A.S.</t>
  </si>
  <si>
    <t>BIOENERGY ZONA FRANCA S.A.S.</t>
  </si>
  <si>
    <t>AGENCIA NACIONAL DE TIERRAS</t>
  </si>
  <si>
    <t>AGENCIA DE DESARROLLO RURAL</t>
  </si>
  <si>
    <t>PAR CAPRECOM LIQUIDADO</t>
  </si>
  <si>
    <t>AGENCIA NACIONAL DE SEGURIDAD VIAL</t>
  </si>
  <si>
    <t>AGENCIA DE RENOVACION DEL TERRITORIO</t>
  </si>
  <si>
    <t>PATRIMONIO AUTONOMO FONDO NACIONAL DE SALUD DE LAS PERSONAS PRIVADAS DE LA LIBERTAD</t>
  </si>
  <si>
    <t>PATRIMONIO AUTONOMO INNPULSA</t>
  </si>
  <si>
    <t>UNIDAD DE PROYECCION NORMATIVA Y ESTUDIOS DE REGULACION FINANCIERA</t>
  </si>
  <si>
    <t>CENTRAL DE ABASTOS DE CUCUTA S.A.</t>
  </si>
  <si>
    <t>ADMINISTRADORA DE LOS RECURSOS DEL SISTEMA GENERAL DE SEGURIDAD SOCIAL EN SALUD</t>
  </si>
  <si>
    <t>PAR INCODER EN LIQUIDACION</t>
  </si>
  <si>
    <t>INSTITUTO DE EVALUACION TECNOLOGICA EN SALUD</t>
  </si>
  <si>
    <t>ESENTTIA S.A</t>
  </si>
  <si>
    <t>ELECTRIFICADORA DEL TOLIMA SA  EMPRESA DE SERVICIOS PUBLICOS ELECTROLIMA SA ESP EN LIQUIDACION</t>
  </si>
  <si>
    <t>POLICIA NACIONAL - UNIDAD DEFENSA JUDICIAL ARAUCA</t>
  </si>
  <si>
    <t>POLICIA NACIONAL - UNIDAD DEFENSA JUDICIAL QUINDIO</t>
  </si>
  <si>
    <t>POLICIA NACIONAL - UNIDAD DEFENSA JUDICIAL ATLANTICO</t>
  </si>
  <si>
    <t>POLICIA NACIONAL - UNIDAD DEFENSA JUDICIAL SANTANDER</t>
  </si>
  <si>
    <t>POLICIA NACIONAL - UNIDAD DEFENSA JUDICIAL VALLE DEL CAUCA</t>
  </si>
  <si>
    <t>POLICIA NACIONAL - UNIDAD DEFENSA JUDICIAL BOLIVAR</t>
  </si>
  <si>
    <t>POLICIA NACIONAL - UNIDAD DEFENSA JUDICIAL NORTE DE SANTANDER</t>
  </si>
  <si>
    <t>POLICIA NACIONAL - UNIDAD DEFENSA JUDICIAL CAQUETA</t>
  </si>
  <si>
    <t>POLICIA NACIONAL - UNIDAD DEFENSA JUDICIAL TOLIMA</t>
  </si>
  <si>
    <t>POLICIA NACIONAL - UNIDAD DEFENSA JUDICIAL CALDAS</t>
  </si>
  <si>
    <t>POLICIA NACIONAL - UNIDAD DEFENSA JUDICIAL ANTIOQUIA</t>
  </si>
  <si>
    <t>POLICIA NACIONAL - UNIDAD DEFENSA JUDICIAL PUTUMAYO</t>
  </si>
  <si>
    <t>POLICIA NACIONAL - UNIDAD DEFENSA JUDICIAL CORDOBA</t>
  </si>
  <si>
    <t>POLICIA NACIONAL - UNIDAD DEFENSA JUDICIAL HUILA</t>
  </si>
  <si>
    <t>POLICIA NACIONAL - UNIDAD DEFENSA JUDICIAL NARIÑO</t>
  </si>
  <si>
    <t>POLICIA NACIONAL - UNIDAD DEFENSA JUDICIAL RISARALDA</t>
  </si>
  <si>
    <t>POLICIA NACIONAL - UNIDAD DEFENSA JUDICIAL CAUCA</t>
  </si>
  <si>
    <t>POLICIA NACIONAL - UNIDAD DEFENSA JUDICIAL CHOCO</t>
  </si>
  <si>
    <t>POLICIA NACIONAL - UNIDAD DEFENSA JUDICIAL GUAJIRA</t>
  </si>
  <si>
    <t>POLICIA NACIONAL - UNIDAD DEFENSA JUDICIAL MAGDALENA</t>
  </si>
  <si>
    <t>POLICIA NACIONAL - UNIDAD DEFENSA JUDICIAL SUCRE</t>
  </si>
  <si>
    <t>POLICIA NACIONAL - UNIDAD DEFENSA JUDICIAL BOYACA</t>
  </si>
  <si>
    <t>POLICIA NACIONAL - UNIDAD DEFENSA JUDICIAL URABA</t>
  </si>
  <si>
    <t>POLICIA NACIONAL - UNIDAD DEFENSA JUDICIAL CESAR</t>
  </si>
  <si>
    <t>POLICIA NACIONAL - UNIDAD DEFENSA JUDICIAL META</t>
  </si>
  <si>
    <t>POLICIA NACIONAL - UNIDAD DEFENSA JUDICIAL CASANARE</t>
  </si>
  <si>
    <t>JURISDICCION ESPECIAL PARA LA PAZ</t>
  </si>
  <si>
    <t>ESENTTIA MASTERBATCH LTDA</t>
  </si>
  <si>
    <t>PATRIMONIO AUTONOMO DE REMANENTES E.S.E. FRANCISCO DE PAULA SANTANDER EN LIQUIDACION</t>
  </si>
  <si>
    <t>DIRECCION DE SANIDAD DE LA POLICIA NACIONAL</t>
  </si>
  <si>
    <t>UNIDAD DE BUSQUEDA DE PERSONAS DADAS POR DESAPARECIDAS EN EL CONTEXTO Y EN RAZON AL CONFLICTO ARMADO</t>
  </si>
  <si>
    <t>COMISION PARA EL ESCLARECIMIENTO DE LA VERDAD, LA CONVIVENCIA Y LA NO REPETICION</t>
  </si>
  <si>
    <t>LA PREVISORA COMPAÑIA DE SEGUROS - RECOBROS Y SALVAMENTOS</t>
  </si>
  <si>
    <t>INFRAESTRUCTURA ASSET MANAGEMENT COLOMBIA S.A.S.</t>
  </si>
  <si>
    <t>PATRIMONIO AUTONOMO DE REMANENTES PAR ANTV LIQUIDADA</t>
  </si>
  <si>
    <t>CONCESION COSTERA CARTAGENA BARRANQUILLA S.A.S</t>
  </si>
  <si>
    <t>PATRIMONIO AUTÓNOMO COLOMBIA PRODUCTIVA</t>
  </si>
  <si>
    <t>UNIDAD ADMINISTRATIVA ESPECIAL DE LA JUSTICIA PENAL MILITAR Y POLICIAL</t>
  </si>
  <si>
    <t>MINISTERIO DE EDUCACION NACIONAL</t>
  </si>
  <si>
    <t>CENTRO DE DIAGNÓSTICO AUTOMOTOR DE CALDAS</t>
  </si>
  <si>
    <t>UNIDAD DE PLANEACION  DE INFRAESTRUCTURA  DE TRANSPORTE</t>
  </si>
  <si>
    <t>UNIDAD ADMINISTRATIVA ESPECIAL DE ALIMENTACIÓN ESCOLAR</t>
  </si>
  <si>
    <t>CONSORCIO FONDO COLOMBIA EN PAZ 2019</t>
  </si>
  <si>
    <t>FIDEICOMISO FONDO NACIONAL DE SALUD</t>
  </si>
  <si>
    <t>ORGANISMO NACIONAL DE ACREDITACION</t>
  </si>
  <si>
    <t>SIN IDENTIFICAR</t>
  </si>
  <si>
    <t>OTRA</t>
  </si>
  <si>
    <r>
      <t>(3)En el reporte de activos al 31 de diciembre verifique la columna</t>
    </r>
    <r>
      <rPr>
        <b/>
        <i/>
        <sz val="9"/>
        <color theme="1"/>
        <rFont val="Calibri"/>
        <family val="2"/>
        <scheme val="minor"/>
      </rPr>
      <t xml:space="preserve"> Estado General del proceso</t>
    </r>
  </si>
  <si>
    <t>VLADIMIR SALAZAR AREVALO</t>
  </si>
  <si>
    <t>JUAN MANUEL CHARRY MOSQUERA</t>
  </si>
  <si>
    <t>JULIE TATIANA DUSSAN PEÑA</t>
  </si>
  <si>
    <t>ERNESTO CARDENAS VEGA</t>
  </si>
  <si>
    <t xml:space="preserve">En la actualidad, el Jefe de la Oficina Juridica, está a cargo de otra persona. Por lo cúal, no se ha realizado su actualización. </t>
  </si>
  <si>
    <t xml:space="preserve">Existe la necesidad de parte de la Oficina Juridica, de realizar las respectivas actualizaciones en el Sistema Ekogui. </t>
  </si>
  <si>
    <t xml:space="preserve">Se solicita a la Oficina Juridica actualizar la información presentada en el sistema Ekogui, toda vez que la información relacionada no coinide con la información allegada a la Oficina de Control Interno. Del mismo modo, la Oficina Juridca, informa que solicitaron capacitación para los abogados, la cúal está programada para el mes de abril del año en curso. </t>
  </si>
  <si>
    <t xml:space="preserve">Es necesario por parte de la Oficina Juridica, cerrar aquellos procesos anteriores que a la fecha ya se encuentran en estado de terminado pero sigue apareciendo activos en el Sistema Ekogui. De igual modo, en comunicación con la oficina Juridica, se informó que se está a la espera de la respectiva capacitación, con el fin de cerrar los procesos correspondientes. </t>
  </si>
  <si>
    <t xml:space="preserve">Es necesario por parte de la Oficina Juridica, actualizar la información pertinente al Sistema Ekogui, toda vez que reporta información inexacta que no permite un verdadero control sobre los procesos judiciales que presenta la Universidad Surcolombiana. Del mismo modo, en comunicación con dicha oficina, se informó que está a a la espera de que realicen las respectivas capacitaciones a los abogados.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</si>
</sst>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18">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0" fontId="6" fillId="0" borderId="0" xfId="0" applyFont="1"/>
    <xf numFmtId="0" fontId="6" fillId="0" borderId="5" xfId="0" applyFont="1" applyBorder="1"/>
    <xf numFmtId="14" fontId="0" fillId="2" borderId="0" xfId="0" applyNumberFormat="1" applyFill="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22" xfId="0" applyFill="1" applyBorder="1" applyAlignment="1">
      <alignment horizontal="center" vertical="center"/>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5" fillId="2" borderId="5" xfId="0" applyNumberFormat="1" applyFont="1" applyFill="1" applyBorder="1"/>
    <xf numFmtId="0" fontId="0" fillId="2" borderId="13" xfId="0" applyFill="1" applyBorder="1" applyAlignment="1" applyProtection="1">
      <alignment wrapText="1"/>
      <protection hidden="1"/>
    </xf>
    <xf numFmtId="0" fontId="15" fillId="0" borderId="0" xfId="2"/>
    <xf numFmtId="14" fontId="15" fillId="0" borderId="0" xfId="2" applyNumberFormat="1"/>
    <xf numFmtId="164" fontId="15" fillId="0" borderId="0" xfId="2" applyNumberFormat="1"/>
    <xf numFmtId="0" fontId="15" fillId="4" borderId="0" xfId="2" applyFill="1"/>
    <xf numFmtId="0" fontId="15" fillId="4" borderId="0" xfId="2"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17" fillId="0" borderId="0" xfId="0" applyFont="1" applyAlignment="1">
      <alignment horizontal="center"/>
    </xf>
    <xf numFmtId="0" fontId="2" fillId="3" borderId="19" xfId="0" applyFont="1" applyFill="1" applyBorder="1" applyAlignment="1">
      <alignment horizontal="center"/>
    </xf>
    <xf numFmtId="0" fontId="10" fillId="2" borderId="21" xfId="0" applyFont="1" applyFill="1" applyBorder="1" applyAlignment="1"/>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12" xfId="0" applyFill="1" applyBorder="1" applyAlignment="1" applyProtection="1">
      <alignment horizontal="left" vertical="top"/>
      <protection locked="0"/>
    </xf>
    <xf numFmtId="0" fontId="0" fillId="6" borderId="25"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2" borderId="23" xfId="0" applyFill="1" applyBorder="1" applyAlignment="1">
      <alignment horizontal="center"/>
    </xf>
    <xf numFmtId="0" fontId="0" fillId="2" borderId="24" xfId="0" applyFill="1" applyBorder="1" applyAlignment="1">
      <alignment horizontal="center"/>
    </xf>
    <xf numFmtId="0" fontId="0" fillId="2" borderId="0" xfId="0" applyFill="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6" borderId="13" xfId="0" applyFill="1" applyBorder="1" applyAlignment="1" applyProtection="1">
      <alignment horizontal="left" vertical="top"/>
      <protection locked="0"/>
    </xf>
    <xf numFmtId="0" fontId="0" fillId="6" borderId="21"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8"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9"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1" xfId="0" applyFill="1" applyBorder="1" applyAlignment="1">
      <alignment horizontal="left" wrapText="1"/>
    </xf>
    <xf numFmtId="0" fontId="0" fillId="0" borderId="0" xfId="0" applyAlignment="1">
      <alignment horizontal="center"/>
    </xf>
    <xf numFmtId="0" fontId="4" fillId="6" borderId="23" xfId="0" applyFont="1" applyFill="1" applyBorder="1" applyAlignment="1" applyProtection="1">
      <alignment horizontal="center" vertical="top"/>
      <protection locked="0"/>
    </xf>
    <xf numFmtId="0" fontId="4" fillId="6" borderId="27" xfId="0" applyFont="1" applyFill="1" applyBorder="1" applyAlignment="1" applyProtection="1">
      <alignment horizontal="center" vertical="top"/>
      <protection locked="0"/>
    </xf>
    <xf numFmtId="0" fontId="4" fillId="6" borderId="24" xfId="0" applyFont="1"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Alignment="1">
      <alignment horizontal="center"/>
    </xf>
  </cellXfs>
  <cellStyles count="3">
    <cellStyle name="Excel Built-in Normal" xfId="2"/>
    <cellStyle name="Normal" xfId="0" builtinId="0"/>
    <cellStyle name="Porcentaje" xfId="1" builtinId="5"/>
  </cellStyles>
  <dxfs count="4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O18"/>
  <sheetViews>
    <sheetView showGridLines="0" workbookViewId="0"/>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78" t="s">
        <v>74</v>
      </c>
      <c r="C3" s="79"/>
      <c r="D3" s="79"/>
      <c r="E3" s="79"/>
      <c r="F3" s="79"/>
      <c r="G3" s="79"/>
      <c r="H3" s="79"/>
      <c r="I3" s="79"/>
      <c r="J3" s="79"/>
      <c r="K3" s="79"/>
      <c r="L3" s="79"/>
      <c r="M3" s="79"/>
      <c r="N3" s="79"/>
      <c r="O3" s="80"/>
    </row>
    <row r="4" spans="2:15" ht="23.25" x14ac:dyDescent="0.35">
      <c r="B4" s="78" t="s">
        <v>11</v>
      </c>
      <c r="C4" s="79"/>
      <c r="D4" s="79"/>
      <c r="E4" s="79"/>
      <c r="F4" s="79"/>
      <c r="G4" s="79"/>
      <c r="H4" s="79"/>
      <c r="I4" s="79"/>
      <c r="J4" s="79"/>
      <c r="K4" s="79"/>
      <c r="L4" s="79"/>
      <c r="M4" s="79"/>
      <c r="N4" s="79"/>
      <c r="O4" s="80"/>
    </row>
    <row r="5" spans="2:15" x14ac:dyDescent="0.25">
      <c r="B5" s="5"/>
      <c r="O5" s="6"/>
    </row>
    <row r="6" spans="2:15" x14ac:dyDescent="0.25">
      <c r="B6" s="5"/>
      <c r="C6" s="81" t="s">
        <v>86</v>
      </c>
      <c r="D6" s="81"/>
      <c r="E6" s="81"/>
      <c r="F6" s="81"/>
      <c r="G6" s="81"/>
      <c r="H6" s="81"/>
      <c r="I6" s="81"/>
      <c r="J6" s="81"/>
      <c r="K6" s="81"/>
      <c r="L6" s="81"/>
      <c r="M6" s="81"/>
      <c r="N6" s="81"/>
      <c r="O6" s="6"/>
    </row>
    <row r="7" spans="2:15" x14ac:dyDescent="0.25">
      <c r="B7" s="5"/>
      <c r="C7" s="81"/>
      <c r="D7" s="81"/>
      <c r="E7" s="81"/>
      <c r="F7" s="81"/>
      <c r="G7" s="81"/>
      <c r="H7" s="81"/>
      <c r="I7" s="81"/>
      <c r="J7" s="81"/>
      <c r="K7" s="81"/>
      <c r="L7" s="81"/>
      <c r="M7" s="81"/>
      <c r="N7" s="81"/>
      <c r="O7" s="6"/>
    </row>
    <row r="8" spans="2:15" x14ac:dyDescent="0.25">
      <c r="B8" s="5"/>
      <c r="O8" s="6"/>
    </row>
    <row r="9" spans="2:15" x14ac:dyDescent="0.25">
      <c r="B9" s="5"/>
      <c r="O9" s="6"/>
    </row>
    <row r="10" spans="2:15" x14ac:dyDescent="0.25">
      <c r="B10" s="5"/>
      <c r="O10" s="6"/>
    </row>
    <row r="11" spans="2:15" x14ac:dyDescent="0.25">
      <c r="B11" s="5"/>
      <c r="O11" s="6"/>
    </row>
    <row r="12" spans="2:15" x14ac:dyDescent="0.25">
      <c r="B12" s="5"/>
      <c r="O12" s="6"/>
    </row>
    <row r="13" spans="2:15" x14ac:dyDescent="0.25">
      <c r="B13" s="5"/>
      <c r="O13" s="6"/>
    </row>
    <row r="14" spans="2:15" x14ac:dyDescent="0.25">
      <c r="B14" s="5"/>
      <c r="O14" s="6"/>
    </row>
    <row r="15" spans="2:15" x14ac:dyDescent="0.25">
      <c r="B15" s="5"/>
      <c r="O15" s="6"/>
    </row>
    <row r="16" spans="2:15" x14ac:dyDescent="0.25">
      <c r="B16" s="5"/>
      <c r="O16" s="6"/>
    </row>
    <row r="17" spans="2:15" x14ac:dyDescent="0.25">
      <c r="B17" s="5"/>
      <c r="O17" s="6"/>
    </row>
    <row r="18" spans="2:15" ht="15.75" thickBot="1" x14ac:dyDescent="0.3">
      <c r="B18" s="7"/>
      <c r="C18" s="8"/>
      <c r="D18" s="8"/>
      <c r="E18" s="8"/>
      <c r="F18" s="8"/>
      <c r="G18" s="8"/>
      <c r="H18" s="8"/>
      <c r="I18" s="8"/>
      <c r="J18" s="8"/>
      <c r="K18" s="8"/>
      <c r="L18" s="8"/>
      <c r="M18" s="8"/>
      <c r="N18" s="8"/>
      <c r="O18" s="9"/>
    </row>
  </sheetData>
  <sheetProtection algorithmName="SHA-512" hashValue="fESCBRSONm1O8Dc0JOnjB+qZOu1d6CiIMR9AFNICnNkTv8GeL/e0JsFltcWbeY82mSirBMQYcES73YQY5x/fMQ==" saltValue="rfeIy2Ycu5WCYD7kyrPZ3g==" spinCount="100000" sheet="1" objects="1" scenarios="1"/>
  <mergeCells count="3">
    <mergeCell ref="B3:O3"/>
    <mergeCell ref="B4:O4"/>
    <mergeCell ref="C6:N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2:BO18"/>
  <sheetViews>
    <sheetView zoomScaleNormal="100" workbookViewId="0">
      <selection activeCell="O3" sqref="O3"/>
    </sheetView>
  </sheetViews>
  <sheetFormatPr baseColWidth="10" defaultColWidth="10.7109375" defaultRowHeight="15" x14ac:dyDescent="0.25"/>
  <cols>
    <col min="1" max="1" width="34.5703125" style="60" customWidth="1"/>
    <col min="2" max="2" width="29.5703125" style="60" customWidth="1"/>
    <col min="3" max="16384" width="10.7109375" style="60"/>
  </cols>
  <sheetData>
    <row r="2" spans="1:67" x14ac:dyDescent="0.25">
      <c r="A2" s="63" t="s">
        <v>36</v>
      </c>
      <c r="B2" s="63" t="s">
        <v>107</v>
      </c>
      <c r="C2" s="63" t="s">
        <v>21</v>
      </c>
      <c r="D2" s="63" t="s">
        <v>22</v>
      </c>
      <c r="E2" s="63" t="s">
        <v>26</v>
      </c>
      <c r="F2" s="63" t="s">
        <v>20</v>
      </c>
      <c r="G2" s="63" t="s">
        <v>96</v>
      </c>
      <c r="H2" s="63" t="s">
        <v>97</v>
      </c>
      <c r="I2" s="64" t="s">
        <v>108</v>
      </c>
      <c r="J2" s="64" t="s">
        <v>109</v>
      </c>
      <c r="K2" s="64" t="s">
        <v>110</v>
      </c>
      <c r="L2" s="64" t="s">
        <v>111</v>
      </c>
      <c r="M2" s="64" t="s">
        <v>112</v>
      </c>
      <c r="N2" s="64" t="s">
        <v>113</v>
      </c>
      <c r="O2" s="64" t="s">
        <v>114</v>
      </c>
      <c r="P2" s="63" t="s">
        <v>27</v>
      </c>
      <c r="Q2" s="63" t="s">
        <v>28</v>
      </c>
      <c r="R2" s="63" t="s">
        <v>29</v>
      </c>
      <c r="S2" s="63" t="s">
        <v>115</v>
      </c>
      <c r="T2" s="63" t="s">
        <v>116</v>
      </c>
      <c r="U2" s="63" t="s">
        <v>35</v>
      </c>
      <c r="V2" s="63" t="s">
        <v>117</v>
      </c>
      <c r="W2" s="63" t="s">
        <v>80</v>
      </c>
      <c r="X2" s="63" t="s">
        <v>81</v>
      </c>
      <c r="Y2" s="63" t="s">
        <v>82</v>
      </c>
      <c r="Z2" s="63" t="s">
        <v>83</v>
      </c>
      <c r="AA2" s="63" t="s">
        <v>84</v>
      </c>
      <c r="AB2" s="64" t="s">
        <v>118</v>
      </c>
      <c r="AC2" s="64" t="s">
        <v>119</v>
      </c>
      <c r="AD2" s="64" t="s">
        <v>120</v>
      </c>
      <c r="AE2" s="63" t="s">
        <v>33</v>
      </c>
      <c r="AF2" s="63" t="s">
        <v>58</v>
      </c>
      <c r="AG2" s="63" t="s">
        <v>59</v>
      </c>
      <c r="AH2" s="63" t="s">
        <v>34</v>
      </c>
      <c r="AI2" s="63" t="s">
        <v>121</v>
      </c>
      <c r="AJ2" s="63" t="s">
        <v>122</v>
      </c>
      <c r="AK2" s="63" t="s">
        <v>123</v>
      </c>
      <c r="AL2" s="63" t="s">
        <v>124</v>
      </c>
      <c r="AM2" s="63" t="s">
        <v>125</v>
      </c>
      <c r="AN2" s="63" t="s">
        <v>126</v>
      </c>
      <c r="AO2" s="63" t="s">
        <v>127</v>
      </c>
      <c r="AP2" s="63" t="s">
        <v>128</v>
      </c>
      <c r="AQ2" s="65" t="s">
        <v>51</v>
      </c>
      <c r="AR2" s="65" t="s">
        <v>52</v>
      </c>
      <c r="AS2" s="65" t="s">
        <v>48</v>
      </c>
      <c r="AT2" s="65" t="s">
        <v>49</v>
      </c>
      <c r="AU2" s="65" t="s">
        <v>50</v>
      </c>
      <c r="AV2" s="65" t="s">
        <v>53</v>
      </c>
      <c r="AW2" s="65" t="s">
        <v>66</v>
      </c>
      <c r="AX2" s="65" t="s">
        <v>55</v>
      </c>
      <c r="AY2" s="65" t="s">
        <v>56</v>
      </c>
      <c r="AZ2" s="65" t="s">
        <v>68</v>
      </c>
      <c r="BA2" s="65" t="s">
        <v>69</v>
      </c>
      <c r="BB2" s="66" t="s">
        <v>129</v>
      </c>
      <c r="BC2" s="66" t="s">
        <v>85</v>
      </c>
      <c r="BD2" s="67" t="s">
        <v>130</v>
      </c>
      <c r="BE2" s="67" t="s">
        <v>131</v>
      </c>
      <c r="BF2" s="67" t="s">
        <v>132</v>
      </c>
      <c r="BG2" s="67" t="s">
        <v>133</v>
      </c>
      <c r="BH2" s="67" t="s">
        <v>134</v>
      </c>
      <c r="BI2" s="67" t="s">
        <v>135</v>
      </c>
      <c r="BJ2" s="67" t="s">
        <v>136</v>
      </c>
      <c r="BK2" s="67" t="s">
        <v>137</v>
      </c>
      <c r="BL2" s="67" t="s">
        <v>138</v>
      </c>
      <c r="BM2" s="67" t="s">
        <v>139</v>
      </c>
      <c r="BN2" s="67" t="s">
        <v>140</v>
      </c>
      <c r="BO2" s="67" t="s">
        <v>141</v>
      </c>
    </row>
    <row r="3" spans="1:67" x14ac:dyDescent="0.25">
      <c r="A3" s="60" t="str">
        <f>'Resumen General'!C5</f>
        <v>UNIVERSIDAD SURCOLOMBIANA</v>
      </c>
      <c r="B3" s="60" t="str">
        <f>'Resumen General'!C6</f>
        <v>JUAN MANUEL CHARRY MOSQUERA</v>
      </c>
      <c r="C3" s="60">
        <f>+ABOGADOS!D11</f>
        <v>6</v>
      </c>
      <c r="D3" s="60">
        <f>+ABOGADOS!D12</f>
        <v>15</v>
      </c>
      <c r="E3" s="60">
        <f>+ABOGADOS!D13</f>
        <v>6</v>
      </c>
      <c r="F3" s="60">
        <f>+ABOGADOS!D14</f>
        <v>0</v>
      </c>
      <c r="G3" s="60">
        <f>+ABOGADOS!D17</f>
        <v>4</v>
      </c>
      <c r="H3" s="60">
        <f>+ABOGADOS!D18</f>
        <v>0</v>
      </c>
      <c r="I3" s="60">
        <f>+ABOGADOS!G10</f>
        <v>10</v>
      </c>
      <c r="J3" s="60">
        <f>+ABOGADOS!G11</f>
        <v>10</v>
      </c>
      <c r="K3" s="60">
        <f>+ABOGADOS!G12</f>
        <v>10</v>
      </c>
      <c r="L3" s="60">
        <f>+ABOGADOS!G17</f>
        <v>6</v>
      </c>
      <c r="M3" s="60">
        <f>+ABOGADOS!G18</f>
        <v>0</v>
      </c>
      <c r="N3" s="60">
        <f>+ABOGADOS!G19</f>
        <v>0</v>
      </c>
      <c r="O3" s="60">
        <f>+ABOGADOS!G20</f>
        <v>0</v>
      </c>
      <c r="P3" s="60">
        <f>+JUDICIALES!D11</f>
        <v>297</v>
      </c>
      <c r="Q3" s="60">
        <f>+JUDICIALES!D12</f>
        <v>297</v>
      </c>
      <c r="R3" s="60">
        <f>+JUDICIALES!D13</f>
        <v>5</v>
      </c>
      <c r="S3" s="60">
        <f>+JUDICIALES!D16</f>
        <v>6</v>
      </c>
      <c r="T3" s="60">
        <f>+JUDICIALES!D17</f>
        <v>1</v>
      </c>
      <c r="U3" s="60">
        <f>+JUDICIALES!D21</f>
        <v>199</v>
      </c>
      <c r="V3" s="60">
        <f>+JUDICIALES!D22</f>
        <v>7</v>
      </c>
      <c r="W3" s="60">
        <f>JUDICIALES!D28</f>
        <v>1</v>
      </c>
      <c r="X3" s="60">
        <f>JUDICIALES!D29</f>
        <v>1</v>
      </c>
      <c r="Y3" s="60">
        <f>JUDICIALES!D30</f>
        <v>1</v>
      </c>
      <c r="Z3" s="60">
        <f>JUDICIALES!D31</f>
        <v>1</v>
      </c>
      <c r="AA3" s="60">
        <f>JUDICIALES!D32</f>
        <v>1</v>
      </c>
      <c r="AB3" s="60">
        <f>+JUDICIALES!G9</f>
        <v>0</v>
      </c>
      <c r="AC3" s="60">
        <f>+JUDICIALES!G10</f>
        <v>0</v>
      </c>
      <c r="AD3" s="60">
        <f>+JUDICIALES!G11</f>
        <v>0</v>
      </c>
      <c r="AE3" s="60">
        <f>+JUDICIALES!G15</f>
        <v>292</v>
      </c>
      <c r="AF3" s="60">
        <f>+JUDICIALES!G16</f>
        <v>115</v>
      </c>
      <c r="AG3" s="60">
        <f>+JUDICIALES!G17</f>
        <v>79</v>
      </c>
      <c r="AH3" s="60">
        <f>+JUDICIALES!G18</f>
        <v>7</v>
      </c>
      <c r="AI3" s="60">
        <f>+JUDICIALES!G21</f>
        <v>241</v>
      </c>
      <c r="AJ3" s="60">
        <f>+JUDICIALES!G22</f>
        <v>25</v>
      </c>
      <c r="AK3" s="60">
        <f>+JUDICIALES!G23</f>
        <v>6</v>
      </c>
      <c r="AL3" s="60">
        <f>+JUDICIALES!G24</f>
        <v>18</v>
      </c>
      <c r="AM3" s="60">
        <f>+JUDICIALES!H21</f>
        <v>230</v>
      </c>
      <c r="AN3" s="60">
        <f>+JUDICIALES!H22</f>
        <v>12</v>
      </c>
      <c r="AO3" s="60">
        <f>+JUDICIALES!H23</f>
        <v>0</v>
      </c>
      <c r="AP3" s="60">
        <f>+JUDICIALES!H24</f>
        <v>3</v>
      </c>
      <c r="AQ3" s="60">
        <f>+PREJUDICIALES!D10</f>
        <v>2</v>
      </c>
      <c r="AR3" s="60">
        <f>+PREJUDICIALES!D11</f>
        <v>22</v>
      </c>
      <c r="AS3" s="60">
        <f>+PREJUDICIALES!D12</f>
        <v>2</v>
      </c>
      <c r="AT3" s="60">
        <f>+PREJUDICIALES!D13</f>
        <v>2</v>
      </c>
      <c r="AU3" s="60">
        <f>+PREJUDICIALES!D14</f>
        <v>16</v>
      </c>
      <c r="AV3" s="60">
        <f>+PREJUDICIALES!D17</f>
        <v>0</v>
      </c>
      <c r="AW3" s="60">
        <f>+PREJUDICIALES!D18</f>
        <v>0</v>
      </c>
      <c r="AX3" s="60">
        <f>+PREJUDICIALES!G12</f>
        <v>4</v>
      </c>
      <c r="AY3" s="60">
        <f>+PREJUDICIALES!G13</f>
        <v>14</v>
      </c>
      <c r="AZ3" s="60">
        <f>+ARBITRAMENTOS!D9</f>
        <v>0</v>
      </c>
      <c r="BA3" s="60">
        <f>+ARBITRAMENTOS!D10</f>
        <v>0</v>
      </c>
      <c r="BB3" s="60">
        <f>ARBITRAMENTOS!G9</f>
        <v>0</v>
      </c>
      <c r="BC3" s="60">
        <f>ARBITRAMENTOS!G10</f>
        <v>0</v>
      </c>
      <c r="BD3" s="60" t="str">
        <f>+PAGOS!D9</f>
        <v>No</v>
      </c>
      <c r="BE3" s="60" t="str">
        <f>+PAGOS!D10</f>
        <v>No</v>
      </c>
      <c r="BF3" s="61">
        <f>USUARIOS!D9</f>
        <v>44995</v>
      </c>
      <c r="BG3" s="61">
        <f>ABOGADOS!D7</f>
        <v>44995</v>
      </c>
      <c r="BH3" s="61">
        <f>JUDICIALES!D8</f>
        <v>44995</v>
      </c>
      <c r="BI3" s="60" t="str">
        <f>+USUARIOS!C19</f>
        <v xml:space="preserve">En la actualidad, el Jefe de la Oficina Juridica, está a cargo de otra persona. Por lo cúal, no se ha realizado su actualización. </v>
      </c>
      <c r="BJ3" s="60" t="str">
        <f>+ABOGADOS!C22</f>
        <v xml:space="preserve">Se solicita a la Oficina Juridica actualizar la información presentada en el sistema Ekogui, toda vez que la información relacionada no coinide con la información allegada a la Oficina de Control Interno. Del mismo modo, la Oficina Juridca, informa que solicitaron capacitación para los abogados, la cúal está programada para el mes de abril del año en curso. </v>
      </c>
      <c r="BK3" s="60" t="str">
        <f>+JUDICIALES!F28</f>
        <v xml:space="preserve">Existe la necesidad de parte de la Oficina Juridica, de realizar las respectivas actualizaciones en el Sistema Ekogui. </v>
      </c>
      <c r="BL3" s="60" t="str">
        <f>+PREJUDICIALES!F17</f>
        <v xml:space="preserve">Es necesario por parte de la Oficina Juridica, cerrar aquellos procesos anteriores que a la fecha ya se encuentran en estado de terminado pero sigue apareciendo activos en el Sistema Ekogui. De igual modo, en comunicación con la oficina Juridica, se informó que se está a la espera de la respectiva capacitación, con el fin de cerrar los procesos correspondientes. </v>
      </c>
      <c r="BM3" s="60">
        <f>+ARBITRAMENTOS!C13</f>
        <v>0</v>
      </c>
      <c r="BN3" s="60">
        <f>+PAGOS!F8</f>
        <v>0</v>
      </c>
      <c r="BO3" s="60" t="str">
        <f>'Resumen General'!B23</f>
        <v xml:space="preserve">Es necesario por parte de la Oficina Juridica, actualizar la información pertinente al Sistema Ekogui, toda vez que reporta información inexacta que no permite un verdadero control sobre los procesos judiciales que presenta la Universidad Surcolombiana. Del mismo modo, en comunicación con dicha oficina, se informó que está a a la espera de que realicen las respectivas capacitaciones a los abogados. </v>
      </c>
    </row>
    <row r="12" spans="1:67" x14ac:dyDescent="0.25">
      <c r="A12" s="60" t="s">
        <v>36</v>
      </c>
      <c r="B12" s="60" t="s">
        <v>15</v>
      </c>
      <c r="C12" s="63" t="s">
        <v>16</v>
      </c>
      <c r="D12" s="63" t="s">
        <v>6</v>
      </c>
      <c r="E12" s="63" t="s">
        <v>7</v>
      </c>
      <c r="F12" s="63" t="s">
        <v>17</v>
      </c>
      <c r="G12" s="63" t="s">
        <v>75</v>
      </c>
    </row>
    <row r="13" spans="1:67" x14ac:dyDescent="0.25">
      <c r="A13" s="60" t="str">
        <f t="shared" ref="A13:A18" si="0">$A$3</f>
        <v>UNIVERSIDAD SURCOLOMBIANA</v>
      </c>
      <c r="B13" s="60" t="s">
        <v>0</v>
      </c>
      <c r="C13" s="60" t="str">
        <f>USUARIOS!C12</f>
        <v>N/A</v>
      </c>
      <c r="D13" s="62">
        <f>USUARIOS!D12</f>
        <v>0</v>
      </c>
      <c r="E13" s="60">
        <f>USUARIOS!E12</f>
        <v>0</v>
      </c>
      <c r="F13" s="62">
        <f>USUARIOS!F12</f>
        <v>0</v>
      </c>
      <c r="G13" s="60" t="str">
        <f>USUARIOS!G12</f>
        <v/>
      </c>
    </row>
    <row r="14" spans="1:67" x14ac:dyDescent="0.25">
      <c r="A14" s="60" t="str">
        <f t="shared" si="0"/>
        <v>UNIVERSIDAD SURCOLOMBIANA</v>
      </c>
      <c r="B14" s="60" t="s">
        <v>1</v>
      </c>
      <c r="C14" s="60" t="str">
        <f>USUARIOS!C13</f>
        <v>Si</v>
      </c>
      <c r="D14" s="62">
        <f>USUARIOS!D13</f>
        <v>44426</v>
      </c>
      <c r="E14" s="60" t="str">
        <f>USUARIOS!E13</f>
        <v>VLADIMIR SALAZAR AREVALO</v>
      </c>
      <c r="F14" s="62">
        <f>USUARIOS!F13</f>
        <v>44687</v>
      </c>
      <c r="G14" s="60" t="str">
        <f>USUARIOS!G13</f>
        <v/>
      </c>
    </row>
    <row r="15" spans="1:67" x14ac:dyDescent="0.25">
      <c r="A15" s="60" t="str">
        <f t="shared" si="0"/>
        <v>UNIVERSIDAD SURCOLOMBIANA</v>
      </c>
      <c r="B15" s="60" t="s">
        <v>2</v>
      </c>
      <c r="C15" s="60" t="str">
        <f>USUARIOS!C14</f>
        <v>No</v>
      </c>
      <c r="D15" s="62">
        <f>USUARIOS!D14</f>
        <v>0</v>
      </c>
      <c r="E15" s="60">
        <f>USUARIOS!E14</f>
        <v>0</v>
      </c>
      <c r="F15" s="62">
        <f>USUARIOS!F14</f>
        <v>0</v>
      </c>
      <c r="G15" s="60" t="str">
        <f>USUARIOS!G14</f>
        <v/>
      </c>
    </row>
    <row r="16" spans="1:67" x14ac:dyDescent="0.25">
      <c r="A16" s="60" t="str">
        <f t="shared" si="0"/>
        <v>UNIVERSIDAD SURCOLOMBIANA</v>
      </c>
      <c r="B16" s="60" t="s">
        <v>3</v>
      </c>
      <c r="C16" s="60" t="str">
        <f>USUARIOS!C15</f>
        <v>Si</v>
      </c>
      <c r="D16" s="62">
        <f>USUARIOS!D15</f>
        <v>44636</v>
      </c>
      <c r="E16" s="60" t="str">
        <f>USUARIOS!E15</f>
        <v>JUAN MANUEL CHARRY MOSQUERA</v>
      </c>
      <c r="F16" s="62">
        <f>USUARIOS!F15</f>
        <v>44991</v>
      </c>
      <c r="G16" s="60" t="str">
        <f>USUARIOS!G15</f>
        <v/>
      </c>
    </row>
    <row r="17" spans="1:7" x14ac:dyDescent="0.25">
      <c r="A17" s="60" t="str">
        <f t="shared" si="0"/>
        <v>UNIVERSIDAD SURCOLOMBIANA</v>
      </c>
      <c r="B17" s="60" t="s">
        <v>4</v>
      </c>
      <c r="C17" s="60" t="str">
        <f>USUARIOS!C16</f>
        <v>Si</v>
      </c>
      <c r="D17" s="62">
        <f>USUARIOS!D16</f>
        <v>44770</v>
      </c>
      <c r="E17" s="60" t="str">
        <f>USUARIOS!E16</f>
        <v>JULIE TATIANA DUSSAN PEÑA</v>
      </c>
      <c r="F17" s="62">
        <f>USUARIOS!F16</f>
        <v>44792</v>
      </c>
      <c r="G17" s="60" t="str">
        <f>USUARIOS!G16</f>
        <v/>
      </c>
    </row>
    <row r="18" spans="1:7" x14ac:dyDescent="0.25">
      <c r="A18" s="60" t="str">
        <f t="shared" si="0"/>
        <v>UNIVERSIDAD SURCOLOMBIANA</v>
      </c>
      <c r="B18" s="60" t="s">
        <v>5</v>
      </c>
      <c r="C18" s="60" t="str">
        <f>USUARIOS!C17</f>
        <v>Si</v>
      </c>
      <c r="D18" s="62">
        <f>USUARIOS!D17</f>
        <v>44946</v>
      </c>
      <c r="E18" s="60" t="str">
        <f>USUARIOS!E17</f>
        <v>ERNESTO CARDENAS VEGA</v>
      </c>
      <c r="F18" s="62">
        <f>USUARIOS!F17</f>
        <v>44696</v>
      </c>
      <c r="G18" s="60" t="str">
        <f>USUARIOS!G17</f>
        <v/>
      </c>
    </row>
  </sheetData>
  <sheetProtection algorithmName="SHA-512" hashValue="K0dJHZsjIAvYDASG9ma+p8UGl1w8nczCJjXsz7WHEVVCfmWBEFXJkswtELoOwliYcMJMFfkVbcEVvaJawzUajg==" saltValue="aBx/Vdv/BhILutXsvz0UOg==" spinCount="100000" sheet="1" objects="1" scenarios="1"/>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5:T19"/>
  <sheetViews>
    <sheetView zoomScale="89" zoomScaleNormal="89" workbookViewId="0"/>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6"/>
    <col min="10" max="10" width="11.85546875" style="36" bestFit="1" customWidth="1"/>
    <col min="11" max="16384" width="11.42578125" style="1"/>
  </cols>
  <sheetData>
    <row r="5" spans="2:20" ht="15.75" thickBot="1" x14ac:dyDescent="0.3"/>
    <row r="6" spans="2:20" x14ac:dyDescent="0.25">
      <c r="B6" s="10"/>
      <c r="C6" s="11"/>
      <c r="D6" s="11"/>
      <c r="E6" s="11"/>
      <c r="F6" s="11"/>
      <c r="G6" s="12"/>
    </row>
    <row r="7" spans="2:20" ht="21" x14ac:dyDescent="0.35">
      <c r="B7" s="82" t="s">
        <v>104</v>
      </c>
      <c r="C7" s="83"/>
      <c r="D7" s="83"/>
      <c r="E7" s="83"/>
      <c r="F7" s="83"/>
      <c r="G7" s="84"/>
      <c r="T7" s="1" t="s">
        <v>12</v>
      </c>
    </row>
    <row r="8" spans="2:20" ht="15.75" thickBot="1" x14ac:dyDescent="0.3">
      <c r="B8" s="13"/>
      <c r="D8" s="90" t="s">
        <v>142</v>
      </c>
      <c r="E8" s="90"/>
      <c r="G8" s="14"/>
      <c r="T8" s="1" t="s">
        <v>13</v>
      </c>
    </row>
    <row r="9" spans="2:20" ht="15.75" thickBot="1" x14ac:dyDescent="0.3">
      <c r="B9" s="88" t="s">
        <v>106</v>
      </c>
      <c r="C9" s="89"/>
      <c r="D9" s="69">
        <v>44995</v>
      </c>
      <c r="G9" s="14"/>
      <c r="T9" s="1" t="s">
        <v>14</v>
      </c>
    </row>
    <row r="10" spans="2:20" x14ac:dyDescent="0.25">
      <c r="B10" s="13" t="s">
        <v>144</v>
      </c>
      <c r="G10" s="58">
        <v>43545</v>
      </c>
    </row>
    <row r="11" spans="2:20" x14ac:dyDescent="0.25">
      <c r="B11" s="20" t="s">
        <v>15</v>
      </c>
      <c r="C11" s="21" t="s">
        <v>16</v>
      </c>
      <c r="D11" s="22" t="s">
        <v>6</v>
      </c>
      <c r="E11" s="21" t="s">
        <v>7</v>
      </c>
      <c r="F11" s="21" t="s">
        <v>17</v>
      </c>
      <c r="G11" s="23" t="s">
        <v>75</v>
      </c>
    </row>
    <row r="12" spans="2:20" x14ac:dyDescent="0.25">
      <c r="B12" s="19" t="s">
        <v>0</v>
      </c>
      <c r="C12" s="68" t="s">
        <v>14</v>
      </c>
      <c r="D12" s="69"/>
      <c r="E12" s="68"/>
      <c r="F12" s="69"/>
      <c r="G12" s="70" t="str">
        <f t="shared" ref="G12:G17" si="0">+IF(C12="Si",IF(F12&lt;$G$10,"DESACTUALIZADO",""),"")</f>
        <v/>
      </c>
      <c r="H12" s="36">
        <f t="shared" ref="H12:H17" si="1">+IF(C12="N/A",1,0)</f>
        <v>1</v>
      </c>
      <c r="I12" s="36">
        <f t="shared" ref="I12:I17" si="2">+IF(C12="Si",1,0)</f>
        <v>0</v>
      </c>
      <c r="J12" s="36">
        <f t="shared" ref="J12:J17" si="3">+IF(C12="No",1,0)</f>
        <v>0</v>
      </c>
    </row>
    <row r="13" spans="2:20" x14ac:dyDescent="0.25">
      <c r="B13" s="19" t="s">
        <v>1</v>
      </c>
      <c r="C13" s="68" t="s">
        <v>12</v>
      </c>
      <c r="D13" s="69">
        <v>44426</v>
      </c>
      <c r="E13" s="68" t="s">
        <v>610</v>
      </c>
      <c r="F13" s="69">
        <v>44687</v>
      </c>
      <c r="G13" s="70" t="str">
        <f t="shared" si="0"/>
        <v/>
      </c>
      <c r="H13" s="36">
        <f t="shared" si="1"/>
        <v>0</v>
      </c>
      <c r="I13" s="36">
        <f t="shared" si="2"/>
        <v>1</v>
      </c>
      <c r="J13" s="36">
        <f t="shared" si="3"/>
        <v>0</v>
      </c>
    </row>
    <row r="14" spans="2:20" x14ac:dyDescent="0.25">
      <c r="B14" s="19" t="s">
        <v>2</v>
      </c>
      <c r="C14" s="68" t="s">
        <v>13</v>
      </c>
      <c r="D14" s="69"/>
      <c r="E14" s="68"/>
      <c r="F14" s="69"/>
      <c r="G14" s="70" t="str">
        <f t="shared" si="0"/>
        <v/>
      </c>
      <c r="H14" s="36">
        <f t="shared" si="1"/>
        <v>0</v>
      </c>
      <c r="I14" s="36">
        <f t="shared" si="2"/>
        <v>0</v>
      </c>
      <c r="J14" s="36">
        <f t="shared" si="3"/>
        <v>1</v>
      </c>
      <c r="T14" s="41">
        <v>43545</v>
      </c>
    </row>
    <row r="15" spans="2:20" x14ac:dyDescent="0.25">
      <c r="B15" s="19" t="s">
        <v>3</v>
      </c>
      <c r="C15" s="68" t="s">
        <v>12</v>
      </c>
      <c r="D15" s="69">
        <v>44636</v>
      </c>
      <c r="E15" s="68" t="s">
        <v>611</v>
      </c>
      <c r="F15" s="69">
        <v>44991</v>
      </c>
      <c r="G15" s="70" t="str">
        <f t="shared" si="0"/>
        <v/>
      </c>
      <c r="H15" s="36">
        <f t="shared" si="1"/>
        <v>0</v>
      </c>
      <c r="I15" s="36">
        <f t="shared" si="2"/>
        <v>1</v>
      </c>
      <c r="J15" s="36">
        <f t="shared" si="3"/>
        <v>0</v>
      </c>
    </row>
    <row r="16" spans="2:20" x14ac:dyDescent="0.25">
      <c r="B16" s="19" t="s">
        <v>4</v>
      </c>
      <c r="C16" s="68" t="s">
        <v>12</v>
      </c>
      <c r="D16" s="69">
        <v>44770</v>
      </c>
      <c r="E16" s="68" t="s">
        <v>612</v>
      </c>
      <c r="F16" s="69">
        <v>44792</v>
      </c>
      <c r="G16" s="70" t="str">
        <f t="shared" si="0"/>
        <v/>
      </c>
      <c r="H16" s="36">
        <f t="shared" si="1"/>
        <v>0</v>
      </c>
      <c r="I16" s="36">
        <f t="shared" si="2"/>
        <v>1</v>
      </c>
      <c r="J16" s="36">
        <f t="shared" si="3"/>
        <v>0</v>
      </c>
    </row>
    <row r="17" spans="2:10" x14ac:dyDescent="0.25">
      <c r="B17" s="19" t="s">
        <v>5</v>
      </c>
      <c r="C17" s="68" t="s">
        <v>12</v>
      </c>
      <c r="D17" s="69">
        <v>44946</v>
      </c>
      <c r="E17" s="68" t="s">
        <v>613</v>
      </c>
      <c r="F17" s="69">
        <v>44696</v>
      </c>
      <c r="G17" s="70" t="str">
        <f t="shared" si="0"/>
        <v/>
      </c>
      <c r="H17" s="36">
        <f t="shared" si="1"/>
        <v>0</v>
      </c>
      <c r="I17" s="36">
        <f t="shared" si="2"/>
        <v>1</v>
      </c>
      <c r="J17" s="36">
        <f t="shared" si="3"/>
        <v>0</v>
      </c>
    </row>
    <row r="18" spans="2:10" x14ac:dyDescent="0.25">
      <c r="B18" s="13"/>
      <c r="G18" s="14"/>
    </row>
    <row r="19" spans="2:10" ht="94.5" customHeight="1" thickBot="1" x14ac:dyDescent="0.3">
      <c r="B19" s="53" t="s">
        <v>89</v>
      </c>
      <c r="C19" s="85" t="s">
        <v>614</v>
      </c>
      <c r="D19" s="86"/>
      <c r="E19" s="86"/>
      <c r="F19" s="86"/>
      <c r="G19" s="87"/>
    </row>
  </sheetData>
  <sheetProtection algorithmName="SHA-512" hashValue="aZZAVq+3HOFiYvjpyTdOCCoPfknKGiZ41G4uF0O3Abxs8UNXXgq/L6kpkmaSCOG2KbjcyhMP+NX/6pLq1Nb7jg==" saltValue="YF26ftBx3+PWCyx8DBPaLg==" spinCount="100000" sheet="1" objects="1" scenarios="1"/>
  <dataConsolidate/>
  <mergeCells count="4">
    <mergeCell ref="B7:G7"/>
    <mergeCell ref="C19:G19"/>
    <mergeCell ref="B9:C9"/>
    <mergeCell ref="D8:E8"/>
  </mergeCells>
  <conditionalFormatting sqref="C12:C17">
    <cfRule type="containsText" dxfId="48" priority="20" operator="containsText" text="N/A">
      <formula>NOT(ISERROR(SEARCH("N/A",C12)))</formula>
    </cfRule>
    <cfRule type="containsBlanks" dxfId="47" priority="28">
      <formula>LEN(TRIM(C12))=0</formula>
    </cfRule>
  </conditionalFormatting>
  <conditionalFormatting sqref="D9">
    <cfRule type="containsBlanks" dxfId="46" priority="27">
      <formula>LEN(TRIM(D9))=0</formula>
    </cfRule>
  </conditionalFormatting>
  <conditionalFormatting sqref="D12:F17">
    <cfRule type="containsBlanks" dxfId="45" priority="22">
      <formula>LEN(TRIM(D12))=0</formula>
    </cfRule>
  </conditionalFormatting>
  <conditionalFormatting sqref="C19">
    <cfRule type="containsBlanks" dxfId="44" priority="21">
      <formula>LEN(TRIM(C19))=0</formula>
    </cfRule>
  </conditionalFormatting>
  <conditionalFormatting sqref="D12:F12 D13:D17">
    <cfRule type="expression" dxfId="43" priority="16">
      <formula>OR($C$12="No",$C$12="N/A")</formula>
    </cfRule>
  </conditionalFormatting>
  <conditionalFormatting sqref="D14:F14">
    <cfRule type="expression" dxfId="42" priority="15">
      <formula>OR($C$14="No",$C$14="N/A")</formula>
    </cfRule>
  </conditionalFormatting>
  <conditionalFormatting sqref="D13:F13">
    <cfRule type="expression" dxfId="41" priority="13">
      <formula>OR($C$13="No",$C$13="N/A")</formula>
    </cfRule>
  </conditionalFormatting>
  <conditionalFormatting sqref="D15:F15">
    <cfRule type="expression" dxfId="40" priority="11">
      <formula>OR($C$15="No",$C$15="N/A")</formula>
    </cfRule>
  </conditionalFormatting>
  <conditionalFormatting sqref="D16:F16">
    <cfRule type="expression" dxfId="39" priority="10">
      <formula>OR($C$16="No",$C$16="N/A")</formula>
    </cfRule>
  </conditionalFormatting>
  <conditionalFormatting sqref="D17:F17">
    <cfRule type="expression" dxfId="38" priority="9">
      <formula>OR($C$17="No",$C$17="N/A")</formula>
    </cfRule>
  </conditionalFormatting>
  <conditionalFormatting sqref="F13:F17">
    <cfRule type="expression" dxfId="37" priority="8">
      <formula>OR($C$12="No",$C$12="N/A")</formula>
    </cfRule>
  </conditionalFormatting>
  <conditionalFormatting sqref="F13:F17">
    <cfRule type="expression" dxfId="36" priority="7">
      <formula>OR($C$12="No",$C$12="N/A")</formula>
    </cfRule>
  </conditionalFormatting>
  <conditionalFormatting sqref="F13:F17">
    <cfRule type="expression" dxfId="35" priority="6">
      <formula>OR($C$12="No",$C$12="N/A")</formula>
    </cfRule>
  </conditionalFormatting>
  <conditionalFormatting sqref="F13:F17">
    <cfRule type="expression" dxfId="34" priority="5">
      <formula>OR($C$12="No",$C$12="N/A")</formula>
    </cfRule>
  </conditionalFormatting>
  <conditionalFormatting sqref="F13:F17">
    <cfRule type="expression" dxfId="33" priority="4">
      <formula>OR($C$12="No",$C$12="N/A")</formula>
    </cfRule>
  </conditionalFormatting>
  <conditionalFormatting sqref="F13:F17">
    <cfRule type="expression" dxfId="32" priority="3">
      <formula>OR($C$12="No",$C$12="N/A")</formula>
    </cfRule>
  </conditionalFormatting>
  <conditionalFormatting sqref="F13:F17">
    <cfRule type="expression" dxfId="31" priority="2">
      <formula>OR($C$12="No",$C$12="N/A")</formula>
    </cfRule>
  </conditionalFormatting>
  <conditionalFormatting sqref="F13:F17">
    <cfRule type="expression" dxfId="30" priority="1">
      <formula>OR($C$12="No",$C$12="N/A")</formula>
    </cfRule>
  </conditionalFormatting>
  <dataValidations count="6">
    <dataValidation type="date" showInputMessage="1" showErrorMessage="1" promptTitle="Fecha de Generacion del Reporte" prompt="Indique la fecha en que genera o Elabora este reporte de Usuarios Activos  No Abogados" sqref="D9">
      <formula1>44926</formula1>
      <formula2>44998</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formula1>$T$7:$T$9</formula1>
    </dataValidation>
    <dataValidation showInputMessage="1" showErrorMessage="1" sqref="E12 E14:E17"/>
    <dataValidation showInputMessage="1" showErrorMessage="1" errorTitle="Fecha invalida" error="La fecha debe estar entre el 01/01/2011 y el 31/03/2022" sqref="E13"/>
    <dataValidation type="date" showInputMessage="1" showErrorMessage="1" errorTitle="Fecha invalida" error="La fecha debe estar entre el 01/01/2011 y el 31/03/2022" promptTitle="Fecha de Creación del Rol" prompt="Indique la ultima fecha de Creación del Rol en Ekogui que se encuentra en estado Activo en el formato &quot;DD/MM/AAAA&quot;" sqref="D12:D17">
      <formula1>40544</formula1>
      <formula2>45005</formula2>
    </dataValidation>
    <dataValidation type="date" showInputMessage="1" showErrorMessage="1" errorTitle="Fecha invalida" error="La fecha debe estar entre el 01/01/2011 y el 13/03/2023" promptTitle="Fecha de Creación del Rol" prompt="Indique la ultima fecha de Creación del Rol en Ekogui que se encuentra en estado Activo en el formato &quot;DD/MM/AAAA&quot;" sqref="F12:F17">
      <formula1>40544</formula1>
      <formula2>44998</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V26"/>
  <sheetViews>
    <sheetView showGridLines="0" zoomScale="91" zoomScaleNormal="91" workbookViewId="0"/>
  </sheetViews>
  <sheetFormatPr baseColWidth="10" defaultRowHeight="15" x14ac:dyDescent="0.25"/>
  <cols>
    <col min="1" max="1" width="3.85546875" style="1" customWidth="1"/>
    <col min="2" max="2" width="11.42578125" style="1"/>
    <col min="3" max="3" width="58.5703125" style="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+IF(D12&lt;=10,D12,IF(ROUNDDOWN(D12*10%,0)&lt;10,10,ROUNDDOWN(D12*10%,0)))</f>
        <v>10</v>
      </c>
    </row>
    <row r="4" spans="2:22" x14ac:dyDescent="0.25">
      <c r="B4" s="13"/>
      <c r="H4" s="14"/>
    </row>
    <row r="5" spans="2:22" x14ac:dyDescent="0.25">
      <c r="B5" s="13"/>
      <c r="D5" s="1" t="s">
        <v>142</v>
      </c>
      <c r="H5" s="14"/>
    </row>
    <row r="6" spans="2:22" ht="15" customHeight="1" x14ac:dyDescent="0.25">
      <c r="B6" s="13"/>
      <c r="G6" s="26"/>
      <c r="H6" s="27"/>
    </row>
    <row r="7" spans="2:22" ht="17.25" customHeight="1" x14ac:dyDescent="0.35">
      <c r="B7" s="13"/>
      <c r="C7" s="18" t="s">
        <v>106</v>
      </c>
      <c r="D7" s="69">
        <v>44995</v>
      </c>
      <c r="E7" s="24"/>
      <c r="F7" s="91" t="str">
        <f>"Seleccione una muestra de "&amp;V3&amp;" abogados activos y complete la siguiente tabla"</f>
        <v>Seleccione una muestra de 10 abogados activos y complete la siguiente tabla</v>
      </c>
      <c r="G7" s="92"/>
      <c r="H7" s="27"/>
    </row>
    <row r="8" spans="2:22" x14ac:dyDescent="0.25">
      <c r="B8" s="13"/>
      <c r="F8" s="93"/>
      <c r="G8" s="94"/>
      <c r="H8" s="14"/>
      <c r="T8" s="1" t="s">
        <v>13</v>
      </c>
    </row>
    <row r="9" spans="2:22" ht="23.25" x14ac:dyDescent="0.25">
      <c r="B9" s="13"/>
      <c r="C9" s="28" t="s">
        <v>162</v>
      </c>
      <c r="E9"/>
      <c r="F9" s="22" t="s">
        <v>93</v>
      </c>
      <c r="G9" s="22" t="s">
        <v>19</v>
      </c>
      <c r="H9" s="14"/>
      <c r="T9" s="1" t="s">
        <v>14</v>
      </c>
    </row>
    <row r="10" spans="2:22" x14ac:dyDescent="0.25">
      <c r="B10" s="13"/>
      <c r="C10" s="21" t="s">
        <v>163</v>
      </c>
      <c r="D10" s="21" t="s">
        <v>23</v>
      </c>
      <c r="E10"/>
      <c r="F10" s="18" t="s">
        <v>90</v>
      </c>
      <c r="G10" s="68">
        <v>10</v>
      </c>
      <c r="H10" s="14"/>
    </row>
    <row r="11" spans="2:22" x14ac:dyDescent="0.25">
      <c r="B11" s="13"/>
      <c r="C11" s="18" t="s">
        <v>148</v>
      </c>
      <c r="D11" s="68">
        <v>6</v>
      </c>
      <c r="E11"/>
      <c r="F11" s="18" t="s">
        <v>91</v>
      </c>
      <c r="G11" s="68">
        <v>10</v>
      </c>
      <c r="H11" s="14"/>
    </row>
    <row r="12" spans="2:22" x14ac:dyDescent="0.25">
      <c r="B12" s="13"/>
      <c r="C12" s="18" t="s">
        <v>22</v>
      </c>
      <c r="D12" s="68">
        <v>15</v>
      </c>
      <c r="E12"/>
      <c r="F12" s="18" t="s">
        <v>92</v>
      </c>
      <c r="G12" s="68">
        <v>10</v>
      </c>
      <c r="H12" s="14"/>
    </row>
    <row r="13" spans="2:22" x14ac:dyDescent="0.25">
      <c r="B13" s="13"/>
      <c r="C13" s="18" t="s">
        <v>26</v>
      </c>
      <c r="D13" s="68">
        <v>6</v>
      </c>
      <c r="E13"/>
      <c r="F13" s="44" t="s">
        <v>98</v>
      </c>
      <c r="G13" s="43"/>
      <c r="H13" s="14"/>
    </row>
    <row r="14" spans="2:22" x14ac:dyDescent="0.25">
      <c r="B14" s="13"/>
      <c r="E14"/>
      <c r="F14" s="45" t="s">
        <v>99</v>
      </c>
      <c r="G14" s="46"/>
      <c r="H14" s="14"/>
    </row>
    <row r="15" spans="2:22" x14ac:dyDescent="0.25">
      <c r="B15" s="13"/>
      <c r="E15"/>
      <c r="H15" s="14"/>
    </row>
    <row r="16" spans="2:22" x14ac:dyDescent="0.25">
      <c r="B16" s="13"/>
      <c r="C16" s="21" t="s">
        <v>24</v>
      </c>
      <c r="D16" s="21" t="s">
        <v>23</v>
      </c>
      <c r="E16"/>
      <c r="F16" s="22" t="s">
        <v>102</v>
      </c>
      <c r="G16" s="22" t="s">
        <v>19</v>
      </c>
      <c r="H16" s="14"/>
    </row>
    <row r="17" spans="2:8" x14ac:dyDescent="0.25">
      <c r="B17" s="13"/>
      <c r="C17" s="18" t="s">
        <v>165</v>
      </c>
      <c r="D17" s="68">
        <v>4</v>
      </c>
      <c r="E17"/>
      <c r="F17" s="18" t="s">
        <v>105</v>
      </c>
      <c r="G17" s="68">
        <v>6</v>
      </c>
      <c r="H17" s="14"/>
    </row>
    <row r="18" spans="2:8" x14ac:dyDescent="0.25">
      <c r="B18" s="13"/>
      <c r="C18" s="18" t="s">
        <v>164</v>
      </c>
      <c r="D18" s="68">
        <v>0</v>
      </c>
      <c r="E18"/>
      <c r="F18" s="37" t="s">
        <v>76</v>
      </c>
      <c r="G18" s="68">
        <v>0</v>
      </c>
      <c r="H18" s="14"/>
    </row>
    <row r="19" spans="2:8" x14ac:dyDescent="0.25">
      <c r="B19" s="13"/>
      <c r="C19" s="49"/>
      <c r="E19"/>
      <c r="F19" s="18" t="s">
        <v>95</v>
      </c>
      <c r="G19" s="68">
        <v>0</v>
      </c>
      <c r="H19" s="14"/>
    </row>
    <row r="20" spans="2:8" x14ac:dyDescent="0.25">
      <c r="B20" s="13"/>
      <c r="C20" s="49"/>
      <c r="E20"/>
      <c r="F20" s="18" t="s">
        <v>25</v>
      </c>
      <c r="G20" s="68">
        <v>0</v>
      </c>
      <c r="H20" s="14"/>
    </row>
    <row r="21" spans="2:8" x14ac:dyDescent="0.25">
      <c r="B21" s="13"/>
      <c r="C21" s="49" t="s">
        <v>94</v>
      </c>
      <c r="E21"/>
      <c r="F21"/>
      <c r="G21"/>
      <c r="H21" s="14"/>
    </row>
    <row r="22" spans="2:8" x14ac:dyDescent="0.25">
      <c r="B22" s="13"/>
      <c r="C22" s="95" t="s">
        <v>616</v>
      </c>
      <c r="D22" s="96"/>
      <c r="E22" s="96"/>
      <c r="F22" s="96"/>
      <c r="G22" s="97"/>
      <c r="H22" s="14"/>
    </row>
    <row r="23" spans="2:8" x14ac:dyDescent="0.25">
      <c r="B23" s="13"/>
      <c r="C23" s="98"/>
      <c r="D23" s="99"/>
      <c r="E23" s="99"/>
      <c r="F23" s="99"/>
      <c r="G23" s="100"/>
      <c r="H23" s="14"/>
    </row>
    <row r="24" spans="2:8" x14ac:dyDescent="0.25">
      <c r="B24" s="13"/>
      <c r="C24" s="98"/>
      <c r="D24" s="99"/>
      <c r="E24" s="99"/>
      <c r="F24" s="99"/>
      <c r="G24" s="100"/>
      <c r="H24" s="14"/>
    </row>
    <row r="25" spans="2:8" x14ac:dyDescent="0.25">
      <c r="B25" s="13"/>
      <c r="C25" s="101"/>
      <c r="D25" s="102"/>
      <c r="E25" s="102"/>
      <c r="F25" s="102"/>
      <c r="G25" s="103"/>
      <c r="H25" s="14"/>
    </row>
    <row r="26" spans="2:8" ht="15.75" thickBot="1" x14ac:dyDescent="0.3">
      <c r="B26" s="15"/>
      <c r="C26" s="16"/>
      <c r="D26" s="16"/>
      <c r="E26" s="16"/>
      <c r="F26" s="16"/>
      <c r="G26" s="16"/>
      <c r="H26" s="17"/>
    </row>
  </sheetData>
  <sheetProtection algorithmName="SHA-512" hashValue="zUFyn94vhjx+RY375kLEGsdP5xitYLBoSRCpjLfHf4ta7vK/NlELrbLNmXouGdJA/9QWZo5Ex6mI80qqrrew2A==" saltValue="oFzBPt2S7FA9ZuGIIv2e8A==" spinCount="100000" sheet="1" objects="1" scenarios="1"/>
  <mergeCells count="2">
    <mergeCell ref="F7:G8"/>
    <mergeCell ref="C22:G25"/>
  </mergeCells>
  <conditionalFormatting sqref="D11:D13">
    <cfRule type="containsBlanks" dxfId="29" priority="13">
      <formula>LEN(TRIM(D11))=0</formula>
    </cfRule>
  </conditionalFormatting>
  <conditionalFormatting sqref="C22">
    <cfRule type="containsBlanks" dxfId="28" priority="9">
      <formula>LEN(TRIM(C22))=0</formula>
    </cfRule>
  </conditionalFormatting>
  <conditionalFormatting sqref="D17:D18">
    <cfRule type="containsBlanks" dxfId="27" priority="5">
      <formula>LEN(TRIM(D17))=0</formula>
    </cfRule>
  </conditionalFormatting>
  <conditionalFormatting sqref="G10:G12">
    <cfRule type="containsBlanks" dxfId="26" priority="4">
      <formula>LEN(TRIM(G10))=0</formula>
    </cfRule>
  </conditionalFormatting>
  <conditionalFormatting sqref="G17:G20">
    <cfRule type="containsBlanks" dxfId="25" priority="3">
      <formula>LEN(TRIM(G17))=0</formula>
    </cfRule>
  </conditionalFormatting>
  <conditionalFormatting sqref="D7">
    <cfRule type="containsBlanks" dxfId="24" priority="1">
      <formula>LEN(TRIM(D7))=0</formula>
    </cfRule>
  </conditionalFormatting>
  <dataValidations count="2">
    <dataValidation type="whole" operator="greaterThanOrEqual" showInputMessage="1" showErrorMessage="1" errorTitle="Numero Invalido" promptTitle="Ingrese la cantidad Solicitada" prompt="Ingrese la cantidad Solicitada" sqref="G17:G20 D17:D18 G10:G12 D11:D13">
      <formula1>0</formula1>
    </dataValidation>
    <dataValidation type="date" showInputMessage="1" showErrorMessage="1" errorTitle="FECHA INVALIDA" promptTitle="Fecha de Generacion del Reporte " prompt="Diligenciar la fecha de Generacion de este Reporte de Usuarios Abogados Formato (DD/MM/AAAA)" sqref="D7">
      <formula1>44926</formula1>
      <formula2>44998</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B1:W34"/>
  <sheetViews>
    <sheetView showGridLines="0" zoomScale="90" zoomScaleNormal="90" workbookViewId="0"/>
  </sheetViews>
  <sheetFormatPr baseColWidth="10" defaultRowHeight="15" x14ac:dyDescent="0.2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10"/>
      <c r="C2" s="11"/>
      <c r="D2" s="11"/>
      <c r="E2" s="11"/>
      <c r="F2" s="11"/>
      <c r="G2" s="11"/>
      <c r="H2" s="11"/>
      <c r="I2" s="12"/>
    </row>
    <row r="3" spans="2:23" x14ac:dyDescent="0.25">
      <c r="B3" s="13"/>
      <c r="I3" s="14"/>
      <c r="W3" s="25">
        <f>+IF(D17&lt;=10,D17,IF(ROUNDDOWN(D17*10%,0)&lt;10,10,ROUNDDOWN(D17*10%,0)))</f>
        <v>1</v>
      </c>
    </row>
    <row r="4" spans="2:23" x14ac:dyDescent="0.25">
      <c r="B4" s="13"/>
      <c r="I4" s="14"/>
    </row>
    <row r="5" spans="2:23" ht="9" customHeight="1" x14ac:dyDescent="0.25">
      <c r="B5" s="13"/>
      <c r="I5" s="14"/>
    </row>
    <row r="6" spans="2:23" ht="19.5" customHeight="1" x14ac:dyDescent="0.25">
      <c r="B6" s="13"/>
      <c r="C6" s="108" t="s">
        <v>65</v>
      </c>
      <c r="D6" s="108"/>
      <c r="E6" s="108"/>
      <c r="F6" s="108"/>
      <c r="G6" s="108"/>
      <c r="H6" s="108"/>
      <c r="I6" s="27"/>
    </row>
    <row r="7" spans="2:23" x14ac:dyDescent="0.25">
      <c r="B7" s="13"/>
      <c r="E7" s="71" t="s">
        <v>142</v>
      </c>
      <c r="I7" s="14"/>
      <c r="U7" s="1" t="s">
        <v>13</v>
      </c>
    </row>
    <row r="8" spans="2:23" x14ac:dyDescent="0.25">
      <c r="B8" s="13"/>
      <c r="C8" s="21" t="s">
        <v>106</v>
      </c>
      <c r="D8" s="69">
        <v>44995</v>
      </c>
      <c r="E8"/>
      <c r="F8" s="31" t="s">
        <v>101</v>
      </c>
      <c r="G8" s="76" t="s">
        <v>18</v>
      </c>
      <c r="I8" s="14"/>
      <c r="U8" s="1" t="s">
        <v>14</v>
      </c>
    </row>
    <row r="9" spans="2:23" x14ac:dyDescent="0.25">
      <c r="B9" s="13"/>
      <c r="E9"/>
      <c r="F9" s="18" t="s">
        <v>151</v>
      </c>
      <c r="G9" s="68">
        <v>0</v>
      </c>
      <c r="I9" s="14"/>
    </row>
    <row r="10" spans="2:23" x14ac:dyDescent="0.25">
      <c r="B10" s="13"/>
      <c r="C10" s="21" t="s">
        <v>166</v>
      </c>
      <c r="D10" s="21" t="s">
        <v>23</v>
      </c>
      <c r="E10"/>
      <c r="F10" s="18" t="s">
        <v>57</v>
      </c>
      <c r="G10" s="68">
        <v>0</v>
      </c>
      <c r="I10" s="14"/>
    </row>
    <row r="11" spans="2:23" x14ac:dyDescent="0.25">
      <c r="B11" s="13"/>
      <c r="C11" s="18" t="s">
        <v>149</v>
      </c>
      <c r="D11" s="68">
        <v>297</v>
      </c>
      <c r="E11"/>
      <c r="F11" s="18" t="s">
        <v>78</v>
      </c>
      <c r="G11" s="68">
        <v>0</v>
      </c>
      <c r="I11" s="14"/>
    </row>
    <row r="12" spans="2:23" x14ac:dyDescent="0.25">
      <c r="B12" s="13"/>
      <c r="C12" s="18" t="s">
        <v>28</v>
      </c>
      <c r="D12" s="68">
        <v>297</v>
      </c>
      <c r="E12"/>
      <c r="F12" s="32" t="s">
        <v>171</v>
      </c>
      <c r="I12" s="14"/>
    </row>
    <row r="13" spans="2:23" x14ac:dyDescent="0.25">
      <c r="B13" s="13"/>
      <c r="C13" s="18" t="s">
        <v>77</v>
      </c>
      <c r="D13" s="68">
        <v>5</v>
      </c>
      <c r="E13"/>
      <c r="F13" s="32" t="s">
        <v>79</v>
      </c>
      <c r="I13" s="14"/>
    </row>
    <row r="14" spans="2:23" x14ac:dyDescent="0.25">
      <c r="B14" s="13"/>
      <c r="C14" s="32" t="s">
        <v>176</v>
      </c>
      <c r="E14"/>
      <c r="F14" s="22" t="s">
        <v>32</v>
      </c>
      <c r="G14" s="21" t="s">
        <v>23</v>
      </c>
      <c r="I14" s="14"/>
    </row>
    <row r="15" spans="2:23" x14ac:dyDescent="0.25">
      <c r="B15" s="13"/>
      <c r="C15" s="21" t="s">
        <v>167</v>
      </c>
      <c r="D15" s="21" t="s">
        <v>23</v>
      </c>
      <c r="E15"/>
      <c r="F15" s="18" t="s">
        <v>173</v>
      </c>
      <c r="G15" s="68">
        <v>292</v>
      </c>
      <c r="I15" s="14"/>
    </row>
    <row r="16" spans="2:23" x14ac:dyDescent="0.25">
      <c r="B16" s="13"/>
      <c r="C16" s="18" t="s">
        <v>168</v>
      </c>
      <c r="D16" s="68">
        <v>6</v>
      </c>
      <c r="E16"/>
      <c r="F16" s="18" t="s">
        <v>174</v>
      </c>
      <c r="G16" s="68">
        <v>115</v>
      </c>
      <c r="I16" s="14"/>
    </row>
    <row r="17" spans="2:9" x14ac:dyDescent="0.25">
      <c r="B17" s="13"/>
      <c r="C17" s="18" t="s">
        <v>169</v>
      </c>
      <c r="D17" s="68">
        <v>1</v>
      </c>
      <c r="E17"/>
      <c r="F17" s="18" t="s">
        <v>175</v>
      </c>
      <c r="G17" s="68">
        <v>79</v>
      </c>
      <c r="I17" s="14"/>
    </row>
    <row r="18" spans="2:9" x14ac:dyDescent="0.25">
      <c r="B18" s="13"/>
      <c r="C18" s="32" t="s">
        <v>147</v>
      </c>
      <c r="E18"/>
      <c r="F18" s="18" t="s">
        <v>152</v>
      </c>
      <c r="G18" s="68">
        <v>7</v>
      </c>
      <c r="I18" s="14"/>
    </row>
    <row r="19" spans="2:9" x14ac:dyDescent="0.25">
      <c r="B19" s="13"/>
      <c r="E19"/>
      <c r="I19" s="14"/>
    </row>
    <row r="20" spans="2:9" ht="29.25" customHeight="1" x14ac:dyDescent="0.25">
      <c r="B20" s="13"/>
      <c r="C20" s="42" t="s">
        <v>31</v>
      </c>
      <c r="D20" s="42" t="s">
        <v>23</v>
      </c>
      <c r="E20"/>
      <c r="F20" s="33" t="s">
        <v>100</v>
      </c>
      <c r="G20" s="42" t="s">
        <v>143</v>
      </c>
      <c r="H20" s="34" t="s">
        <v>64</v>
      </c>
      <c r="I20" s="14"/>
    </row>
    <row r="21" spans="2:9" x14ac:dyDescent="0.25">
      <c r="B21" s="13"/>
      <c r="C21" s="51" t="s">
        <v>170</v>
      </c>
      <c r="D21" s="68">
        <v>199</v>
      </c>
      <c r="E21"/>
      <c r="F21" s="18" t="s">
        <v>60</v>
      </c>
      <c r="G21" s="68">
        <v>241</v>
      </c>
      <c r="H21" s="68">
        <v>230</v>
      </c>
      <c r="I21" s="14"/>
    </row>
    <row r="22" spans="2:9" ht="15" customHeight="1" x14ac:dyDescent="0.25">
      <c r="B22" s="13"/>
      <c r="C22" s="51" t="s">
        <v>150</v>
      </c>
      <c r="D22" s="68">
        <v>7</v>
      </c>
      <c r="E22"/>
      <c r="F22" s="18" t="s">
        <v>61</v>
      </c>
      <c r="G22" s="68">
        <v>25</v>
      </c>
      <c r="H22" s="68">
        <v>12</v>
      </c>
      <c r="I22" s="14"/>
    </row>
    <row r="23" spans="2:9" x14ac:dyDescent="0.25">
      <c r="B23" s="13"/>
      <c r="C23" s="77" t="s">
        <v>609</v>
      </c>
      <c r="D23" s="57"/>
      <c r="E23"/>
      <c r="F23" s="18" t="s">
        <v>62</v>
      </c>
      <c r="G23" s="68">
        <v>6</v>
      </c>
      <c r="H23" s="68">
        <v>0</v>
      </c>
      <c r="I23" s="14"/>
    </row>
    <row r="24" spans="2:9" x14ac:dyDescent="0.25">
      <c r="B24" s="13"/>
      <c r="E24"/>
      <c r="F24" s="18" t="s">
        <v>63</v>
      </c>
      <c r="G24" s="68">
        <v>18</v>
      </c>
      <c r="H24" s="68">
        <v>3</v>
      </c>
      <c r="I24" s="14"/>
    </row>
    <row r="25" spans="2:9" ht="30" customHeight="1" x14ac:dyDescent="0.25">
      <c r="B25" s="13"/>
      <c r="C25" s="59" t="str">
        <f>"Seleccione "&amp;W3&amp;" procesos teminados en el  segundose semestre de 2022 y llene la siguiente tabla:"</f>
        <v>Seleccione 1 procesos teminados en el  segundose semestre de 2022 y llene la siguiente tabla:</v>
      </c>
      <c r="D25" s="54"/>
      <c r="E25"/>
      <c r="F25" s="109" t="s">
        <v>172</v>
      </c>
      <c r="G25" s="109"/>
      <c r="H25" s="109"/>
      <c r="I25" s="14"/>
    </row>
    <row r="26" spans="2:9" ht="15.75" thickBot="1" x14ac:dyDescent="0.3">
      <c r="B26" s="13"/>
      <c r="C26" s="55"/>
      <c r="D26" s="56"/>
      <c r="E26"/>
      <c r="F26" s="52"/>
      <c r="I26" s="14"/>
    </row>
    <row r="27" spans="2:9" x14ac:dyDescent="0.25">
      <c r="B27" s="13"/>
      <c r="C27" s="42" t="s">
        <v>88</v>
      </c>
      <c r="D27" s="42" t="s">
        <v>23</v>
      </c>
      <c r="E27"/>
      <c r="F27" s="104" t="s">
        <v>87</v>
      </c>
      <c r="G27" s="105"/>
      <c r="H27" s="106"/>
      <c r="I27" s="14"/>
    </row>
    <row r="28" spans="2:9" x14ac:dyDescent="0.25">
      <c r="B28" s="13"/>
      <c r="C28" s="18" t="s">
        <v>80</v>
      </c>
      <c r="D28" s="68">
        <v>1</v>
      </c>
      <c r="E28"/>
      <c r="F28" s="107" t="s">
        <v>615</v>
      </c>
      <c r="G28" s="107"/>
      <c r="H28" s="107"/>
      <c r="I28" s="14"/>
    </row>
    <row r="29" spans="2:9" x14ac:dyDescent="0.25">
      <c r="B29" s="13"/>
      <c r="C29" s="18" t="s">
        <v>81</v>
      </c>
      <c r="D29" s="68">
        <v>1</v>
      </c>
      <c r="E29"/>
      <c r="F29" s="107"/>
      <c r="G29" s="107"/>
      <c r="H29" s="107"/>
      <c r="I29" s="14"/>
    </row>
    <row r="30" spans="2:9" x14ac:dyDescent="0.25">
      <c r="B30" s="13"/>
      <c r="C30" s="18" t="s">
        <v>82</v>
      </c>
      <c r="D30" s="68">
        <v>1</v>
      </c>
      <c r="E30"/>
      <c r="F30" s="107"/>
      <c r="G30" s="107"/>
      <c r="H30" s="107"/>
      <c r="I30" s="14"/>
    </row>
    <row r="31" spans="2:9" x14ac:dyDescent="0.25">
      <c r="B31" s="13"/>
      <c r="C31" s="18" t="s">
        <v>83</v>
      </c>
      <c r="D31" s="68">
        <v>1</v>
      </c>
      <c r="E31"/>
      <c r="F31" s="107"/>
      <c r="G31" s="107"/>
      <c r="H31" s="107"/>
      <c r="I31" s="14"/>
    </row>
    <row r="32" spans="2:9" x14ac:dyDescent="0.25">
      <c r="B32" s="13"/>
      <c r="C32" s="18" t="s">
        <v>84</v>
      </c>
      <c r="D32" s="68">
        <v>1</v>
      </c>
      <c r="E32"/>
      <c r="F32" s="107"/>
      <c r="G32" s="107"/>
      <c r="H32" s="107"/>
      <c r="I32" s="14"/>
    </row>
    <row r="33" spans="2:9" x14ac:dyDescent="0.25">
      <c r="B33" s="13"/>
      <c r="E33"/>
      <c r="F33" s="107"/>
      <c r="G33" s="107"/>
      <c r="H33" s="107"/>
      <c r="I33" s="14"/>
    </row>
    <row r="34" spans="2:9" ht="15.75" thickBot="1" x14ac:dyDescent="0.3">
      <c r="B34" s="15"/>
      <c r="C34" s="16"/>
      <c r="D34" s="16"/>
      <c r="E34" s="16"/>
      <c r="F34" s="16"/>
      <c r="G34" s="16"/>
      <c r="H34" s="16"/>
      <c r="I34" s="17"/>
    </row>
  </sheetData>
  <sheetProtection algorithmName="SHA-512" hashValue="LohMImVONhnUIaHOMKBVKdg2PLSF4d8Qx9yFR6LJ75cGvTt4jIH+JtKsz5rJhVEabbuZZ9PVgkwmgUU0vjNBNg==" saltValue="bjVktwjeJo8vXLPkhADNqw==" spinCount="100000" sheet="1" objects="1" scenarios="1"/>
  <mergeCells count="4">
    <mergeCell ref="F27:H27"/>
    <mergeCell ref="F28:H33"/>
    <mergeCell ref="C6:H6"/>
    <mergeCell ref="F25:H25"/>
  </mergeCells>
  <conditionalFormatting sqref="D8">
    <cfRule type="containsBlanks" dxfId="23" priority="11">
      <formula>LEN(TRIM(D8))=0</formula>
    </cfRule>
  </conditionalFormatting>
  <conditionalFormatting sqref="D11">
    <cfRule type="containsBlanks" dxfId="22" priority="10">
      <formula>LEN(TRIM(D11))=0</formula>
    </cfRule>
  </conditionalFormatting>
  <conditionalFormatting sqref="D12:D13">
    <cfRule type="containsBlanks" dxfId="21" priority="9">
      <formula>LEN(TRIM(D12))=0</formula>
    </cfRule>
  </conditionalFormatting>
  <conditionalFormatting sqref="D16:D17">
    <cfRule type="containsBlanks" dxfId="20" priority="8">
      <formula>LEN(TRIM(D16))=0</formula>
    </cfRule>
  </conditionalFormatting>
  <conditionalFormatting sqref="D21:D22">
    <cfRule type="containsBlanks" dxfId="19" priority="7">
      <formula>LEN(TRIM(D21))=0</formula>
    </cfRule>
  </conditionalFormatting>
  <conditionalFormatting sqref="D28:D32">
    <cfRule type="containsBlanks" dxfId="18" priority="6">
      <formula>LEN(TRIM(D28))=0</formula>
    </cfRule>
  </conditionalFormatting>
  <conditionalFormatting sqref="G9">
    <cfRule type="containsBlanks" dxfId="17" priority="5">
      <formula>LEN(TRIM(G9))=0</formula>
    </cfRule>
  </conditionalFormatting>
  <conditionalFormatting sqref="G10:G11">
    <cfRule type="containsBlanks" dxfId="16" priority="4">
      <formula>LEN(TRIM(G10))=0</formula>
    </cfRule>
  </conditionalFormatting>
  <conditionalFormatting sqref="G15:G18">
    <cfRule type="containsBlanks" dxfId="15" priority="3">
      <formula>LEN(TRIM(G15))=0</formula>
    </cfRule>
  </conditionalFormatting>
  <conditionalFormatting sqref="G21:H24">
    <cfRule type="containsBlanks" dxfId="14" priority="2">
      <formula>LEN(TRIM(G21))=0</formula>
    </cfRule>
  </conditionalFormatting>
  <conditionalFormatting sqref="F28">
    <cfRule type="containsBlanks" dxfId="13" priority="1">
      <formula>LEN(TRIM(F28))=0</formula>
    </cfRule>
  </conditionalFormatting>
  <dataValidations count="2">
    <dataValidation type="date" showInputMessage="1" showErrorMessage="1" errorTitle="FECHA INVALIDA" promptTitle="Fecha de Generacion del Reporte " prompt="Diligenciar la fecha de Generacion de este Reporte de Procesos Judiciales Formato (DD/MM/AAAA)" sqref="D8">
      <formula1>44926</formula1>
      <formula2>44998</formula2>
    </dataValidation>
    <dataValidation type="whole" operator="greaterThanOrEqual" showInputMessage="1" showErrorMessage="1" errorTitle="Numero Invalido" promptTitle="Ingrese la cantidad Solicitada" prompt="Ingrese la cantidad Solicitada" sqref="D11:D13 D16:D17 D21:D22 D28:D32 G9:G11 G15:G18 G21:H24">
      <formula1>0</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V23"/>
  <sheetViews>
    <sheetView showGridLines="0" tabSelected="1" workbookViewId="0">
      <selection activeCell="K19" sqref="K19"/>
    </sheetView>
  </sheetViews>
  <sheetFormatPr baseColWidth="10" defaultRowHeight="15" x14ac:dyDescent="0.25"/>
  <cols>
    <col min="1" max="1" width="3.85546875" style="1" customWidth="1"/>
    <col min="2" max="2" width="11.42578125" style="1"/>
    <col min="3" max="3" width="57.855468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c r="V2" s="1">
        <f>+D13+D14</f>
        <v>18</v>
      </c>
    </row>
    <row r="3" spans="2:22" x14ac:dyDescent="0.25">
      <c r="B3" s="13"/>
      <c r="H3" s="14"/>
      <c r="V3" s="25">
        <f>+IF(V2&lt;=20,V2,IF(ROUNDDOWN(V2*10%,0)&lt;20,20,ROUNDDOWN(V2*10%,0)))</f>
        <v>18</v>
      </c>
    </row>
    <row r="4" spans="2:22" x14ac:dyDescent="0.25">
      <c r="B4" s="13"/>
      <c r="H4" s="14"/>
    </row>
    <row r="5" spans="2:22" x14ac:dyDescent="0.25">
      <c r="B5" s="13"/>
      <c r="H5" s="14"/>
    </row>
    <row r="6" spans="2:22" ht="15" customHeight="1" x14ac:dyDescent="0.25">
      <c r="B6" s="13"/>
      <c r="G6" s="26"/>
      <c r="H6" s="27"/>
    </row>
    <row r="7" spans="2:22" ht="23.25" x14ac:dyDescent="0.25">
      <c r="B7" s="13"/>
      <c r="C7" s="108" t="s">
        <v>145</v>
      </c>
      <c r="D7" s="108"/>
      <c r="E7" s="108"/>
      <c r="F7" s="108"/>
      <c r="G7" s="108"/>
      <c r="H7" s="27"/>
    </row>
    <row r="8" spans="2:22" x14ac:dyDescent="0.25">
      <c r="B8" s="13"/>
      <c r="E8" s="74" t="s">
        <v>142</v>
      </c>
      <c r="H8" s="14"/>
      <c r="T8" s="1" t="s">
        <v>13</v>
      </c>
    </row>
    <row r="9" spans="2:22" ht="15" customHeight="1" x14ac:dyDescent="0.25">
      <c r="B9" s="13"/>
      <c r="C9" s="21" t="s">
        <v>177</v>
      </c>
      <c r="D9" s="21" t="s">
        <v>23</v>
      </c>
      <c r="E9"/>
      <c r="F9" s="91" t="str">
        <f>"Seleccione una muestra de "&amp;V3&amp;" prejudiciales activos registrados antes de 1 de julio de 2022 y complete la siguiente tabla"</f>
        <v>Seleccione una muestra de 18 prejudiciales activos registrados antes de 1 de julio de 2022 y complete la siguiente tabla</v>
      </c>
      <c r="G9" s="92"/>
      <c r="H9" s="14"/>
      <c r="T9" s="1" t="s">
        <v>14</v>
      </c>
    </row>
    <row r="10" spans="2:22" x14ac:dyDescent="0.25">
      <c r="B10" s="13"/>
      <c r="C10" s="18" t="s">
        <v>153</v>
      </c>
      <c r="D10" s="68">
        <v>2</v>
      </c>
      <c r="E10"/>
      <c r="F10" s="93"/>
      <c r="G10" s="94"/>
      <c r="H10" s="14"/>
    </row>
    <row r="11" spans="2:22" x14ac:dyDescent="0.25">
      <c r="B11" s="13"/>
      <c r="C11" s="18" t="s">
        <v>52</v>
      </c>
      <c r="D11" s="68">
        <v>22</v>
      </c>
      <c r="E11"/>
      <c r="F11" s="22" t="s">
        <v>31</v>
      </c>
      <c r="G11" s="22" t="s">
        <v>54</v>
      </c>
      <c r="H11" s="14"/>
    </row>
    <row r="12" spans="2:22" x14ac:dyDescent="0.25">
      <c r="B12" s="13"/>
      <c r="C12" s="18" t="s">
        <v>178</v>
      </c>
      <c r="D12" s="68">
        <v>2</v>
      </c>
      <c r="E12"/>
      <c r="F12" s="30" t="s">
        <v>55</v>
      </c>
      <c r="G12" s="68">
        <v>4</v>
      </c>
      <c r="H12" s="14"/>
    </row>
    <row r="13" spans="2:22" x14ac:dyDescent="0.25">
      <c r="B13" s="13"/>
      <c r="C13" s="18" t="s">
        <v>182</v>
      </c>
      <c r="D13" s="68">
        <v>2</v>
      </c>
      <c r="E13"/>
      <c r="F13" s="18" t="s">
        <v>146</v>
      </c>
      <c r="G13" s="68">
        <v>14</v>
      </c>
      <c r="H13" s="14"/>
    </row>
    <row r="14" spans="2:22" x14ac:dyDescent="0.25">
      <c r="B14" s="13"/>
      <c r="C14" s="18" t="s">
        <v>179</v>
      </c>
      <c r="D14" s="68">
        <v>16</v>
      </c>
      <c r="E14"/>
      <c r="F14"/>
      <c r="G14"/>
      <c r="H14" s="14"/>
    </row>
    <row r="15" spans="2:22" x14ac:dyDescent="0.25">
      <c r="B15" s="13"/>
      <c r="E15"/>
      <c r="F15"/>
      <c r="G15"/>
      <c r="H15" s="14"/>
    </row>
    <row r="16" spans="2:22" x14ac:dyDescent="0.25">
      <c r="B16" s="13"/>
      <c r="C16" s="21" t="s">
        <v>183</v>
      </c>
      <c r="D16" s="21" t="s">
        <v>23</v>
      </c>
      <c r="E16"/>
      <c r="F16" s="110" t="s">
        <v>87</v>
      </c>
      <c r="G16" s="110"/>
      <c r="H16" s="14"/>
    </row>
    <row r="17" spans="2:8" x14ac:dyDescent="0.25">
      <c r="B17" s="13"/>
      <c r="C17" s="18" t="s">
        <v>180</v>
      </c>
      <c r="D17" s="68">
        <v>0</v>
      </c>
      <c r="E17"/>
      <c r="F17" s="107" t="s">
        <v>617</v>
      </c>
      <c r="G17" s="107"/>
      <c r="H17" s="14"/>
    </row>
    <row r="18" spans="2:8" x14ac:dyDescent="0.25">
      <c r="B18" s="13"/>
      <c r="C18" s="18" t="s">
        <v>181</v>
      </c>
      <c r="D18" s="68">
        <v>0</v>
      </c>
      <c r="E18"/>
      <c r="F18" s="107"/>
      <c r="G18" s="107"/>
      <c r="H18" s="14"/>
    </row>
    <row r="19" spans="2:8" x14ac:dyDescent="0.25">
      <c r="B19" s="13"/>
      <c r="C19"/>
      <c r="D19"/>
      <c r="E19"/>
      <c r="F19" s="107"/>
      <c r="G19" s="107"/>
      <c r="H19" s="14"/>
    </row>
    <row r="20" spans="2:8" x14ac:dyDescent="0.25">
      <c r="B20" s="13"/>
      <c r="C20"/>
      <c r="D20"/>
      <c r="E20"/>
      <c r="F20" s="107"/>
      <c r="G20" s="107"/>
      <c r="H20" s="14"/>
    </row>
    <row r="21" spans="2:8" x14ac:dyDescent="0.25">
      <c r="B21" s="13"/>
      <c r="E21"/>
      <c r="F21" s="107"/>
      <c r="G21" s="107"/>
      <c r="H21" s="14"/>
    </row>
    <row r="22" spans="2:8" x14ac:dyDescent="0.25">
      <c r="B22" s="13"/>
      <c r="E22"/>
      <c r="F22" s="107"/>
      <c r="G22" s="107"/>
      <c r="H22" s="14"/>
    </row>
    <row r="23" spans="2:8" ht="15.75" thickBot="1" x14ac:dyDescent="0.3">
      <c r="B23" s="15"/>
      <c r="C23" s="16"/>
      <c r="D23" s="16"/>
      <c r="E23" s="16"/>
      <c r="F23" s="16"/>
      <c r="G23" s="16"/>
      <c r="H23" s="17"/>
    </row>
  </sheetData>
  <sheetProtection algorithmName="SHA-512" hashValue="cIHENFeaMAKvHEt7FfdrEOfdrprQ6+F957f2QP9o0NS9RFh6MquR1l0RlenVpJJx4k8cIxcNd/jK6yTm1bE7eQ==" saltValue="HfHKHn+CnvdpuYYmoXwYPw==" spinCount="100000" sheet="1" objects="1" scenarios="1"/>
  <mergeCells count="4">
    <mergeCell ref="F9:G10"/>
    <mergeCell ref="C7:G7"/>
    <mergeCell ref="F16:G16"/>
    <mergeCell ref="F17:G22"/>
  </mergeCells>
  <conditionalFormatting sqref="D10:D14">
    <cfRule type="containsBlanks" dxfId="12" priority="4">
      <formula>LEN(TRIM(D10))=0</formula>
    </cfRule>
  </conditionalFormatting>
  <conditionalFormatting sqref="D17:D18">
    <cfRule type="containsBlanks" dxfId="11" priority="3">
      <formula>LEN(TRIM(D17))=0</formula>
    </cfRule>
  </conditionalFormatting>
  <conditionalFormatting sqref="G12:G13">
    <cfRule type="containsBlanks" dxfId="10" priority="2">
      <formula>LEN(TRIM(G12))=0</formula>
    </cfRule>
  </conditionalFormatting>
  <conditionalFormatting sqref="F17">
    <cfRule type="containsBlanks" dxfId="9" priority="1">
      <formula>LEN(TRIM(F17))=0</formula>
    </cfRule>
  </conditionalFormatting>
  <dataValidations count="1">
    <dataValidation type="whole" operator="greaterThanOrEqual" showInputMessage="1" showErrorMessage="1" errorTitle="Numero Invalido" promptTitle="Ingrese la cantidad Solicitada" prompt="Ingrese la cantidad Solicitada" sqref="D10:D14 D17:D18 G12:G13">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V17"/>
  <sheetViews>
    <sheetView showGridLines="0" workbookViewId="0">
      <selection activeCell="D20" sqref="D20"/>
    </sheetView>
  </sheetViews>
  <sheetFormatPr baseColWidth="10" defaultRowHeight="15" x14ac:dyDescent="0.2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+IF(D10&lt;=10,D10,IF(ROUNDDOWN(D10*10%,0)&gt;10,10,ROUNDDOWN(D10*10%,0)))</f>
        <v>0</v>
      </c>
    </row>
    <row r="4" spans="2:22" x14ac:dyDescent="0.25">
      <c r="B4" s="13"/>
      <c r="H4" s="14"/>
    </row>
    <row r="5" spans="2:22" x14ac:dyDescent="0.25">
      <c r="B5" s="13"/>
      <c r="H5" s="14"/>
    </row>
    <row r="6" spans="2:22" ht="36.75" customHeight="1" x14ac:dyDescent="0.35">
      <c r="B6" s="13"/>
      <c r="C6" s="28" t="s">
        <v>67</v>
      </c>
      <c r="D6" s="29"/>
      <c r="E6" s="24"/>
      <c r="F6"/>
      <c r="G6"/>
      <c r="H6" s="27"/>
    </row>
    <row r="7" spans="2:22" x14ac:dyDescent="0.25">
      <c r="B7" s="13"/>
      <c r="C7" s="1" t="s">
        <v>142</v>
      </c>
      <c r="F7"/>
      <c r="G7"/>
      <c r="H7" s="14"/>
      <c r="T7" s="1" t="s">
        <v>13</v>
      </c>
    </row>
    <row r="8" spans="2:22" x14ac:dyDescent="0.25">
      <c r="B8" s="13"/>
      <c r="C8" s="21" t="s">
        <v>67</v>
      </c>
      <c r="D8" s="21" t="s">
        <v>23</v>
      </c>
      <c r="E8"/>
      <c r="F8" s="21" t="s">
        <v>67</v>
      </c>
      <c r="G8" s="21" t="s">
        <v>23</v>
      </c>
      <c r="H8" s="14"/>
      <c r="T8" s="1" t="s">
        <v>14</v>
      </c>
    </row>
    <row r="9" spans="2:22" x14ac:dyDescent="0.25">
      <c r="B9" s="13"/>
      <c r="C9" s="18" t="s">
        <v>185</v>
      </c>
      <c r="D9" s="68">
        <v>0</v>
      </c>
      <c r="E9"/>
      <c r="F9" s="18" t="s">
        <v>184</v>
      </c>
      <c r="G9" s="68">
        <v>0</v>
      </c>
      <c r="H9" s="14"/>
    </row>
    <row r="10" spans="2:22" x14ac:dyDescent="0.25">
      <c r="B10" s="13"/>
      <c r="C10" s="18" t="s">
        <v>156</v>
      </c>
      <c r="D10" s="68">
        <v>0</v>
      </c>
      <c r="E10"/>
      <c r="F10" s="18" t="s">
        <v>85</v>
      </c>
      <c r="G10" s="68">
        <v>0</v>
      </c>
      <c r="H10" s="14"/>
    </row>
    <row r="11" spans="2:22" x14ac:dyDescent="0.25">
      <c r="B11" s="13"/>
      <c r="D11" s="47"/>
      <c r="E11"/>
      <c r="G11" s="48"/>
      <c r="H11" s="14"/>
    </row>
    <row r="12" spans="2:22" x14ac:dyDescent="0.25">
      <c r="B12" s="13"/>
      <c r="C12" s="49" t="s">
        <v>89</v>
      </c>
      <c r="D12" s="47"/>
      <c r="E12"/>
      <c r="G12" s="48"/>
      <c r="H12" s="14"/>
      <c r="T12" s="1">
        <f>IF(D9="",0,1)</f>
        <v>1</v>
      </c>
    </row>
    <row r="13" spans="2:22" x14ac:dyDescent="0.25">
      <c r="B13" s="13"/>
      <c r="C13" s="95"/>
      <c r="D13" s="96"/>
      <c r="E13" s="96"/>
      <c r="F13" s="96"/>
      <c r="G13" s="97"/>
      <c r="H13" s="14"/>
    </row>
    <row r="14" spans="2:22" x14ac:dyDescent="0.25">
      <c r="B14" s="13"/>
      <c r="C14" s="98"/>
      <c r="D14" s="99"/>
      <c r="E14" s="99"/>
      <c r="F14" s="99"/>
      <c r="G14" s="100"/>
      <c r="H14" s="14"/>
    </row>
    <row r="15" spans="2:22" x14ac:dyDescent="0.25">
      <c r="B15" s="13"/>
      <c r="C15" s="98"/>
      <c r="D15" s="99"/>
      <c r="E15" s="99"/>
      <c r="F15" s="99"/>
      <c r="G15" s="100"/>
      <c r="H15" s="14"/>
    </row>
    <row r="16" spans="2:22" x14ac:dyDescent="0.25">
      <c r="B16" s="13"/>
      <c r="C16" s="101"/>
      <c r="D16" s="102"/>
      <c r="E16" s="102"/>
      <c r="F16" s="102"/>
      <c r="G16" s="103"/>
      <c r="H16" s="14"/>
      <c r="T16" s="1">
        <f>IF(G9="",0,1)</f>
        <v>1</v>
      </c>
    </row>
    <row r="17" spans="2:20" ht="15.75" thickBot="1" x14ac:dyDescent="0.3">
      <c r="B17" s="15"/>
      <c r="C17" s="16"/>
      <c r="D17" s="16"/>
      <c r="E17" s="16"/>
      <c r="F17" s="16"/>
      <c r="G17" s="16"/>
      <c r="H17" s="17"/>
      <c r="T17" s="1">
        <f>+T12+T16</f>
        <v>2</v>
      </c>
    </row>
  </sheetData>
  <sheetProtection algorithmName="SHA-512" hashValue="zkSZJ+Eg1GzLn8hUsBQLE7ngf3Q5SRn1eIn2WXFx4LpECRIPk8sF3HrYZexxsBARZ9f3lM7S42IKFpKUZxA9wA==" saltValue="1uempUoDR+d28sJOSInhWQ==" spinCount="100000" sheet="1"/>
  <mergeCells count="1">
    <mergeCell ref="C13:G16"/>
  </mergeCells>
  <conditionalFormatting sqref="C13">
    <cfRule type="containsBlanks" dxfId="8" priority="3">
      <formula>LEN(TRIM(C13))=0</formula>
    </cfRule>
  </conditionalFormatting>
  <conditionalFormatting sqref="D9:D10">
    <cfRule type="containsBlanks" dxfId="7" priority="2">
      <formula>LEN(TRIM(D9))=0</formula>
    </cfRule>
  </conditionalFormatting>
  <conditionalFormatting sqref="G9:G10">
    <cfRule type="containsBlanks" dxfId="6" priority="1">
      <formula>LEN(TRIM(G9))=0</formula>
    </cfRule>
  </conditionalFormatting>
  <dataValidations count="1">
    <dataValidation type="whole" operator="greaterThanOrEqual" showInputMessage="1" showErrorMessage="1" errorTitle="Numero Invalido" promptTitle="Ingrese la cantidad Solicitada" prompt="Ingrese la cantidad Solicitada" sqref="D9:D10 G9:G10">
      <formula1>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V11"/>
  <sheetViews>
    <sheetView showGridLines="0" workbookViewId="0"/>
  </sheetViews>
  <sheetFormatPr baseColWidth="10" defaultRowHeight="15" x14ac:dyDescent="0.2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t="e">
        <f>+IF(D10&lt;=10,D10,IF(ROUNDDOWN(D10*10%,0)&gt;10,10,ROUNDDOWN(D10*10%,0)))</f>
        <v>#VALUE!</v>
      </c>
    </row>
    <row r="4" spans="2:22" x14ac:dyDescent="0.25">
      <c r="B4" s="13"/>
      <c r="H4" s="14"/>
    </row>
    <row r="5" spans="2:22" x14ac:dyDescent="0.25">
      <c r="B5" s="13"/>
      <c r="H5" s="14"/>
    </row>
    <row r="6" spans="2:22" ht="21.75" customHeight="1" x14ac:dyDescent="0.35">
      <c r="B6" s="13"/>
      <c r="C6" s="108" t="s">
        <v>8</v>
      </c>
      <c r="D6" s="108"/>
      <c r="E6" s="24"/>
      <c r="F6"/>
      <c r="G6"/>
      <c r="H6" s="27"/>
      <c r="T6" s="1" t="s">
        <v>12</v>
      </c>
    </row>
    <row r="7" spans="2:22" x14ac:dyDescent="0.25">
      <c r="B7" s="13"/>
      <c r="C7" s="1" t="s">
        <v>142</v>
      </c>
      <c r="F7" s="50" t="s">
        <v>89</v>
      </c>
      <c r="G7"/>
      <c r="H7" s="14"/>
      <c r="T7" s="1" t="s">
        <v>13</v>
      </c>
    </row>
    <row r="8" spans="2:22" x14ac:dyDescent="0.25">
      <c r="B8" s="13"/>
      <c r="C8" s="21" t="s">
        <v>30</v>
      </c>
      <c r="D8" s="21" t="s">
        <v>23</v>
      </c>
      <c r="E8"/>
      <c r="F8" s="95"/>
      <c r="G8" s="97"/>
      <c r="H8" s="14"/>
      <c r="T8" s="1" t="s">
        <v>14</v>
      </c>
    </row>
    <row r="9" spans="2:22" x14ac:dyDescent="0.25">
      <c r="B9" s="13"/>
      <c r="C9" s="18" t="s">
        <v>71</v>
      </c>
      <c r="D9" s="68" t="s">
        <v>13</v>
      </c>
      <c r="E9"/>
      <c r="F9" s="98"/>
      <c r="G9" s="100"/>
      <c r="H9" s="14"/>
    </row>
    <row r="10" spans="2:22" x14ac:dyDescent="0.25">
      <c r="B10" s="13"/>
      <c r="C10" s="18" t="s">
        <v>186</v>
      </c>
      <c r="D10" s="68" t="s">
        <v>13</v>
      </c>
      <c r="E10"/>
      <c r="F10" s="101"/>
      <c r="G10" s="103"/>
      <c r="H10" s="14"/>
    </row>
    <row r="11" spans="2:22" ht="15.75" thickBot="1" x14ac:dyDescent="0.3">
      <c r="B11" s="15"/>
      <c r="C11" s="16"/>
      <c r="D11" s="16"/>
      <c r="E11" s="16"/>
      <c r="F11" s="16"/>
      <c r="G11" s="16"/>
      <c r="H11" s="17"/>
    </row>
  </sheetData>
  <sheetProtection algorithmName="SHA-512" hashValue="vnM6BuINtZwBcReJHvYIu+zzH9DE5fXhwKyI7CQWW9gnWHjP9zP9ujZRM+Jdo+WWCeHHl373JNEm/t0PkvvmvQ==" saltValue="/BqkFE86wcL03Gn8OkOtrQ==" spinCount="100000" sheet="1" objects="1" scenarios="1"/>
  <mergeCells count="2">
    <mergeCell ref="C6:D6"/>
    <mergeCell ref="F8:G10"/>
  </mergeCells>
  <conditionalFormatting sqref="D9">
    <cfRule type="containsBlanks" dxfId="5" priority="3">
      <formula>LEN(TRIM(D9))=0</formula>
    </cfRule>
  </conditionalFormatting>
  <conditionalFormatting sqref="F8">
    <cfRule type="containsBlanks" dxfId="4" priority="2">
      <formula>LEN(TRIM(F8))=0</formula>
    </cfRule>
  </conditionalFormatting>
  <conditionalFormatting sqref="D10">
    <cfRule type="containsBlanks" dxfId="3" priority="1">
      <formula>LEN(TRIM(D10))=0</formula>
    </cfRule>
  </conditionalFormatting>
  <dataValidations xWindow="514" yWindow="409" count="2">
    <dataValidation type="list" showInputMessage="1" showErrorMessage="1" promptTitle="Gestiona o No Pagos" prompt="Indique si su entidad Gestiona o No pagos o reliza Informes a traves de SIIF" sqref="D9">
      <formula1>$T$6:$T$7</formula1>
    </dataValidation>
    <dataValidation type="list" showInputMessage="1" showErrorMessage="1" promptTitle="Uso del Modulo de Pagos" prompt="Indique si su entidad Gestiona o No pagos o reliza Informes a traves de SIIF" sqref="D10">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2:M28"/>
  <sheetViews>
    <sheetView showGridLines="0" zoomScale="85" zoomScaleNormal="85" workbookViewId="0"/>
  </sheetViews>
  <sheetFormatPr baseColWidth="10" defaultRowHeight="15" x14ac:dyDescent="0.25"/>
  <cols>
    <col min="2" max="2" width="42.7109375" customWidth="1"/>
    <col min="3" max="3" width="14.5703125" bestFit="1" customWidth="1"/>
    <col min="5" max="5" width="33" bestFit="1" customWidth="1"/>
    <col min="6" max="6" width="14.5703125" bestFit="1" customWidth="1"/>
  </cols>
  <sheetData>
    <row r="2" spans="2:13" ht="18.75" x14ac:dyDescent="0.3">
      <c r="B2" s="117" t="s">
        <v>10</v>
      </c>
      <c r="C2" s="117"/>
      <c r="D2" s="117"/>
      <c r="E2" s="117"/>
      <c r="F2" s="117"/>
      <c r="G2" s="117"/>
      <c r="H2" s="39"/>
      <c r="I2" s="39"/>
      <c r="J2" s="39"/>
      <c r="K2" s="39"/>
      <c r="L2" s="39"/>
      <c r="M2" s="40"/>
    </row>
    <row r="3" spans="2:13" ht="18.75" x14ac:dyDescent="0.3">
      <c r="B3" s="117" t="s">
        <v>11</v>
      </c>
      <c r="C3" s="117"/>
      <c r="D3" s="117"/>
      <c r="E3" s="117"/>
      <c r="F3" s="117"/>
      <c r="G3" s="117"/>
      <c r="H3" s="39"/>
      <c r="I3" s="39"/>
      <c r="J3" s="39"/>
      <c r="K3" s="39"/>
      <c r="L3" s="39"/>
      <c r="M3" s="40"/>
    </row>
    <row r="4" spans="2:13" ht="24" thickBot="1" x14ac:dyDescent="0.4">
      <c r="B4" s="35"/>
      <c r="C4" s="75"/>
      <c r="D4" s="75" t="s">
        <v>155</v>
      </c>
      <c r="E4" s="35"/>
      <c r="F4" s="35"/>
      <c r="G4" s="35"/>
      <c r="H4" s="35"/>
      <c r="I4" s="35"/>
      <c r="J4" s="35"/>
      <c r="K4" s="35"/>
      <c r="L4" s="35"/>
      <c r="M4" s="35"/>
    </row>
    <row r="5" spans="2:13" ht="15.75" thickBot="1" x14ac:dyDescent="0.3">
      <c r="B5" t="s">
        <v>158</v>
      </c>
      <c r="C5" s="111" t="s">
        <v>353</v>
      </c>
      <c r="D5" s="112"/>
      <c r="E5" s="112"/>
      <c r="F5" s="112"/>
      <c r="G5" s="113"/>
    </row>
    <row r="6" spans="2:13" ht="15.75" thickBot="1" x14ac:dyDescent="0.3">
      <c r="B6" t="s">
        <v>159</v>
      </c>
      <c r="C6" s="114" t="s">
        <v>611</v>
      </c>
      <c r="D6" s="115"/>
      <c r="E6" s="115"/>
      <c r="F6" s="115"/>
      <c r="G6" s="116"/>
    </row>
    <row r="8" spans="2:13" x14ac:dyDescent="0.25">
      <c r="B8" t="s">
        <v>37</v>
      </c>
      <c r="C8" s="38" t="str">
        <f>+IF(SUM(USUARIOS!I12:J17)=0,"Falta diligenciar","")</f>
        <v/>
      </c>
      <c r="E8" t="s">
        <v>73</v>
      </c>
      <c r="F8" s="38" t="str">
        <f>+IF(PREJUDICIALES!$D$10="","Falta  actualizar","")</f>
        <v/>
      </c>
    </row>
    <row r="9" spans="2:13" x14ac:dyDescent="0.25">
      <c r="B9" s="37" t="s">
        <v>40</v>
      </c>
      <c r="C9" s="73">
        <f>+SUM(USUARIOS!I12:I17)/(6-SUM(USUARIOS!H12:H17))</f>
        <v>0.8</v>
      </c>
      <c r="E9" s="37" t="s">
        <v>45</v>
      </c>
      <c r="F9" s="72">
        <f>+PREJUDICIALES!$D$11</f>
        <v>22</v>
      </c>
    </row>
    <row r="10" spans="2:13" x14ac:dyDescent="0.25">
      <c r="B10" s="37" t="s">
        <v>38</v>
      </c>
      <c r="C10" s="72">
        <f>+ABOGADOS!$D$12+SUM(USUARIOS!I12:I17)</f>
        <v>19</v>
      </c>
      <c r="E10" s="37" t="s">
        <v>43</v>
      </c>
      <c r="F10" s="73">
        <f>IFERROR(PREJUDICIALES!$D$11/PREJUDICIALES!$D$10,"")</f>
        <v>11</v>
      </c>
    </row>
    <row r="11" spans="2:13" x14ac:dyDescent="0.25">
      <c r="B11" s="37" t="s">
        <v>9</v>
      </c>
      <c r="C11" s="72" t="s">
        <v>103</v>
      </c>
      <c r="E11" s="37" t="s">
        <v>46</v>
      </c>
      <c r="F11" s="73">
        <f>IFERROR(PREJUDICIALES!$G$13/PREJUDICIALES!$V$3,"")</f>
        <v>0.77777777777777779</v>
      </c>
    </row>
    <row r="12" spans="2:13" x14ac:dyDescent="0.25">
      <c r="B12" s="37" t="s">
        <v>39</v>
      </c>
      <c r="C12" s="73">
        <f>IFERROR((ABOGADOS!$G$17+ABOGADOS!$G$18+ABOGADOS!$G$19*0.5)/ABOGADOS!D12,"")</f>
        <v>0.4</v>
      </c>
    </row>
    <row r="13" spans="2:13" x14ac:dyDescent="0.25">
      <c r="E13" t="s">
        <v>67</v>
      </c>
      <c r="F13" s="38" t="str">
        <f>+IF(ARBITRAMENTOS!T17=0,"Falta  actualizar","")</f>
        <v/>
      </c>
    </row>
    <row r="14" spans="2:13" x14ac:dyDescent="0.25">
      <c r="B14" t="s">
        <v>72</v>
      </c>
      <c r="C14" s="38" t="str">
        <f>+IF(JUDICIALES!$D$11="","Falta  actualizar","")</f>
        <v/>
      </c>
      <c r="E14" s="37" t="s">
        <v>44</v>
      </c>
      <c r="F14" s="72">
        <f>+ARBITRAMENTOS!D10</f>
        <v>0</v>
      </c>
    </row>
    <row r="15" spans="2:13" x14ac:dyDescent="0.25">
      <c r="B15" s="37" t="s">
        <v>41</v>
      </c>
      <c r="C15" s="72">
        <f>+JUDICIALES!$D$12</f>
        <v>297</v>
      </c>
      <c r="E15" s="37" t="s">
        <v>43</v>
      </c>
      <c r="F15" s="73" t="str">
        <f>IFERROR(ARBITRAMENTOS!D10/ARBITRAMENTOS!D9,"")</f>
        <v/>
      </c>
    </row>
    <row r="16" spans="2:13" x14ac:dyDescent="0.25">
      <c r="B16" s="37" t="s">
        <v>43</v>
      </c>
      <c r="C16" s="73">
        <f>IFERROR(JUDICIALES!$D$12/JUDICIALES!$D$11,"")</f>
        <v>1</v>
      </c>
    </row>
    <row r="17" spans="2:6" x14ac:dyDescent="0.25">
      <c r="B17" s="37" t="s">
        <v>47</v>
      </c>
      <c r="C17" s="73" t="str">
        <f>IFERROR(JUDICIALES!$G$11/JUDICIALES!$G$10,"")</f>
        <v/>
      </c>
      <c r="E17" t="s">
        <v>70</v>
      </c>
      <c r="F17" s="38" t="str">
        <f>+IF(PAGOS!D9="","Falta  actualizar","")</f>
        <v/>
      </c>
    </row>
    <row r="18" spans="2:6" x14ac:dyDescent="0.25">
      <c r="B18" s="37" t="s">
        <v>42</v>
      </c>
      <c r="C18" s="72">
        <f>IFERROR(C15/ABOGADOS!$D$12,"")</f>
        <v>19.8</v>
      </c>
      <c r="E18" s="37" t="s">
        <v>161</v>
      </c>
      <c r="F18" s="72" t="str">
        <f>+IF(PAGOS!D10="No","No","Si")</f>
        <v>No</v>
      </c>
    </row>
    <row r="19" spans="2:6" x14ac:dyDescent="0.25">
      <c r="B19" s="37" t="s">
        <v>187</v>
      </c>
      <c r="C19" s="73">
        <f>IFERROR(1-(JUDICIALES!$H$22+JUDICIALES!$H$23+JUDICIALES!$H$24)/(JUDICIALES!$G$22+JUDICIALES!$G$23+JUDICIALES!$G$24),"")</f>
        <v>0.69387755102040816</v>
      </c>
      <c r="E19" s="37" t="s">
        <v>157</v>
      </c>
      <c r="F19" s="72" t="str">
        <f>+IF(PAGOS!D9="No","No aplica","Si")</f>
        <v>No aplica</v>
      </c>
    </row>
    <row r="21" spans="2:6" ht="15.75" thickBot="1" x14ac:dyDescent="0.3"/>
    <row r="22" spans="2:6" x14ac:dyDescent="0.25">
      <c r="B22" s="2" t="s">
        <v>89</v>
      </c>
      <c r="C22" s="3"/>
      <c r="D22" s="3"/>
      <c r="E22" s="3"/>
      <c r="F22" s="4"/>
    </row>
    <row r="23" spans="2:6" x14ac:dyDescent="0.25">
      <c r="B23" s="95" t="s">
        <v>618</v>
      </c>
      <c r="C23" s="96"/>
      <c r="D23" s="96"/>
      <c r="E23" s="96"/>
      <c r="F23" s="97"/>
    </row>
    <row r="24" spans="2:6" x14ac:dyDescent="0.25">
      <c r="B24" s="98"/>
      <c r="C24" s="99"/>
      <c r="D24" s="99"/>
      <c r="E24" s="99"/>
      <c r="F24" s="100"/>
    </row>
    <row r="25" spans="2:6" x14ac:dyDescent="0.25">
      <c r="B25" s="98"/>
      <c r="C25" s="99"/>
      <c r="D25" s="99"/>
      <c r="E25" s="99"/>
      <c r="F25" s="100"/>
    </row>
    <row r="26" spans="2:6" x14ac:dyDescent="0.25">
      <c r="B26" s="101"/>
      <c r="C26" s="102"/>
      <c r="D26" s="102"/>
      <c r="E26" s="102"/>
      <c r="F26" s="103"/>
    </row>
    <row r="27" spans="2:6" x14ac:dyDescent="0.25">
      <c r="B27" t="s">
        <v>154</v>
      </c>
    </row>
    <row r="28" spans="2:6" x14ac:dyDescent="0.25">
      <c r="B28" t="s">
        <v>160</v>
      </c>
    </row>
  </sheetData>
  <sheetProtection algorithmName="SHA-512" hashValue="uI4laoAnx+EtqcVeIy0oCZsQ1H9Lzm5zCoiAGB/9Qik51YJzupSIizyZQXCOFoqEQAPRCJ+/dmOyTuFO9UPsnQ==" saltValue="0xJvh9qPbLWcKoS+wHbiHw==" spinCount="100000" sheet="1" objects="1" scenarios="1"/>
  <mergeCells count="5">
    <mergeCell ref="C5:G5"/>
    <mergeCell ref="C6:G6"/>
    <mergeCell ref="B2:G2"/>
    <mergeCell ref="B3:G3"/>
    <mergeCell ref="B23:F26"/>
  </mergeCells>
  <conditionalFormatting sqref="B23">
    <cfRule type="containsBlanks" dxfId="2" priority="3">
      <formula>LEN(TRIM(B23))=0</formula>
    </cfRule>
  </conditionalFormatting>
  <conditionalFormatting sqref="C5">
    <cfRule type="containsBlanks" dxfId="1" priority="2">
      <formula>LEN(TRIM(C5))=0</formula>
    </cfRule>
  </conditionalFormatting>
  <conditionalFormatting sqref="C6">
    <cfRule type="containsBlanks" dxfId="0" priority="1">
      <formula>LEN(TRIM(C6))=0</formula>
    </cfRule>
  </conditionalFormatting>
  <dataValidations count="1">
    <dataValidation allowBlank="1" showInputMessage="1" showErrorMessage="1" promptTitle="Nombres y Apellidos" prompt="Diligencie los nombres y apellidos del jefe de control interno que esta reportando" sqref="C6:G6"/>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Nombre entidad que reporta" prompt="Diligenciar Nombre de entidad">
          <x14:formula1>
            <xm:f>Entidades!$A$2:$A$421</xm:f>
          </x14:formula1>
          <xm:sqref>C5:G5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21"/>
  <sheetViews>
    <sheetView topLeftCell="A395" workbookViewId="0">
      <selection activeCell="A421" sqref="A421"/>
    </sheetView>
  </sheetViews>
  <sheetFormatPr baseColWidth="10" defaultRowHeight="15" x14ac:dyDescent="0.25"/>
  <cols>
    <col min="1" max="1" width="125" customWidth="1"/>
  </cols>
  <sheetData>
    <row r="1" spans="1:1" x14ac:dyDescent="0.25">
      <c r="A1" t="s">
        <v>188</v>
      </c>
    </row>
    <row r="2" spans="1:1" x14ac:dyDescent="0.25">
      <c r="A2" t="s">
        <v>400</v>
      </c>
    </row>
    <row r="3" spans="1:1" x14ac:dyDescent="0.25">
      <c r="A3" t="s">
        <v>557</v>
      </c>
    </row>
    <row r="4" spans="1:1" x14ac:dyDescent="0.25">
      <c r="A4" t="s">
        <v>404</v>
      </c>
    </row>
    <row r="5" spans="1:1" x14ac:dyDescent="0.25">
      <c r="A5" t="s">
        <v>410</v>
      </c>
    </row>
    <row r="6" spans="1:1" x14ac:dyDescent="0.25">
      <c r="A6" t="s">
        <v>549</v>
      </c>
    </row>
    <row r="7" spans="1:1" x14ac:dyDescent="0.25">
      <c r="A7" t="s">
        <v>552</v>
      </c>
    </row>
    <row r="8" spans="1:1" x14ac:dyDescent="0.25">
      <c r="A8" t="s">
        <v>453</v>
      </c>
    </row>
    <row r="9" spans="1:1" x14ac:dyDescent="0.25">
      <c r="A9" t="s">
        <v>238</v>
      </c>
    </row>
    <row r="10" spans="1:1" x14ac:dyDescent="0.25">
      <c r="A10" t="s">
        <v>393</v>
      </c>
    </row>
    <row r="11" spans="1:1" x14ac:dyDescent="0.25">
      <c r="A11" t="s">
        <v>446</v>
      </c>
    </row>
    <row r="12" spans="1:1" x14ac:dyDescent="0.25">
      <c r="A12" t="s">
        <v>292</v>
      </c>
    </row>
    <row r="13" spans="1:1" x14ac:dyDescent="0.25">
      <c r="A13" t="s">
        <v>338</v>
      </c>
    </row>
    <row r="14" spans="1:1" x14ac:dyDescent="0.25">
      <c r="A14" t="s">
        <v>411</v>
      </c>
    </row>
    <row r="15" spans="1:1" x14ac:dyDescent="0.25">
      <c r="A15" t="s">
        <v>551</v>
      </c>
    </row>
    <row r="16" spans="1:1" x14ac:dyDescent="0.25">
      <c r="A16" t="s">
        <v>548</v>
      </c>
    </row>
    <row r="17" spans="1:1" x14ac:dyDescent="0.25">
      <c r="A17" t="s">
        <v>392</v>
      </c>
    </row>
    <row r="18" spans="1:1" x14ac:dyDescent="0.25">
      <c r="A18" t="s">
        <v>407</v>
      </c>
    </row>
    <row r="19" spans="1:1" x14ac:dyDescent="0.25">
      <c r="A19" t="s">
        <v>409</v>
      </c>
    </row>
    <row r="20" spans="1:1" x14ac:dyDescent="0.25">
      <c r="A20" t="s">
        <v>233</v>
      </c>
    </row>
    <row r="21" spans="1:1" x14ac:dyDescent="0.25">
      <c r="A21" t="s">
        <v>369</v>
      </c>
    </row>
    <row r="22" spans="1:1" x14ac:dyDescent="0.25">
      <c r="A22" t="s">
        <v>538</v>
      </c>
    </row>
    <row r="23" spans="1:1" x14ac:dyDescent="0.25">
      <c r="A23" t="s">
        <v>279</v>
      </c>
    </row>
    <row r="24" spans="1:1" x14ac:dyDescent="0.25">
      <c r="A24" t="s">
        <v>304</v>
      </c>
    </row>
    <row r="25" spans="1:1" x14ac:dyDescent="0.25">
      <c r="A25" t="s">
        <v>388</v>
      </c>
    </row>
    <row r="26" spans="1:1" x14ac:dyDescent="0.25">
      <c r="A26" t="s">
        <v>390</v>
      </c>
    </row>
    <row r="27" spans="1:1" x14ac:dyDescent="0.25">
      <c r="A27" t="s">
        <v>417</v>
      </c>
    </row>
    <row r="28" spans="1:1" x14ac:dyDescent="0.25">
      <c r="A28" t="s">
        <v>189</v>
      </c>
    </row>
    <row r="29" spans="1:1" x14ac:dyDescent="0.25">
      <c r="A29" t="s">
        <v>280</v>
      </c>
    </row>
    <row r="30" spans="1:1" x14ac:dyDescent="0.25">
      <c r="A30" t="s">
        <v>416</v>
      </c>
    </row>
    <row r="31" spans="1:1" x14ac:dyDescent="0.25">
      <c r="A31" t="s">
        <v>546</v>
      </c>
    </row>
    <row r="32" spans="1:1" x14ac:dyDescent="0.25">
      <c r="A32" t="s">
        <v>547</v>
      </c>
    </row>
    <row r="33" spans="1:1" x14ac:dyDescent="0.25">
      <c r="A33" t="s">
        <v>465</v>
      </c>
    </row>
    <row r="34" spans="1:1" x14ac:dyDescent="0.25">
      <c r="A34" t="s">
        <v>239</v>
      </c>
    </row>
    <row r="35" spans="1:1" x14ac:dyDescent="0.25">
      <c r="A35" t="s">
        <v>240</v>
      </c>
    </row>
    <row r="36" spans="1:1" x14ac:dyDescent="0.25">
      <c r="A36" t="s">
        <v>241</v>
      </c>
    </row>
    <row r="37" spans="1:1" x14ac:dyDescent="0.25">
      <c r="A37" t="s">
        <v>330</v>
      </c>
    </row>
    <row r="38" spans="1:1" x14ac:dyDescent="0.25">
      <c r="A38" t="s">
        <v>424</v>
      </c>
    </row>
    <row r="39" spans="1:1" x14ac:dyDescent="0.25">
      <c r="A39" t="s">
        <v>368</v>
      </c>
    </row>
    <row r="40" spans="1:1" x14ac:dyDescent="0.25">
      <c r="A40" t="s">
        <v>452</v>
      </c>
    </row>
    <row r="41" spans="1:1" x14ac:dyDescent="0.25">
      <c r="A41" t="s">
        <v>556</v>
      </c>
    </row>
    <row r="42" spans="1:1" x14ac:dyDescent="0.25">
      <c r="A42" t="s">
        <v>271</v>
      </c>
    </row>
    <row r="43" spans="1:1" x14ac:dyDescent="0.25">
      <c r="A43" t="s">
        <v>293</v>
      </c>
    </row>
    <row r="44" spans="1:1" x14ac:dyDescent="0.25">
      <c r="A44" t="s">
        <v>364</v>
      </c>
    </row>
    <row r="45" spans="1:1" x14ac:dyDescent="0.25">
      <c r="A45" t="s">
        <v>601</v>
      </c>
    </row>
    <row r="46" spans="1:1" x14ac:dyDescent="0.25">
      <c r="A46" t="s">
        <v>315</v>
      </c>
    </row>
    <row r="47" spans="1:1" x14ac:dyDescent="0.25">
      <c r="A47" t="s">
        <v>396</v>
      </c>
    </row>
    <row r="48" spans="1:1" x14ac:dyDescent="0.25">
      <c r="A48" t="s">
        <v>242</v>
      </c>
    </row>
    <row r="49" spans="1:1" x14ac:dyDescent="0.25">
      <c r="A49" t="s">
        <v>545</v>
      </c>
    </row>
    <row r="50" spans="1:1" x14ac:dyDescent="0.25">
      <c r="A50" t="s">
        <v>196</v>
      </c>
    </row>
    <row r="51" spans="1:1" x14ac:dyDescent="0.25">
      <c r="A51" t="s">
        <v>333</v>
      </c>
    </row>
    <row r="52" spans="1:1" x14ac:dyDescent="0.25">
      <c r="A52" t="s">
        <v>294</v>
      </c>
    </row>
    <row r="53" spans="1:1" x14ac:dyDescent="0.25">
      <c r="A53" t="s">
        <v>310</v>
      </c>
    </row>
    <row r="54" spans="1:1" x14ac:dyDescent="0.25">
      <c r="A54" t="s">
        <v>593</v>
      </c>
    </row>
    <row r="55" spans="1:1" x14ac:dyDescent="0.25">
      <c r="A55" t="s">
        <v>541</v>
      </c>
    </row>
    <row r="56" spans="1:1" x14ac:dyDescent="0.25">
      <c r="A56" t="s">
        <v>372</v>
      </c>
    </row>
    <row r="57" spans="1:1" x14ac:dyDescent="0.25">
      <c r="A57" t="s">
        <v>455</v>
      </c>
    </row>
    <row r="58" spans="1:1" x14ac:dyDescent="0.25">
      <c r="A58" t="s">
        <v>597</v>
      </c>
    </row>
    <row r="59" spans="1:1" x14ac:dyDescent="0.25">
      <c r="A59" t="s">
        <v>418</v>
      </c>
    </row>
    <row r="60" spans="1:1" x14ac:dyDescent="0.25">
      <c r="A60" t="s">
        <v>530</v>
      </c>
    </row>
    <row r="61" spans="1:1" x14ac:dyDescent="0.25">
      <c r="A61" t="s">
        <v>255</v>
      </c>
    </row>
    <row r="62" spans="1:1" x14ac:dyDescent="0.25">
      <c r="A62" t="s">
        <v>604</v>
      </c>
    </row>
    <row r="63" spans="1:1" x14ac:dyDescent="0.25">
      <c r="A63" t="s">
        <v>305</v>
      </c>
    </row>
    <row r="64" spans="1:1" x14ac:dyDescent="0.25">
      <c r="A64" t="s">
        <v>214</v>
      </c>
    </row>
    <row r="65" spans="1:1" x14ac:dyDescent="0.25">
      <c r="A65" t="s">
        <v>203</v>
      </c>
    </row>
    <row r="66" spans="1:1" x14ac:dyDescent="0.25">
      <c r="A66" t="s">
        <v>204</v>
      </c>
    </row>
    <row r="67" spans="1:1" x14ac:dyDescent="0.25">
      <c r="A67" t="s">
        <v>205</v>
      </c>
    </row>
    <row r="68" spans="1:1" x14ac:dyDescent="0.25">
      <c r="A68" t="s">
        <v>206</v>
      </c>
    </row>
    <row r="69" spans="1:1" x14ac:dyDescent="0.25">
      <c r="A69" t="s">
        <v>207</v>
      </c>
    </row>
    <row r="70" spans="1:1" x14ac:dyDescent="0.25">
      <c r="A70" t="s">
        <v>208</v>
      </c>
    </row>
    <row r="71" spans="1:1" x14ac:dyDescent="0.25">
      <c r="A71" t="s">
        <v>209</v>
      </c>
    </row>
    <row r="72" spans="1:1" x14ac:dyDescent="0.25">
      <c r="A72" t="s">
        <v>210</v>
      </c>
    </row>
    <row r="73" spans="1:1" x14ac:dyDescent="0.25">
      <c r="A73" t="s">
        <v>212</v>
      </c>
    </row>
    <row r="74" spans="1:1" x14ac:dyDescent="0.25">
      <c r="A74" t="s">
        <v>213</v>
      </c>
    </row>
    <row r="75" spans="1:1" x14ac:dyDescent="0.25">
      <c r="A75" t="s">
        <v>227</v>
      </c>
    </row>
    <row r="76" spans="1:1" x14ac:dyDescent="0.25">
      <c r="A76" t="s">
        <v>228</v>
      </c>
    </row>
    <row r="77" spans="1:1" x14ac:dyDescent="0.25">
      <c r="A77" t="s">
        <v>219</v>
      </c>
    </row>
    <row r="78" spans="1:1" x14ac:dyDescent="0.25">
      <c r="A78" t="s">
        <v>358</v>
      </c>
    </row>
    <row r="79" spans="1:1" x14ac:dyDescent="0.25">
      <c r="A79" t="s">
        <v>211</v>
      </c>
    </row>
    <row r="80" spans="1:1" x14ac:dyDescent="0.25">
      <c r="A80" t="s">
        <v>215</v>
      </c>
    </row>
    <row r="81" spans="1:1" x14ac:dyDescent="0.25">
      <c r="A81" t="s">
        <v>229</v>
      </c>
    </row>
    <row r="82" spans="1:1" x14ac:dyDescent="0.25">
      <c r="A82" t="s">
        <v>360</v>
      </c>
    </row>
    <row r="83" spans="1:1" x14ac:dyDescent="0.25">
      <c r="A83" t="s">
        <v>216</v>
      </c>
    </row>
    <row r="84" spans="1:1" x14ac:dyDescent="0.25">
      <c r="A84" t="s">
        <v>217</v>
      </c>
    </row>
    <row r="85" spans="1:1" x14ac:dyDescent="0.25">
      <c r="A85" t="s">
        <v>225</v>
      </c>
    </row>
    <row r="86" spans="1:1" x14ac:dyDescent="0.25">
      <c r="A86" t="s">
        <v>218</v>
      </c>
    </row>
    <row r="87" spans="1:1" x14ac:dyDescent="0.25">
      <c r="A87" t="s">
        <v>361</v>
      </c>
    </row>
    <row r="88" spans="1:1" x14ac:dyDescent="0.25">
      <c r="A88" t="s">
        <v>220</v>
      </c>
    </row>
    <row r="89" spans="1:1" x14ac:dyDescent="0.25">
      <c r="A89" t="s">
        <v>359</v>
      </c>
    </row>
    <row r="90" spans="1:1" x14ac:dyDescent="0.25">
      <c r="A90" t="s">
        <v>231</v>
      </c>
    </row>
    <row r="91" spans="1:1" x14ac:dyDescent="0.25">
      <c r="A91" t="s">
        <v>221</v>
      </c>
    </row>
    <row r="92" spans="1:1" x14ac:dyDescent="0.25">
      <c r="A92" t="s">
        <v>429</v>
      </c>
    </row>
    <row r="93" spans="1:1" x14ac:dyDescent="0.25">
      <c r="A93" t="s">
        <v>427</v>
      </c>
    </row>
    <row r="94" spans="1:1" x14ac:dyDescent="0.25">
      <c r="A94" t="s">
        <v>243</v>
      </c>
    </row>
    <row r="95" spans="1:1" x14ac:dyDescent="0.25">
      <c r="A95" t="s">
        <v>291</v>
      </c>
    </row>
    <row r="96" spans="1:1" x14ac:dyDescent="0.25">
      <c r="A96" t="s">
        <v>224</v>
      </c>
    </row>
    <row r="97" spans="1:1" x14ac:dyDescent="0.25">
      <c r="A97" t="s">
        <v>222</v>
      </c>
    </row>
    <row r="98" spans="1:1" x14ac:dyDescent="0.25">
      <c r="A98" t="s">
        <v>223</v>
      </c>
    </row>
    <row r="99" spans="1:1" x14ac:dyDescent="0.25">
      <c r="A99" t="s">
        <v>230</v>
      </c>
    </row>
    <row r="100" spans="1:1" x14ac:dyDescent="0.25">
      <c r="A100" t="s">
        <v>232</v>
      </c>
    </row>
    <row r="101" spans="1:1" x14ac:dyDescent="0.25">
      <c r="A101" t="s">
        <v>226</v>
      </c>
    </row>
    <row r="102" spans="1:1" x14ac:dyDescent="0.25">
      <c r="A102" t="s">
        <v>245</v>
      </c>
    </row>
    <row r="103" spans="1:1" x14ac:dyDescent="0.25">
      <c r="A103" t="s">
        <v>306</v>
      </c>
    </row>
    <row r="104" spans="1:1" x14ac:dyDescent="0.25">
      <c r="A104" t="s">
        <v>269</v>
      </c>
    </row>
    <row r="105" spans="1:1" x14ac:dyDescent="0.25">
      <c r="A105" t="s">
        <v>314</v>
      </c>
    </row>
    <row r="106" spans="1:1" x14ac:dyDescent="0.25">
      <c r="A106" t="s">
        <v>413</v>
      </c>
    </row>
    <row r="107" spans="1:1" x14ac:dyDescent="0.25">
      <c r="A107" t="s">
        <v>267</v>
      </c>
    </row>
    <row r="108" spans="1:1" x14ac:dyDescent="0.25">
      <c r="A108" t="s">
        <v>394</v>
      </c>
    </row>
    <row r="109" spans="1:1" x14ac:dyDescent="0.25">
      <c r="A109" t="s">
        <v>311</v>
      </c>
    </row>
    <row r="110" spans="1:1" x14ac:dyDescent="0.25">
      <c r="A110" t="s">
        <v>475</v>
      </c>
    </row>
    <row r="111" spans="1:1" x14ac:dyDescent="0.25">
      <c r="A111" t="s">
        <v>476</v>
      </c>
    </row>
    <row r="112" spans="1:1" x14ac:dyDescent="0.25">
      <c r="A112" t="s">
        <v>477</v>
      </c>
    </row>
    <row r="113" spans="1:1" x14ac:dyDescent="0.25">
      <c r="A113" t="s">
        <v>478</v>
      </c>
    </row>
    <row r="114" spans="1:1" x14ac:dyDescent="0.25">
      <c r="A114" t="s">
        <v>479</v>
      </c>
    </row>
    <row r="115" spans="1:1" x14ac:dyDescent="0.25">
      <c r="A115" t="s">
        <v>480</v>
      </c>
    </row>
    <row r="116" spans="1:1" x14ac:dyDescent="0.25">
      <c r="A116" t="s">
        <v>469</v>
      </c>
    </row>
    <row r="117" spans="1:1" x14ac:dyDescent="0.25">
      <c r="A117" t="s">
        <v>470</v>
      </c>
    </row>
    <row r="118" spans="1:1" x14ac:dyDescent="0.25">
      <c r="A118" t="s">
        <v>471</v>
      </c>
    </row>
    <row r="119" spans="1:1" x14ac:dyDescent="0.25">
      <c r="A119" t="s">
        <v>472</v>
      </c>
    </row>
    <row r="120" spans="1:1" x14ac:dyDescent="0.25">
      <c r="A120" t="s">
        <v>473</v>
      </c>
    </row>
    <row r="121" spans="1:1" x14ac:dyDescent="0.25">
      <c r="A121" t="s">
        <v>468</v>
      </c>
    </row>
    <row r="122" spans="1:1" x14ac:dyDescent="0.25">
      <c r="A122" t="s">
        <v>474</v>
      </c>
    </row>
    <row r="123" spans="1:1" x14ac:dyDescent="0.25">
      <c r="A123" t="s">
        <v>481</v>
      </c>
    </row>
    <row r="124" spans="1:1" x14ac:dyDescent="0.25">
      <c r="A124" t="s">
        <v>482</v>
      </c>
    </row>
    <row r="125" spans="1:1" x14ac:dyDescent="0.25">
      <c r="A125" t="s">
        <v>483</v>
      </c>
    </row>
    <row r="126" spans="1:1" x14ac:dyDescent="0.25">
      <c r="A126" t="s">
        <v>484</v>
      </c>
    </row>
    <row r="127" spans="1:1" x14ac:dyDescent="0.25">
      <c r="A127" t="s">
        <v>485</v>
      </c>
    </row>
    <row r="128" spans="1:1" x14ac:dyDescent="0.25">
      <c r="A128" t="s">
        <v>486</v>
      </c>
    </row>
    <row r="129" spans="1:1" x14ac:dyDescent="0.25">
      <c r="A129" t="s">
        <v>487</v>
      </c>
    </row>
    <row r="130" spans="1:1" x14ac:dyDescent="0.25">
      <c r="A130" t="s">
        <v>488</v>
      </c>
    </row>
    <row r="131" spans="1:1" x14ac:dyDescent="0.25">
      <c r="A131" t="s">
        <v>490</v>
      </c>
    </row>
    <row r="132" spans="1:1" x14ac:dyDescent="0.25">
      <c r="A132" t="s">
        <v>491</v>
      </c>
    </row>
    <row r="133" spans="1:1" x14ac:dyDescent="0.25">
      <c r="A133" t="s">
        <v>492</v>
      </c>
    </row>
    <row r="134" spans="1:1" x14ac:dyDescent="0.25">
      <c r="A134" t="s">
        <v>493</v>
      </c>
    </row>
    <row r="135" spans="1:1" x14ac:dyDescent="0.25">
      <c r="A135" t="s">
        <v>494</v>
      </c>
    </row>
    <row r="136" spans="1:1" x14ac:dyDescent="0.25">
      <c r="A136" t="s">
        <v>495</v>
      </c>
    </row>
    <row r="137" spans="1:1" x14ac:dyDescent="0.25">
      <c r="A137" t="s">
        <v>496</v>
      </c>
    </row>
    <row r="138" spans="1:1" x14ac:dyDescent="0.25">
      <c r="A138" t="s">
        <v>497</v>
      </c>
    </row>
    <row r="139" spans="1:1" x14ac:dyDescent="0.25">
      <c r="A139" t="s">
        <v>498</v>
      </c>
    </row>
    <row r="140" spans="1:1" x14ac:dyDescent="0.25">
      <c r="A140" t="s">
        <v>499</v>
      </c>
    </row>
    <row r="141" spans="1:1" x14ac:dyDescent="0.25">
      <c r="A141" t="s">
        <v>500</v>
      </c>
    </row>
    <row r="142" spans="1:1" x14ac:dyDescent="0.25">
      <c r="A142" t="s">
        <v>501</v>
      </c>
    </row>
    <row r="143" spans="1:1" x14ac:dyDescent="0.25">
      <c r="A143" t="s">
        <v>502</v>
      </c>
    </row>
    <row r="144" spans="1:1" x14ac:dyDescent="0.25">
      <c r="A144" t="s">
        <v>503</v>
      </c>
    </row>
    <row r="145" spans="1:1" x14ac:dyDescent="0.25">
      <c r="A145" t="s">
        <v>504</v>
      </c>
    </row>
    <row r="146" spans="1:1" x14ac:dyDescent="0.25">
      <c r="A146" t="s">
        <v>505</v>
      </c>
    </row>
    <row r="147" spans="1:1" x14ac:dyDescent="0.25">
      <c r="A147" t="s">
        <v>507</v>
      </c>
    </row>
    <row r="148" spans="1:1" x14ac:dyDescent="0.25">
      <c r="A148" t="s">
        <v>506</v>
      </c>
    </row>
    <row r="149" spans="1:1" x14ac:dyDescent="0.25">
      <c r="A149" t="s">
        <v>489</v>
      </c>
    </row>
    <row r="150" spans="1:1" x14ac:dyDescent="0.25">
      <c r="A150" t="s">
        <v>591</v>
      </c>
    </row>
    <row r="151" spans="1:1" x14ac:dyDescent="0.25">
      <c r="A151" t="s">
        <v>414</v>
      </c>
    </row>
    <row r="152" spans="1:1" x14ac:dyDescent="0.25">
      <c r="A152" t="s">
        <v>508</v>
      </c>
    </row>
    <row r="153" spans="1:1" x14ac:dyDescent="0.25">
      <c r="A153" t="s">
        <v>509</v>
      </c>
    </row>
    <row r="154" spans="1:1" x14ac:dyDescent="0.25">
      <c r="A154" t="s">
        <v>510</v>
      </c>
    </row>
    <row r="155" spans="1:1" x14ac:dyDescent="0.25">
      <c r="A155" t="s">
        <v>511</v>
      </c>
    </row>
    <row r="156" spans="1:1" x14ac:dyDescent="0.25">
      <c r="A156" t="s">
        <v>512</v>
      </c>
    </row>
    <row r="157" spans="1:1" x14ac:dyDescent="0.25">
      <c r="A157" t="s">
        <v>513</v>
      </c>
    </row>
    <row r="158" spans="1:1" x14ac:dyDescent="0.25">
      <c r="A158" t="s">
        <v>529</v>
      </c>
    </row>
    <row r="159" spans="1:1" x14ac:dyDescent="0.25">
      <c r="A159" t="s">
        <v>514</v>
      </c>
    </row>
    <row r="160" spans="1:1" x14ac:dyDescent="0.25">
      <c r="A160" t="s">
        <v>515</v>
      </c>
    </row>
    <row r="161" spans="1:1" x14ac:dyDescent="0.25">
      <c r="A161" t="s">
        <v>516</v>
      </c>
    </row>
    <row r="162" spans="1:1" x14ac:dyDescent="0.25">
      <c r="A162" t="s">
        <v>517</v>
      </c>
    </row>
    <row r="163" spans="1:1" x14ac:dyDescent="0.25">
      <c r="A163" t="s">
        <v>518</v>
      </c>
    </row>
    <row r="164" spans="1:1" x14ac:dyDescent="0.25">
      <c r="A164" t="s">
        <v>519</v>
      </c>
    </row>
    <row r="165" spans="1:1" x14ac:dyDescent="0.25">
      <c r="A165" t="s">
        <v>520</v>
      </c>
    </row>
    <row r="166" spans="1:1" x14ac:dyDescent="0.25">
      <c r="A166" t="s">
        <v>521</v>
      </c>
    </row>
    <row r="167" spans="1:1" x14ac:dyDescent="0.25">
      <c r="A167" t="s">
        <v>528</v>
      </c>
    </row>
    <row r="168" spans="1:1" x14ac:dyDescent="0.25">
      <c r="A168" t="s">
        <v>522</v>
      </c>
    </row>
    <row r="169" spans="1:1" x14ac:dyDescent="0.25">
      <c r="A169" t="s">
        <v>523</v>
      </c>
    </row>
    <row r="170" spans="1:1" x14ac:dyDescent="0.25">
      <c r="A170" t="s">
        <v>524</v>
      </c>
    </row>
    <row r="171" spans="1:1" x14ac:dyDescent="0.25">
      <c r="A171" t="s">
        <v>525</v>
      </c>
    </row>
    <row r="172" spans="1:1" x14ac:dyDescent="0.25">
      <c r="A172" t="s">
        <v>526</v>
      </c>
    </row>
    <row r="173" spans="1:1" x14ac:dyDescent="0.25">
      <c r="A173" t="s">
        <v>527</v>
      </c>
    </row>
    <row r="174" spans="1:1" x14ac:dyDescent="0.25">
      <c r="A174" t="s">
        <v>250</v>
      </c>
    </row>
    <row r="175" spans="1:1" x14ac:dyDescent="0.25">
      <c r="A175" t="s">
        <v>544</v>
      </c>
    </row>
    <row r="176" spans="1:1" x14ac:dyDescent="0.25">
      <c r="A176" t="s">
        <v>370</v>
      </c>
    </row>
    <row r="177" spans="1:1" x14ac:dyDescent="0.25">
      <c r="A177" t="s">
        <v>531</v>
      </c>
    </row>
    <row r="178" spans="1:1" x14ac:dyDescent="0.25">
      <c r="A178" t="s">
        <v>287</v>
      </c>
    </row>
    <row r="179" spans="1:1" x14ac:dyDescent="0.25">
      <c r="A179" t="s">
        <v>296</v>
      </c>
    </row>
    <row r="180" spans="1:1" x14ac:dyDescent="0.25">
      <c r="A180" t="s">
        <v>537</v>
      </c>
    </row>
    <row r="181" spans="1:1" x14ac:dyDescent="0.25">
      <c r="A181" t="s">
        <v>295</v>
      </c>
    </row>
    <row r="182" spans="1:1" x14ac:dyDescent="0.25">
      <c r="A182" t="s">
        <v>437</v>
      </c>
    </row>
    <row r="183" spans="1:1" x14ac:dyDescent="0.25">
      <c r="A183" t="s">
        <v>371</v>
      </c>
    </row>
    <row r="184" spans="1:1" x14ac:dyDescent="0.25">
      <c r="A184" t="s">
        <v>561</v>
      </c>
    </row>
    <row r="185" spans="1:1" x14ac:dyDescent="0.25">
      <c r="A185" t="s">
        <v>532</v>
      </c>
    </row>
    <row r="186" spans="1:1" x14ac:dyDescent="0.25">
      <c r="A186" t="s">
        <v>198</v>
      </c>
    </row>
    <row r="187" spans="1:1" x14ac:dyDescent="0.25">
      <c r="A187" t="s">
        <v>438</v>
      </c>
    </row>
    <row r="188" spans="1:1" x14ac:dyDescent="0.25">
      <c r="A188" t="s">
        <v>432</v>
      </c>
    </row>
    <row r="189" spans="1:1" x14ac:dyDescent="0.25">
      <c r="A189" t="s">
        <v>454</v>
      </c>
    </row>
    <row r="190" spans="1:1" x14ac:dyDescent="0.25">
      <c r="A190" t="s">
        <v>433</v>
      </c>
    </row>
    <row r="191" spans="1:1" x14ac:dyDescent="0.25">
      <c r="A191" t="s">
        <v>312</v>
      </c>
    </row>
    <row r="192" spans="1:1" x14ac:dyDescent="0.25">
      <c r="A192" t="s">
        <v>434</v>
      </c>
    </row>
    <row r="193" spans="1:1" x14ac:dyDescent="0.25">
      <c r="A193" t="s">
        <v>439</v>
      </c>
    </row>
    <row r="194" spans="1:1" x14ac:dyDescent="0.25">
      <c r="A194" t="s">
        <v>270</v>
      </c>
    </row>
    <row r="195" spans="1:1" x14ac:dyDescent="0.25">
      <c r="A195" t="s">
        <v>264</v>
      </c>
    </row>
    <row r="196" spans="1:1" x14ac:dyDescent="0.25">
      <c r="A196" t="s">
        <v>589</v>
      </c>
    </row>
    <row r="197" spans="1:1" x14ac:dyDescent="0.25">
      <c r="A197" t="s">
        <v>560</v>
      </c>
    </row>
    <row r="198" spans="1:1" x14ac:dyDescent="0.25">
      <c r="A198" t="s">
        <v>463</v>
      </c>
    </row>
    <row r="199" spans="1:1" x14ac:dyDescent="0.25">
      <c r="A199" t="s">
        <v>535</v>
      </c>
    </row>
    <row r="200" spans="1:1" x14ac:dyDescent="0.25">
      <c r="A200" t="s">
        <v>462</v>
      </c>
    </row>
    <row r="201" spans="1:1" x14ac:dyDescent="0.25">
      <c r="A201" t="s">
        <v>461</v>
      </c>
    </row>
    <row r="202" spans="1:1" x14ac:dyDescent="0.25">
      <c r="A202" t="s">
        <v>459</v>
      </c>
    </row>
    <row r="203" spans="1:1" x14ac:dyDescent="0.25">
      <c r="A203" t="s">
        <v>460</v>
      </c>
    </row>
    <row r="204" spans="1:1" x14ac:dyDescent="0.25">
      <c r="A204" t="s">
        <v>605</v>
      </c>
    </row>
    <row r="205" spans="1:1" x14ac:dyDescent="0.25">
      <c r="A205" t="s">
        <v>464</v>
      </c>
    </row>
    <row r="206" spans="1:1" x14ac:dyDescent="0.25">
      <c r="A206" t="s">
        <v>281</v>
      </c>
    </row>
    <row r="207" spans="1:1" x14ac:dyDescent="0.25">
      <c r="A207" t="s">
        <v>272</v>
      </c>
    </row>
    <row r="208" spans="1:1" x14ac:dyDescent="0.25">
      <c r="A208" t="s">
        <v>297</v>
      </c>
    </row>
    <row r="209" spans="1:1" x14ac:dyDescent="0.25">
      <c r="A209" t="s">
        <v>273</v>
      </c>
    </row>
    <row r="210" spans="1:1" x14ac:dyDescent="0.25">
      <c r="A210" t="s">
        <v>327</v>
      </c>
    </row>
    <row r="211" spans="1:1" x14ac:dyDescent="0.25">
      <c r="A211" t="s">
        <v>419</v>
      </c>
    </row>
    <row r="212" spans="1:1" x14ac:dyDescent="0.25">
      <c r="A212" t="s">
        <v>307</v>
      </c>
    </row>
    <row r="213" spans="1:1" x14ac:dyDescent="0.25">
      <c r="A213" t="s">
        <v>256</v>
      </c>
    </row>
    <row r="214" spans="1:1" x14ac:dyDescent="0.25">
      <c r="A214" t="s">
        <v>274</v>
      </c>
    </row>
    <row r="215" spans="1:1" x14ac:dyDescent="0.25">
      <c r="A215" t="s">
        <v>282</v>
      </c>
    </row>
    <row r="216" spans="1:1" x14ac:dyDescent="0.25">
      <c r="A216" t="s">
        <v>316</v>
      </c>
    </row>
    <row r="217" spans="1:1" x14ac:dyDescent="0.25">
      <c r="A217" t="s">
        <v>378</v>
      </c>
    </row>
    <row r="218" spans="1:1" x14ac:dyDescent="0.25">
      <c r="A218" t="s">
        <v>317</v>
      </c>
    </row>
    <row r="219" spans="1:1" x14ac:dyDescent="0.25">
      <c r="A219" t="s">
        <v>334</v>
      </c>
    </row>
    <row r="220" spans="1:1" x14ac:dyDescent="0.25">
      <c r="A220" t="s">
        <v>197</v>
      </c>
    </row>
    <row r="221" spans="1:1" x14ac:dyDescent="0.25">
      <c r="A221" t="s">
        <v>365</v>
      </c>
    </row>
    <row r="222" spans="1:1" x14ac:dyDescent="0.25">
      <c r="A222" t="s">
        <v>283</v>
      </c>
    </row>
    <row r="223" spans="1:1" x14ac:dyDescent="0.25">
      <c r="A223" t="s">
        <v>363</v>
      </c>
    </row>
    <row r="224" spans="1:1" x14ac:dyDescent="0.25">
      <c r="A224" t="s">
        <v>193</v>
      </c>
    </row>
    <row r="225" spans="1:1" x14ac:dyDescent="0.25">
      <c r="A225" t="s">
        <v>246</v>
      </c>
    </row>
    <row r="226" spans="1:1" x14ac:dyDescent="0.25">
      <c r="A226" t="s">
        <v>366</v>
      </c>
    </row>
    <row r="227" spans="1:1" x14ac:dyDescent="0.25">
      <c r="A227" t="s">
        <v>428</v>
      </c>
    </row>
    <row r="228" spans="1:1" x14ac:dyDescent="0.25">
      <c r="A228" t="s">
        <v>331</v>
      </c>
    </row>
    <row r="229" spans="1:1" x14ac:dyDescent="0.25">
      <c r="A229" t="s">
        <v>423</v>
      </c>
    </row>
    <row r="230" spans="1:1" x14ac:dyDescent="0.25">
      <c r="A230" t="s">
        <v>539</v>
      </c>
    </row>
    <row r="231" spans="1:1" x14ac:dyDescent="0.25">
      <c r="A231" t="s">
        <v>298</v>
      </c>
    </row>
    <row r="232" spans="1:1" x14ac:dyDescent="0.25">
      <c r="A232" t="s">
        <v>435</v>
      </c>
    </row>
    <row r="233" spans="1:1" x14ac:dyDescent="0.25">
      <c r="A233" t="s">
        <v>247</v>
      </c>
    </row>
    <row r="234" spans="1:1" x14ac:dyDescent="0.25">
      <c r="A234" t="s">
        <v>288</v>
      </c>
    </row>
    <row r="235" spans="1:1" x14ac:dyDescent="0.25">
      <c r="A235" t="s">
        <v>244</v>
      </c>
    </row>
    <row r="236" spans="1:1" x14ac:dyDescent="0.25">
      <c r="A236" t="s">
        <v>595</v>
      </c>
    </row>
    <row r="237" spans="1:1" x14ac:dyDescent="0.25">
      <c r="A237" t="s">
        <v>443</v>
      </c>
    </row>
    <row r="238" spans="1:1" x14ac:dyDescent="0.25">
      <c r="A238" t="s">
        <v>234</v>
      </c>
    </row>
    <row r="239" spans="1:1" x14ac:dyDescent="0.25">
      <c r="A239" t="s">
        <v>191</v>
      </c>
    </row>
    <row r="240" spans="1:1" x14ac:dyDescent="0.25">
      <c r="A240" t="s">
        <v>235</v>
      </c>
    </row>
    <row r="241" spans="1:1" x14ac:dyDescent="0.25">
      <c r="A241" t="s">
        <v>318</v>
      </c>
    </row>
    <row r="242" spans="1:1" x14ac:dyDescent="0.25">
      <c r="A242" t="s">
        <v>257</v>
      </c>
    </row>
    <row r="243" spans="1:1" x14ac:dyDescent="0.25">
      <c r="A243" t="s">
        <v>192</v>
      </c>
    </row>
    <row r="244" spans="1:1" x14ac:dyDescent="0.25">
      <c r="A244" t="s">
        <v>258</v>
      </c>
    </row>
    <row r="245" spans="1:1" x14ac:dyDescent="0.25">
      <c r="A245" t="s">
        <v>248</v>
      </c>
    </row>
    <row r="246" spans="1:1" x14ac:dyDescent="0.25">
      <c r="A246" t="s">
        <v>559</v>
      </c>
    </row>
    <row r="247" spans="1:1" x14ac:dyDescent="0.25">
      <c r="A247" t="s">
        <v>195</v>
      </c>
    </row>
    <row r="248" spans="1:1" x14ac:dyDescent="0.25">
      <c r="A248" t="s">
        <v>201</v>
      </c>
    </row>
    <row r="249" spans="1:1" x14ac:dyDescent="0.25">
      <c r="A249" t="s">
        <v>444</v>
      </c>
    </row>
    <row r="250" spans="1:1" x14ac:dyDescent="0.25">
      <c r="A250" t="s">
        <v>199</v>
      </c>
    </row>
    <row r="251" spans="1:1" x14ac:dyDescent="0.25">
      <c r="A251" t="s">
        <v>300</v>
      </c>
    </row>
    <row r="252" spans="1:1" x14ac:dyDescent="0.25">
      <c r="A252" t="s">
        <v>268</v>
      </c>
    </row>
    <row r="253" spans="1:1" x14ac:dyDescent="0.25">
      <c r="A253" t="s">
        <v>319</v>
      </c>
    </row>
    <row r="254" spans="1:1" x14ac:dyDescent="0.25">
      <c r="A254" t="s">
        <v>262</v>
      </c>
    </row>
    <row r="255" spans="1:1" x14ac:dyDescent="0.25">
      <c r="A255" t="s">
        <v>259</v>
      </c>
    </row>
    <row r="256" spans="1:1" x14ac:dyDescent="0.25">
      <c r="A256" t="s">
        <v>328</v>
      </c>
    </row>
    <row r="257" spans="1:1" x14ac:dyDescent="0.25">
      <c r="A257" t="s">
        <v>412</v>
      </c>
    </row>
    <row r="258" spans="1:1" x14ac:dyDescent="0.25">
      <c r="A258" t="s">
        <v>320</v>
      </c>
    </row>
    <row r="259" spans="1:1" x14ac:dyDescent="0.25">
      <c r="A259" t="s">
        <v>339</v>
      </c>
    </row>
    <row r="260" spans="1:1" x14ac:dyDescent="0.25">
      <c r="A260" t="s">
        <v>321</v>
      </c>
    </row>
    <row r="261" spans="1:1" x14ac:dyDescent="0.25">
      <c r="A261" t="s">
        <v>260</v>
      </c>
    </row>
    <row r="262" spans="1:1" x14ac:dyDescent="0.25">
      <c r="A262" t="s">
        <v>261</v>
      </c>
    </row>
    <row r="263" spans="1:1" x14ac:dyDescent="0.25">
      <c r="A263" t="s">
        <v>289</v>
      </c>
    </row>
    <row r="264" spans="1:1" x14ac:dyDescent="0.25">
      <c r="A264" t="s">
        <v>263</v>
      </c>
    </row>
    <row r="265" spans="1:1" x14ac:dyDescent="0.25">
      <c r="A265" t="s">
        <v>265</v>
      </c>
    </row>
    <row r="266" spans="1:1" x14ac:dyDescent="0.25">
      <c r="A266" t="s">
        <v>466</v>
      </c>
    </row>
    <row r="267" spans="1:1" x14ac:dyDescent="0.25">
      <c r="A267" t="s">
        <v>301</v>
      </c>
    </row>
    <row r="268" spans="1:1" x14ac:dyDescent="0.25">
      <c r="A268" t="s">
        <v>373</v>
      </c>
    </row>
    <row r="269" spans="1:1" x14ac:dyDescent="0.25">
      <c r="A269" t="s">
        <v>588</v>
      </c>
    </row>
    <row r="270" spans="1:1" x14ac:dyDescent="0.25">
      <c r="A270" t="s">
        <v>543</v>
      </c>
    </row>
    <row r="271" spans="1:1" x14ac:dyDescent="0.25">
      <c r="A271" t="s">
        <v>594</v>
      </c>
    </row>
    <row r="272" spans="1:1" x14ac:dyDescent="0.25">
      <c r="A272" t="s">
        <v>275</v>
      </c>
    </row>
    <row r="273" spans="1:1" x14ac:dyDescent="0.25">
      <c r="A273" t="s">
        <v>194</v>
      </c>
    </row>
    <row r="274" spans="1:1" x14ac:dyDescent="0.25">
      <c r="A274" t="s">
        <v>389</v>
      </c>
    </row>
    <row r="275" spans="1:1" x14ac:dyDescent="0.25">
      <c r="A275" t="s">
        <v>362</v>
      </c>
    </row>
    <row r="276" spans="1:1" x14ac:dyDescent="0.25">
      <c r="A276" t="s">
        <v>284</v>
      </c>
    </row>
    <row r="277" spans="1:1" x14ac:dyDescent="0.25">
      <c r="A277" t="s">
        <v>237</v>
      </c>
    </row>
    <row r="278" spans="1:1" x14ac:dyDescent="0.25">
      <c r="A278" t="s">
        <v>249</v>
      </c>
    </row>
    <row r="279" spans="1:1" x14ac:dyDescent="0.25">
      <c r="A279" t="s">
        <v>600</v>
      </c>
    </row>
    <row r="280" spans="1:1" x14ac:dyDescent="0.25">
      <c r="A280" t="s">
        <v>266</v>
      </c>
    </row>
    <row r="281" spans="1:1" x14ac:dyDescent="0.25">
      <c r="A281" t="s">
        <v>375</v>
      </c>
    </row>
    <row r="282" spans="1:1" x14ac:dyDescent="0.25">
      <c r="A282" t="s">
        <v>405</v>
      </c>
    </row>
    <row r="283" spans="1:1" x14ac:dyDescent="0.25">
      <c r="A283" t="s">
        <v>303</v>
      </c>
    </row>
    <row r="284" spans="1:1" x14ac:dyDescent="0.25">
      <c r="A284" t="s">
        <v>332</v>
      </c>
    </row>
    <row r="285" spans="1:1" x14ac:dyDescent="0.25">
      <c r="A285" t="s">
        <v>397</v>
      </c>
    </row>
    <row r="286" spans="1:1" x14ac:dyDescent="0.25">
      <c r="A286" t="s">
        <v>335</v>
      </c>
    </row>
    <row r="287" spans="1:1" x14ac:dyDescent="0.25">
      <c r="A287" t="s">
        <v>340</v>
      </c>
    </row>
    <row r="288" spans="1:1" x14ac:dyDescent="0.25">
      <c r="A288" t="s">
        <v>391</v>
      </c>
    </row>
    <row r="289" spans="1:1" x14ac:dyDescent="0.25">
      <c r="A289" t="s">
        <v>236</v>
      </c>
    </row>
    <row r="290" spans="1:1" x14ac:dyDescent="0.25">
      <c r="A290" t="s">
        <v>401</v>
      </c>
    </row>
    <row r="291" spans="1:1" x14ac:dyDescent="0.25">
      <c r="A291" t="s">
        <v>398</v>
      </c>
    </row>
    <row r="292" spans="1:1" x14ac:dyDescent="0.25">
      <c r="A292" t="s">
        <v>447</v>
      </c>
    </row>
    <row r="293" spans="1:1" x14ac:dyDescent="0.25">
      <c r="A293" t="s">
        <v>440</v>
      </c>
    </row>
    <row r="294" spans="1:1" x14ac:dyDescent="0.25">
      <c r="A294" t="s">
        <v>441</v>
      </c>
    </row>
    <row r="295" spans="1:1" x14ac:dyDescent="0.25">
      <c r="A295" t="s">
        <v>456</v>
      </c>
    </row>
    <row r="296" spans="1:1" x14ac:dyDescent="0.25">
      <c r="A296" t="s">
        <v>606</v>
      </c>
    </row>
    <row r="297" spans="1:1" x14ac:dyDescent="0.25">
      <c r="A297" t="s">
        <v>382</v>
      </c>
    </row>
    <row r="298" spans="1:1" x14ac:dyDescent="0.25">
      <c r="A298" t="s">
        <v>384</v>
      </c>
    </row>
    <row r="299" spans="1:1" x14ac:dyDescent="0.25">
      <c r="A299" t="s">
        <v>380</v>
      </c>
    </row>
    <row r="300" spans="1:1" x14ac:dyDescent="0.25">
      <c r="A300" t="s">
        <v>381</v>
      </c>
    </row>
    <row r="301" spans="1:1" x14ac:dyDescent="0.25">
      <c r="A301" t="s">
        <v>385</v>
      </c>
    </row>
    <row r="302" spans="1:1" x14ac:dyDescent="0.25">
      <c r="A302" t="s">
        <v>374</v>
      </c>
    </row>
    <row r="303" spans="1:1" x14ac:dyDescent="0.25">
      <c r="A303" t="s">
        <v>550</v>
      </c>
    </row>
    <row r="304" spans="1:1" x14ac:dyDescent="0.25">
      <c r="A304" t="s">
        <v>445</v>
      </c>
    </row>
    <row r="305" spans="1:1" x14ac:dyDescent="0.25">
      <c r="A305" t="s">
        <v>558</v>
      </c>
    </row>
    <row r="306" spans="1:1" x14ac:dyDescent="0.25">
      <c r="A306" t="s">
        <v>200</v>
      </c>
    </row>
    <row r="307" spans="1:1" x14ac:dyDescent="0.25">
      <c r="A307" t="s">
        <v>202</v>
      </c>
    </row>
    <row r="308" spans="1:1" x14ac:dyDescent="0.25">
      <c r="A308" t="s">
        <v>449</v>
      </c>
    </row>
    <row r="309" spans="1:1" x14ac:dyDescent="0.25">
      <c r="A309" t="s">
        <v>448</v>
      </c>
    </row>
    <row r="310" spans="1:1" x14ac:dyDescent="0.25">
      <c r="A310" t="s">
        <v>450</v>
      </c>
    </row>
    <row r="311" spans="1:1" x14ac:dyDescent="0.25">
      <c r="A311" t="s">
        <v>458</v>
      </c>
    </row>
    <row r="312" spans="1:1" x14ac:dyDescent="0.25">
      <c r="A312" t="s">
        <v>598</v>
      </c>
    </row>
    <row r="313" spans="1:1" x14ac:dyDescent="0.25">
      <c r="A313" t="s">
        <v>451</v>
      </c>
    </row>
    <row r="314" spans="1:1" x14ac:dyDescent="0.25">
      <c r="A314" t="s">
        <v>536</v>
      </c>
    </row>
    <row r="315" spans="1:1" x14ac:dyDescent="0.25">
      <c r="A315" t="s">
        <v>534</v>
      </c>
    </row>
    <row r="316" spans="1:1" x14ac:dyDescent="0.25">
      <c r="A316" t="s">
        <v>590</v>
      </c>
    </row>
    <row r="317" spans="1:1" x14ac:dyDescent="0.25">
      <c r="A317" t="s">
        <v>596</v>
      </c>
    </row>
    <row r="318" spans="1:1" x14ac:dyDescent="0.25">
      <c r="A318" t="s">
        <v>553</v>
      </c>
    </row>
    <row r="319" spans="1:1" x14ac:dyDescent="0.25">
      <c r="A319" t="s">
        <v>467</v>
      </c>
    </row>
    <row r="320" spans="1:1" x14ac:dyDescent="0.25">
      <c r="A320" t="s">
        <v>379</v>
      </c>
    </row>
    <row r="321" spans="1:1" x14ac:dyDescent="0.25">
      <c r="A321" t="s">
        <v>554</v>
      </c>
    </row>
    <row r="322" spans="1:1" x14ac:dyDescent="0.25">
      <c r="A322" t="s">
        <v>376</v>
      </c>
    </row>
    <row r="323" spans="1:1" x14ac:dyDescent="0.25">
      <c r="A323" t="s">
        <v>377</v>
      </c>
    </row>
    <row r="324" spans="1:1" x14ac:dyDescent="0.25">
      <c r="A324" t="s">
        <v>386</v>
      </c>
    </row>
    <row r="325" spans="1:1" x14ac:dyDescent="0.25">
      <c r="A325" t="s">
        <v>457</v>
      </c>
    </row>
    <row r="326" spans="1:1" x14ac:dyDescent="0.25">
      <c r="A326" t="s">
        <v>383</v>
      </c>
    </row>
    <row r="327" spans="1:1" x14ac:dyDescent="0.25">
      <c r="A327" t="s">
        <v>425</v>
      </c>
    </row>
    <row r="328" spans="1:1" x14ac:dyDescent="0.25">
      <c r="A328" t="s">
        <v>572</v>
      </c>
    </row>
    <row r="329" spans="1:1" x14ac:dyDescent="0.25">
      <c r="A329" t="s">
        <v>562</v>
      </c>
    </row>
    <row r="330" spans="1:1" x14ac:dyDescent="0.25">
      <c r="A330" t="s">
        <v>564</v>
      </c>
    </row>
    <row r="331" spans="1:1" x14ac:dyDescent="0.25">
      <c r="A331" t="s">
        <v>567</v>
      </c>
    </row>
    <row r="332" spans="1:1" x14ac:dyDescent="0.25">
      <c r="A332" t="s">
        <v>583</v>
      </c>
    </row>
    <row r="333" spans="1:1" x14ac:dyDescent="0.25">
      <c r="A333" t="s">
        <v>571</v>
      </c>
    </row>
    <row r="334" spans="1:1" x14ac:dyDescent="0.25">
      <c r="A334" t="s">
        <v>569</v>
      </c>
    </row>
    <row r="335" spans="1:1" x14ac:dyDescent="0.25">
      <c r="A335" t="s">
        <v>587</v>
      </c>
    </row>
    <row r="336" spans="1:1" x14ac:dyDescent="0.25">
      <c r="A336" t="s">
        <v>578</v>
      </c>
    </row>
    <row r="337" spans="1:1" x14ac:dyDescent="0.25">
      <c r="A337" t="s">
        <v>585</v>
      </c>
    </row>
    <row r="338" spans="1:1" x14ac:dyDescent="0.25">
      <c r="A338" t="s">
        <v>579</v>
      </c>
    </row>
    <row r="339" spans="1:1" x14ac:dyDescent="0.25">
      <c r="A339" t="s">
        <v>574</v>
      </c>
    </row>
    <row r="340" spans="1:1" x14ac:dyDescent="0.25">
      <c r="A340" t="s">
        <v>580</v>
      </c>
    </row>
    <row r="341" spans="1:1" x14ac:dyDescent="0.25">
      <c r="A341" t="s">
        <v>575</v>
      </c>
    </row>
    <row r="342" spans="1:1" x14ac:dyDescent="0.25">
      <c r="A342" t="s">
        <v>581</v>
      </c>
    </row>
    <row r="343" spans="1:1" x14ac:dyDescent="0.25">
      <c r="A343" t="s">
        <v>586</v>
      </c>
    </row>
    <row r="344" spans="1:1" x14ac:dyDescent="0.25">
      <c r="A344" t="s">
        <v>576</v>
      </c>
    </row>
    <row r="345" spans="1:1" x14ac:dyDescent="0.25">
      <c r="A345" t="s">
        <v>568</v>
      </c>
    </row>
    <row r="346" spans="1:1" x14ac:dyDescent="0.25">
      <c r="A346" t="s">
        <v>573</v>
      </c>
    </row>
    <row r="347" spans="1:1" x14ac:dyDescent="0.25">
      <c r="A347" t="s">
        <v>563</v>
      </c>
    </row>
    <row r="348" spans="1:1" x14ac:dyDescent="0.25">
      <c r="A348" t="s">
        <v>577</v>
      </c>
    </row>
    <row r="349" spans="1:1" x14ac:dyDescent="0.25">
      <c r="A349" t="s">
        <v>565</v>
      </c>
    </row>
    <row r="350" spans="1:1" x14ac:dyDescent="0.25">
      <c r="A350" t="s">
        <v>582</v>
      </c>
    </row>
    <row r="351" spans="1:1" x14ac:dyDescent="0.25">
      <c r="A351" t="s">
        <v>570</v>
      </c>
    </row>
    <row r="352" spans="1:1" x14ac:dyDescent="0.25">
      <c r="A352" t="s">
        <v>584</v>
      </c>
    </row>
    <row r="353" spans="1:1" x14ac:dyDescent="0.25">
      <c r="A353" t="s">
        <v>566</v>
      </c>
    </row>
    <row r="354" spans="1:1" x14ac:dyDescent="0.25">
      <c r="A354" t="s">
        <v>276</v>
      </c>
    </row>
    <row r="355" spans="1:1" x14ac:dyDescent="0.25">
      <c r="A355" t="s">
        <v>308</v>
      </c>
    </row>
    <row r="356" spans="1:1" x14ac:dyDescent="0.25">
      <c r="A356" t="s">
        <v>442</v>
      </c>
    </row>
    <row r="357" spans="1:1" x14ac:dyDescent="0.25">
      <c r="A357" t="s">
        <v>309</v>
      </c>
    </row>
    <row r="358" spans="1:1" x14ac:dyDescent="0.25">
      <c r="A358" t="s">
        <v>322</v>
      </c>
    </row>
    <row r="359" spans="1:1" x14ac:dyDescent="0.25">
      <c r="A359" t="s">
        <v>323</v>
      </c>
    </row>
    <row r="360" spans="1:1" x14ac:dyDescent="0.25">
      <c r="A360" t="s">
        <v>329</v>
      </c>
    </row>
    <row r="361" spans="1:1" x14ac:dyDescent="0.25">
      <c r="A361" t="s">
        <v>251</v>
      </c>
    </row>
    <row r="362" spans="1:1" x14ac:dyDescent="0.25">
      <c r="A362" t="s">
        <v>299</v>
      </c>
    </row>
    <row r="363" spans="1:1" x14ac:dyDescent="0.25">
      <c r="A363" t="s">
        <v>324</v>
      </c>
    </row>
    <row r="364" spans="1:1" x14ac:dyDescent="0.25">
      <c r="A364" t="s">
        <v>336</v>
      </c>
    </row>
    <row r="365" spans="1:1" x14ac:dyDescent="0.25">
      <c r="A365" t="s">
        <v>426</v>
      </c>
    </row>
    <row r="366" spans="1:1" x14ac:dyDescent="0.25">
      <c r="A366" t="s">
        <v>421</v>
      </c>
    </row>
    <row r="367" spans="1:1" x14ac:dyDescent="0.25">
      <c r="A367" t="s">
        <v>420</v>
      </c>
    </row>
    <row r="368" spans="1:1" x14ac:dyDescent="0.25">
      <c r="A368" t="s">
        <v>190</v>
      </c>
    </row>
    <row r="369" spans="1:1" x14ac:dyDescent="0.25">
      <c r="A369" t="s">
        <v>252</v>
      </c>
    </row>
    <row r="370" spans="1:1" x14ac:dyDescent="0.25">
      <c r="A370" t="s">
        <v>337</v>
      </c>
    </row>
    <row r="371" spans="1:1" x14ac:dyDescent="0.25">
      <c r="A371" t="s">
        <v>285</v>
      </c>
    </row>
    <row r="372" spans="1:1" x14ac:dyDescent="0.25">
      <c r="A372" t="s">
        <v>254</v>
      </c>
    </row>
    <row r="373" spans="1:1" x14ac:dyDescent="0.25">
      <c r="A373" t="s">
        <v>290</v>
      </c>
    </row>
    <row r="374" spans="1:1" x14ac:dyDescent="0.25">
      <c r="A374" t="s">
        <v>313</v>
      </c>
    </row>
    <row r="375" spans="1:1" x14ac:dyDescent="0.25">
      <c r="A375" t="s">
        <v>286</v>
      </c>
    </row>
    <row r="376" spans="1:1" x14ac:dyDescent="0.25">
      <c r="A376" t="s">
        <v>341</v>
      </c>
    </row>
    <row r="377" spans="1:1" x14ac:dyDescent="0.25">
      <c r="A377" t="s">
        <v>253</v>
      </c>
    </row>
    <row r="378" spans="1:1" x14ac:dyDescent="0.25">
      <c r="A378" t="s">
        <v>325</v>
      </c>
    </row>
    <row r="379" spans="1:1" x14ac:dyDescent="0.25">
      <c r="A379" t="s">
        <v>277</v>
      </c>
    </row>
    <row r="380" spans="1:1" x14ac:dyDescent="0.25">
      <c r="A380" t="s">
        <v>326</v>
      </c>
    </row>
    <row r="381" spans="1:1" x14ac:dyDescent="0.25">
      <c r="A381" t="s">
        <v>436</v>
      </c>
    </row>
    <row r="382" spans="1:1" x14ac:dyDescent="0.25">
      <c r="A382" t="s">
        <v>542</v>
      </c>
    </row>
    <row r="383" spans="1:1" x14ac:dyDescent="0.25">
      <c r="A383" t="s">
        <v>430</v>
      </c>
    </row>
    <row r="384" spans="1:1" x14ac:dyDescent="0.25">
      <c r="A384" t="s">
        <v>367</v>
      </c>
    </row>
    <row r="385" spans="1:1" x14ac:dyDescent="0.25">
      <c r="A385" t="s">
        <v>342</v>
      </c>
    </row>
    <row r="386" spans="1:1" x14ac:dyDescent="0.25">
      <c r="A386" t="s">
        <v>603</v>
      </c>
    </row>
    <row r="387" spans="1:1" x14ac:dyDescent="0.25">
      <c r="A387" t="s">
        <v>415</v>
      </c>
    </row>
    <row r="388" spans="1:1" x14ac:dyDescent="0.25">
      <c r="A388" t="s">
        <v>599</v>
      </c>
    </row>
    <row r="389" spans="1:1" x14ac:dyDescent="0.25">
      <c r="A389" t="s">
        <v>399</v>
      </c>
    </row>
    <row r="390" spans="1:1" x14ac:dyDescent="0.25">
      <c r="A390" t="s">
        <v>533</v>
      </c>
    </row>
    <row r="391" spans="1:1" x14ac:dyDescent="0.25">
      <c r="A391" t="s">
        <v>422</v>
      </c>
    </row>
    <row r="392" spans="1:1" x14ac:dyDescent="0.25">
      <c r="A392" t="s">
        <v>403</v>
      </c>
    </row>
    <row r="393" spans="1:1" x14ac:dyDescent="0.25">
      <c r="A393" t="s">
        <v>395</v>
      </c>
    </row>
    <row r="394" spans="1:1" x14ac:dyDescent="0.25">
      <c r="A394" t="s">
        <v>592</v>
      </c>
    </row>
    <row r="395" spans="1:1" x14ac:dyDescent="0.25">
      <c r="A395" t="s">
        <v>540</v>
      </c>
    </row>
    <row r="396" spans="1:1" x14ac:dyDescent="0.25">
      <c r="A396" t="s">
        <v>278</v>
      </c>
    </row>
    <row r="397" spans="1:1" x14ac:dyDescent="0.25">
      <c r="A397" t="s">
        <v>602</v>
      </c>
    </row>
    <row r="398" spans="1:1" x14ac:dyDescent="0.25">
      <c r="A398" t="s">
        <v>302</v>
      </c>
    </row>
    <row r="399" spans="1:1" x14ac:dyDescent="0.25">
      <c r="A399" t="s">
        <v>387</v>
      </c>
    </row>
    <row r="400" spans="1:1" x14ac:dyDescent="0.25">
      <c r="A400" t="s">
        <v>555</v>
      </c>
    </row>
    <row r="401" spans="1:1" x14ac:dyDescent="0.25">
      <c r="A401" t="s">
        <v>406</v>
      </c>
    </row>
    <row r="402" spans="1:1" x14ac:dyDescent="0.25">
      <c r="A402" t="s">
        <v>402</v>
      </c>
    </row>
    <row r="403" spans="1:1" x14ac:dyDescent="0.25">
      <c r="A403" t="s">
        <v>408</v>
      </c>
    </row>
    <row r="404" spans="1:1" x14ac:dyDescent="0.25">
      <c r="A404" t="s">
        <v>343</v>
      </c>
    </row>
    <row r="405" spans="1:1" x14ac:dyDescent="0.25">
      <c r="A405" t="s">
        <v>344</v>
      </c>
    </row>
    <row r="406" spans="1:1" x14ac:dyDescent="0.25">
      <c r="A406" t="s">
        <v>431</v>
      </c>
    </row>
    <row r="407" spans="1:1" x14ac:dyDescent="0.25">
      <c r="A407" t="s">
        <v>345</v>
      </c>
    </row>
    <row r="408" spans="1:1" x14ac:dyDescent="0.25">
      <c r="A408" t="s">
        <v>346</v>
      </c>
    </row>
    <row r="409" spans="1:1" x14ac:dyDescent="0.25">
      <c r="A409" t="s">
        <v>347</v>
      </c>
    </row>
    <row r="410" spans="1:1" x14ac:dyDescent="0.25">
      <c r="A410" t="s">
        <v>348</v>
      </c>
    </row>
    <row r="411" spans="1:1" x14ac:dyDescent="0.25">
      <c r="A411" t="s">
        <v>349</v>
      </c>
    </row>
    <row r="412" spans="1:1" x14ac:dyDescent="0.25">
      <c r="A412" t="s">
        <v>350</v>
      </c>
    </row>
    <row r="413" spans="1:1" x14ac:dyDescent="0.25">
      <c r="A413" t="s">
        <v>357</v>
      </c>
    </row>
    <row r="414" spans="1:1" x14ac:dyDescent="0.25">
      <c r="A414" t="s">
        <v>354</v>
      </c>
    </row>
    <row r="415" spans="1:1" x14ac:dyDescent="0.25">
      <c r="A415" t="s">
        <v>352</v>
      </c>
    </row>
    <row r="416" spans="1:1" x14ac:dyDescent="0.25">
      <c r="A416" t="s">
        <v>356</v>
      </c>
    </row>
    <row r="417" spans="1:1" x14ac:dyDescent="0.25">
      <c r="A417" t="s">
        <v>353</v>
      </c>
    </row>
    <row r="418" spans="1:1" x14ac:dyDescent="0.25">
      <c r="A418" t="s">
        <v>351</v>
      </c>
    </row>
    <row r="419" spans="1:1" x14ac:dyDescent="0.25">
      <c r="A419" t="s">
        <v>355</v>
      </c>
    </row>
    <row r="420" spans="1:1" x14ac:dyDescent="0.25">
      <c r="A420" t="s">
        <v>607</v>
      </c>
    </row>
    <row r="421" spans="1:1" x14ac:dyDescent="0.25">
      <c r="A421" t="s">
        <v>608</v>
      </c>
    </row>
  </sheetData>
  <sheetProtection algorithmName="SHA-512" hashValue="GeD9GABiPDjDzINGij/tfMvUsTCnUZ/H671jVkZRKE9NhilhToncyMn3vLZtFGU8ruR3lrJtrkDSbPZEvEU6vA==" saltValue="qRWul7pp6NDacfQr+flw2w==" spinCount="100000" sheet="1" objects="1" scenarios="1"/>
  <sortState ref="A2:A419">
    <sortCondition ref="A2:A41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Principal</vt:lpstr>
      <vt:lpstr>USUARIOS</vt:lpstr>
      <vt:lpstr>ABOGADOS</vt:lpstr>
      <vt:lpstr>JUDICIALES</vt:lpstr>
      <vt:lpstr>PREJUDICIALES</vt:lpstr>
      <vt:lpstr>ARBITRAMENTOS</vt:lpstr>
      <vt:lpstr>PAGOS</vt:lpstr>
      <vt:lpstr>Resumen General</vt:lpstr>
      <vt:lpstr>Entidades</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CONTROL INTERNO</cp:lastModifiedBy>
  <dcterms:created xsi:type="dcterms:W3CDTF">2020-06-25T21:16:25Z</dcterms:created>
  <dcterms:modified xsi:type="dcterms:W3CDTF">2023-08-28T16:26:44Z</dcterms:modified>
</cp:coreProperties>
</file>