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120" yWindow="270" windowWidth="23715" windowHeight="9405"/>
  </bookViews>
  <sheets>
    <sheet name="GASTOS A JUNIO 2016" sheetId="4" r:id="rId1"/>
  </sheets>
  <externalReferences>
    <externalReference r:id="rId2"/>
  </externalReferences>
  <definedNames>
    <definedName name="_xlnm.Print_Titles" localSheetId="0">'GASTOS A JUNIO 2016'!$1:$7</definedName>
  </definedNames>
  <calcPr calcId="144525" iterateDelta="1E-4"/>
</workbook>
</file>

<file path=xl/calcChain.xml><?xml version="1.0" encoding="utf-8"?>
<calcChain xmlns="http://schemas.openxmlformats.org/spreadsheetml/2006/main">
  <c r="Q56" i="4" l="1"/>
  <c r="P56" i="4"/>
  <c r="M56" i="4"/>
  <c r="L56" i="4"/>
  <c r="J56" i="4"/>
  <c r="H56" i="4"/>
  <c r="G56" i="4"/>
  <c r="G54" i="4" s="1"/>
  <c r="G53" i="4" s="1"/>
  <c r="F56" i="4"/>
  <c r="E56" i="4"/>
  <c r="Q55" i="4"/>
  <c r="Q54" i="4" s="1"/>
  <c r="Q53" i="4" s="1"/>
  <c r="P55" i="4"/>
  <c r="M55" i="4"/>
  <c r="L55" i="4"/>
  <c r="J55" i="4"/>
  <c r="J54" i="4" s="1"/>
  <c r="J53" i="4" s="1"/>
  <c r="H55" i="4"/>
  <c r="G55" i="4"/>
  <c r="F55" i="4"/>
  <c r="E55" i="4"/>
  <c r="F54" i="4"/>
  <c r="F53" i="4" s="1"/>
  <c r="Q51" i="4"/>
  <c r="Q50" i="4" s="1"/>
  <c r="Q49" i="4" s="1"/>
  <c r="P51" i="4"/>
  <c r="M51" i="4"/>
  <c r="L51" i="4"/>
  <c r="L50" i="4" s="1"/>
  <c r="L49" i="4" s="1"/>
  <c r="J51" i="4"/>
  <c r="J50" i="4" s="1"/>
  <c r="J49" i="4" s="1"/>
  <c r="H51" i="4"/>
  <c r="G51" i="4"/>
  <c r="F51" i="4"/>
  <c r="E51" i="4"/>
  <c r="E50" i="4" s="1"/>
  <c r="E49" i="4" s="1"/>
  <c r="P50" i="4"/>
  <c r="M50" i="4"/>
  <c r="H50" i="4"/>
  <c r="H49" i="4" s="1"/>
  <c r="G49" i="4"/>
  <c r="F49" i="4"/>
  <c r="Q47" i="4"/>
  <c r="P47" i="4"/>
  <c r="R47" i="4" s="1"/>
  <c r="M47" i="4"/>
  <c r="O47" i="4" s="1"/>
  <c r="J47" i="4"/>
  <c r="H47" i="4"/>
  <c r="G47" i="4"/>
  <c r="F47" i="4"/>
  <c r="Q46" i="4"/>
  <c r="P46" i="4"/>
  <c r="M46" i="4"/>
  <c r="S46" i="4" s="1"/>
  <c r="J46" i="4"/>
  <c r="H46" i="4"/>
  <c r="G46" i="4"/>
  <c r="F46" i="4"/>
  <c r="E46" i="4"/>
  <c r="Q45" i="4"/>
  <c r="P45" i="4"/>
  <c r="M45" i="4"/>
  <c r="S45" i="4" s="1"/>
  <c r="J45" i="4"/>
  <c r="O45" i="4" s="1"/>
  <c r="H45" i="4"/>
  <c r="G45" i="4"/>
  <c r="F45" i="4"/>
  <c r="E45" i="4"/>
  <c r="R44" i="4"/>
  <c r="Q44" i="4"/>
  <c r="P44" i="4"/>
  <c r="M44" i="4"/>
  <c r="S44" i="4" s="1"/>
  <c r="J44" i="4"/>
  <c r="H44" i="4"/>
  <c r="G44" i="4"/>
  <c r="F44" i="4"/>
  <c r="E44" i="4"/>
  <c r="Q43" i="4"/>
  <c r="P43" i="4"/>
  <c r="W43" i="4" s="1"/>
  <c r="M43" i="4"/>
  <c r="V43" i="4" s="1"/>
  <c r="J43" i="4"/>
  <c r="H43" i="4"/>
  <c r="G43" i="4"/>
  <c r="F43" i="4"/>
  <c r="E43" i="4"/>
  <c r="Q42" i="4"/>
  <c r="P42" i="4"/>
  <c r="M42" i="4"/>
  <c r="V42" i="4" s="1"/>
  <c r="J42" i="4"/>
  <c r="H42" i="4"/>
  <c r="G42" i="4"/>
  <c r="F42" i="4"/>
  <c r="E42" i="4"/>
  <c r="Q41" i="4"/>
  <c r="P41" i="4"/>
  <c r="X41" i="4" s="1"/>
  <c r="M41" i="4"/>
  <c r="J41" i="4"/>
  <c r="H41" i="4"/>
  <c r="G41" i="4"/>
  <c r="F41" i="4"/>
  <c r="E41" i="4"/>
  <c r="Q40" i="4"/>
  <c r="P40" i="4"/>
  <c r="M40" i="4"/>
  <c r="J40" i="4"/>
  <c r="H40" i="4"/>
  <c r="G40" i="4"/>
  <c r="F40" i="4"/>
  <c r="E40" i="4"/>
  <c r="S37" i="4"/>
  <c r="Q37" i="4"/>
  <c r="P37" i="4"/>
  <c r="M37" i="4"/>
  <c r="X37" i="4" s="1"/>
  <c r="J37" i="4"/>
  <c r="H37" i="4"/>
  <c r="G37" i="4"/>
  <c r="F37" i="4"/>
  <c r="E37" i="4"/>
  <c r="I37" i="4" s="1"/>
  <c r="L37" i="4" s="1"/>
  <c r="Q36" i="4"/>
  <c r="P36" i="4"/>
  <c r="M36" i="4"/>
  <c r="J36" i="4"/>
  <c r="H36" i="4"/>
  <c r="H34" i="4" s="1"/>
  <c r="G36" i="4"/>
  <c r="F36" i="4"/>
  <c r="E36" i="4"/>
  <c r="Q32" i="4"/>
  <c r="P32" i="4"/>
  <c r="O32" i="4"/>
  <c r="M32" i="4"/>
  <c r="S32" i="4" s="1"/>
  <c r="J32" i="4"/>
  <c r="H32" i="4"/>
  <c r="G32" i="4"/>
  <c r="F32" i="4"/>
  <c r="E32" i="4"/>
  <c r="Q31" i="4"/>
  <c r="R31" i="4" s="1"/>
  <c r="P31" i="4"/>
  <c r="M31" i="4"/>
  <c r="S31" i="4" s="1"/>
  <c r="J31" i="4"/>
  <c r="O31" i="4" s="1"/>
  <c r="H31" i="4"/>
  <c r="G31" i="4"/>
  <c r="F31" i="4"/>
  <c r="E31" i="4"/>
  <c r="Q30" i="4"/>
  <c r="P30" i="4"/>
  <c r="R30" i="4" s="1"/>
  <c r="M30" i="4"/>
  <c r="J30" i="4"/>
  <c r="H30" i="4"/>
  <c r="G30" i="4"/>
  <c r="F30" i="4"/>
  <c r="E30" i="4"/>
  <c r="Q29" i="4"/>
  <c r="P29" i="4"/>
  <c r="R29" i="4" s="1"/>
  <c r="M29" i="4"/>
  <c r="S29" i="4" s="1"/>
  <c r="J29" i="4"/>
  <c r="H29" i="4"/>
  <c r="G29" i="4"/>
  <c r="G27" i="4" s="1"/>
  <c r="F29" i="4"/>
  <c r="E29" i="4"/>
  <c r="Q25" i="4"/>
  <c r="R25" i="4" s="1"/>
  <c r="P25" i="4"/>
  <c r="M25" i="4"/>
  <c r="J25" i="4"/>
  <c r="H25" i="4"/>
  <c r="G25" i="4"/>
  <c r="F25" i="4"/>
  <c r="E25" i="4"/>
  <c r="Q24" i="4"/>
  <c r="P24" i="4"/>
  <c r="M24" i="4"/>
  <c r="J24" i="4"/>
  <c r="O24" i="4" s="1"/>
  <c r="H24" i="4"/>
  <c r="G24" i="4"/>
  <c r="F24" i="4"/>
  <c r="E24" i="4"/>
  <c r="Q23" i="4"/>
  <c r="P23" i="4"/>
  <c r="M23" i="4"/>
  <c r="J23" i="4"/>
  <c r="O23" i="4" s="1"/>
  <c r="H23" i="4"/>
  <c r="H21" i="4" s="1"/>
  <c r="G23" i="4"/>
  <c r="F23" i="4"/>
  <c r="F21" i="4" s="1"/>
  <c r="E23" i="4"/>
  <c r="P21" i="4"/>
  <c r="G21" i="4"/>
  <c r="Q19" i="4"/>
  <c r="P19" i="4"/>
  <c r="R19" i="4" s="1"/>
  <c r="M19" i="4"/>
  <c r="O19" i="4" s="1"/>
  <c r="J19" i="4"/>
  <c r="H19" i="4"/>
  <c r="G19" i="4"/>
  <c r="F19" i="4"/>
  <c r="E19" i="4"/>
  <c r="Q18" i="4"/>
  <c r="P18" i="4"/>
  <c r="M18" i="4"/>
  <c r="J18" i="4"/>
  <c r="H18" i="4"/>
  <c r="G18" i="4"/>
  <c r="F18" i="4"/>
  <c r="E18" i="4"/>
  <c r="I18" i="4" s="1"/>
  <c r="Q17" i="4"/>
  <c r="P17" i="4"/>
  <c r="R17" i="4" s="1"/>
  <c r="M17" i="4"/>
  <c r="O17" i="4" s="1"/>
  <c r="J17" i="4"/>
  <c r="H17" i="4"/>
  <c r="G17" i="4"/>
  <c r="F17" i="4"/>
  <c r="E17" i="4"/>
  <c r="Q16" i="4"/>
  <c r="P16" i="4"/>
  <c r="X16" i="4" s="1"/>
  <c r="M16" i="4"/>
  <c r="J16" i="4"/>
  <c r="H16" i="4"/>
  <c r="G16" i="4"/>
  <c r="F16" i="4"/>
  <c r="E16" i="4"/>
  <c r="Q15" i="4"/>
  <c r="P15" i="4"/>
  <c r="R15" i="4" s="1"/>
  <c r="M15" i="4"/>
  <c r="J15" i="4"/>
  <c r="H15" i="4"/>
  <c r="G15" i="4"/>
  <c r="F15" i="4"/>
  <c r="E15" i="4"/>
  <c r="Q14" i="4"/>
  <c r="P14" i="4"/>
  <c r="M14" i="4"/>
  <c r="J14" i="4"/>
  <c r="O14" i="4" s="1"/>
  <c r="H14" i="4"/>
  <c r="G14" i="4"/>
  <c r="F14" i="4"/>
  <c r="E14" i="4"/>
  <c r="Q13" i="4"/>
  <c r="P13" i="4"/>
  <c r="M13" i="4"/>
  <c r="J13" i="4"/>
  <c r="V13" i="4" s="1"/>
  <c r="H13" i="4"/>
  <c r="G13" i="4"/>
  <c r="F13" i="4"/>
  <c r="E13" i="4"/>
  <c r="I13" i="4" s="1"/>
  <c r="N13" i="4" s="1"/>
  <c r="Q12" i="4"/>
  <c r="P12" i="4"/>
  <c r="M12" i="4"/>
  <c r="J12" i="4"/>
  <c r="J10" i="4" s="1"/>
  <c r="H12" i="4"/>
  <c r="G12" i="4"/>
  <c r="F12" i="4"/>
  <c r="E12" i="4"/>
  <c r="F10" i="4" l="1"/>
  <c r="I24" i="4"/>
  <c r="P27" i="4"/>
  <c r="O36" i="4"/>
  <c r="I45" i="4"/>
  <c r="R45" i="4"/>
  <c r="X46" i="4"/>
  <c r="I56" i="4"/>
  <c r="U56" i="4" s="1"/>
  <c r="G10" i="4"/>
  <c r="R12" i="4"/>
  <c r="O13" i="4"/>
  <c r="O15" i="4"/>
  <c r="V16" i="4"/>
  <c r="V23" i="4"/>
  <c r="E27" i="4"/>
  <c r="O29" i="4"/>
  <c r="W32" i="4"/>
  <c r="R32" i="4"/>
  <c r="W36" i="4"/>
  <c r="R37" i="4"/>
  <c r="I41" i="4"/>
  <c r="I42" i="4"/>
  <c r="L42" i="4" s="1"/>
  <c r="O42" i="4"/>
  <c r="S43" i="4"/>
  <c r="J34" i="4"/>
  <c r="O12" i="4"/>
  <c r="Q10" i="4"/>
  <c r="S15" i="4"/>
  <c r="S16" i="4"/>
  <c r="N18" i="4"/>
  <c r="V18" i="4"/>
  <c r="R23" i="4"/>
  <c r="W30" i="4"/>
  <c r="H27" i="4"/>
  <c r="Q34" i="4"/>
  <c r="S41" i="4"/>
  <c r="V46" i="4"/>
  <c r="H54" i="4"/>
  <c r="H53" i="4" s="1"/>
  <c r="P54" i="4"/>
  <c r="W54" i="4" s="1"/>
  <c r="N31" i="4"/>
  <c r="G8" i="4"/>
  <c r="H10" i="4"/>
  <c r="H8" i="4" s="1"/>
  <c r="O16" i="4"/>
  <c r="L18" i="4"/>
  <c r="U18" i="4"/>
  <c r="P34" i="4"/>
  <c r="R36" i="4"/>
  <c r="O37" i="4"/>
  <c r="O34" i="4" s="1"/>
  <c r="E39" i="4"/>
  <c r="R41" i="4"/>
  <c r="S42" i="4"/>
  <c r="X44" i="4"/>
  <c r="R46" i="4"/>
  <c r="S47" i="4"/>
  <c r="V12" i="4"/>
  <c r="I14" i="4"/>
  <c r="U14" i="4" s="1"/>
  <c r="V14" i="4"/>
  <c r="R14" i="4"/>
  <c r="X15" i="4"/>
  <c r="R16" i="4"/>
  <c r="I17" i="4"/>
  <c r="N17" i="4" s="1"/>
  <c r="V17" i="4"/>
  <c r="V19" i="4"/>
  <c r="S23" i="4"/>
  <c r="S21" i="4" s="1"/>
  <c r="R24" i="4"/>
  <c r="X25" i="4"/>
  <c r="I30" i="4"/>
  <c r="K30" i="4" s="1"/>
  <c r="W37" i="4"/>
  <c r="M39" i="4"/>
  <c r="X42" i="4"/>
  <c r="R43" i="4"/>
  <c r="I44" i="4"/>
  <c r="L44" i="4" s="1"/>
  <c r="W44" i="4"/>
  <c r="E54" i="4"/>
  <c r="E53" i="4" s="1"/>
  <c r="S12" i="4"/>
  <c r="O18" i="4"/>
  <c r="S19" i="4"/>
  <c r="W24" i="4"/>
  <c r="U42" i="4"/>
  <c r="W42" i="4"/>
  <c r="E10" i="4"/>
  <c r="M10" i="4"/>
  <c r="V10" i="4" s="1"/>
  <c r="X12" i="4"/>
  <c r="R13" i="4"/>
  <c r="R10" i="4" s="1"/>
  <c r="V15" i="4"/>
  <c r="K18" i="4"/>
  <c r="R18" i="4"/>
  <c r="X19" i="4"/>
  <c r="E21" i="4"/>
  <c r="S24" i="4"/>
  <c r="I25" i="4"/>
  <c r="L25" i="4" s="1"/>
  <c r="O25" i="4"/>
  <c r="O21" i="4" s="1"/>
  <c r="F27" i="4"/>
  <c r="F8" i="4" s="1"/>
  <c r="I31" i="4"/>
  <c r="L31" i="4" s="1"/>
  <c r="X31" i="4"/>
  <c r="I32" i="4"/>
  <c r="K32" i="4" s="1"/>
  <c r="X32" i="4"/>
  <c r="V37" i="4"/>
  <c r="Q39" i="4"/>
  <c r="K42" i="4"/>
  <c r="R42" i="4"/>
  <c r="I43" i="4"/>
  <c r="O43" i="4"/>
  <c r="X43" i="4"/>
  <c r="X45" i="4"/>
  <c r="I46" i="4"/>
  <c r="U46" i="4" s="1"/>
  <c r="O46" i="4"/>
  <c r="W46" i="4"/>
  <c r="L30" i="4"/>
  <c r="L24" i="4"/>
  <c r="K24" i="4"/>
  <c r="N30" i="4"/>
  <c r="T17" i="4"/>
  <c r="W18" i="4"/>
  <c r="U40" i="4"/>
  <c r="I47" i="4"/>
  <c r="H39" i="4"/>
  <c r="H57" i="4" s="1"/>
  <c r="S55" i="4"/>
  <c r="O55" i="4"/>
  <c r="V55" i="4"/>
  <c r="M54" i="4"/>
  <c r="I12" i="4"/>
  <c r="U12" i="4" s="1"/>
  <c r="K13" i="4"/>
  <c r="W13" i="4"/>
  <c r="X14" i="4"/>
  <c r="I16" i="4"/>
  <c r="U16" i="4" s="1"/>
  <c r="W17" i="4"/>
  <c r="X18" i="4"/>
  <c r="E8" i="4"/>
  <c r="E57" i="4" s="1"/>
  <c r="I23" i="4"/>
  <c r="U23" i="4" s="1"/>
  <c r="W29" i="4"/>
  <c r="L41" i="4"/>
  <c r="N41" i="4"/>
  <c r="J39" i="4"/>
  <c r="V39" i="4" s="1"/>
  <c r="W41" i="4"/>
  <c r="V41" i="4"/>
  <c r="K41" i="4"/>
  <c r="M49" i="4"/>
  <c r="V50" i="4"/>
  <c r="W12" i="4"/>
  <c r="L13" i="4"/>
  <c r="U13" i="4"/>
  <c r="X13" i="4"/>
  <c r="S14" i="4"/>
  <c r="I15" i="4"/>
  <c r="U15" i="4" s="1"/>
  <c r="T15" i="4"/>
  <c r="W16" i="4"/>
  <c r="L17" i="4"/>
  <c r="X17" i="4"/>
  <c r="S18" i="4"/>
  <c r="I19" i="4"/>
  <c r="J21" i="4"/>
  <c r="W21" i="4" s="1"/>
  <c r="W23" i="4"/>
  <c r="N24" i="4"/>
  <c r="V24" i="4"/>
  <c r="S25" i="4"/>
  <c r="N25" i="4"/>
  <c r="V25" i="4"/>
  <c r="J27" i="4"/>
  <c r="V29" i="4"/>
  <c r="W31" i="4"/>
  <c r="V31" i="4"/>
  <c r="K31" i="4"/>
  <c r="V32" i="4"/>
  <c r="V36" i="4"/>
  <c r="X36" i="4"/>
  <c r="M34" i="4"/>
  <c r="S36" i="4"/>
  <c r="S34" i="4" s="1"/>
  <c r="L45" i="4"/>
  <c r="N45" i="4"/>
  <c r="W45" i="4"/>
  <c r="V45" i="4"/>
  <c r="K45" i="4"/>
  <c r="I55" i="4"/>
  <c r="T55" i="4" s="1"/>
  <c r="T13" i="4"/>
  <c r="W14" i="4"/>
  <c r="U24" i="4"/>
  <c r="I29" i="4"/>
  <c r="V30" i="4"/>
  <c r="S30" i="4"/>
  <c r="S27" i="4" s="1"/>
  <c r="I40" i="4"/>
  <c r="P10" i="4"/>
  <c r="S13" i="4"/>
  <c r="T14" i="4"/>
  <c r="W15" i="4"/>
  <c r="S17" i="4"/>
  <c r="T18" i="4"/>
  <c r="W19" i="4"/>
  <c r="R27" i="4"/>
  <c r="O30" i="4"/>
  <c r="U30" i="4"/>
  <c r="X40" i="4"/>
  <c r="R40" i="4"/>
  <c r="P39" i="4"/>
  <c r="T40" i="4"/>
  <c r="O41" i="4"/>
  <c r="P53" i="4"/>
  <c r="L54" i="4"/>
  <c r="L53" i="4" s="1"/>
  <c r="F39" i="4"/>
  <c r="F57" i="4" s="1"/>
  <c r="O44" i="4"/>
  <c r="W50" i="4"/>
  <c r="P49" i="4"/>
  <c r="X50" i="4"/>
  <c r="S51" i="4"/>
  <c r="S50" i="4" s="1"/>
  <c r="S49" i="4" s="1"/>
  <c r="O51" i="4"/>
  <c r="O50" i="4" s="1"/>
  <c r="O49" i="4" s="1"/>
  <c r="V51" i="4"/>
  <c r="W55" i="4"/>
  <c r="R55" i="4"/>
  <c r="X55" i="4"/>
  <c r="S56" i="4"/>
  <c r="V56" i="4"/>
  <c r="M21" i="4"/>
  <c r="Q21" i="4"/>
  <c r="X23" i="4"/>
  <c r="W25" i="4"/>
  <c r="M27" i="4"/>
  <c r="X27" i="4" s="1"/>
  <c r="Q27" i="4"/>
  <c r="X29" i="4"/>
  <c r="E34" i="4"/>
  <c r="I36" i="4"/>
  <c r="G39" i="4"/>
  <c r="U41" i="4"/>
  <c r="N42" i="4"/>
  <c r="V44" i="4"/>
  <c r="U45" i="4"/>
  <c r="N46" i="4"/>
  <c r="I51" i="4"/>
  <c r="N51" i="4" s="1"/>
  <c r="W51" i="4"/>
  <c r="R51" i="4"/>
  <c r="R50" i="4" s="1"/>
  <c r="R49" i="4" s="1"/>
  <c r="X51" i="4"/>
  <c r="W56" i="4"/>
  <c r="R56" i="4"/>
  <c r="X56" i="4"/>
  <c r="X24" i="4"/>
  <c r="X30" i="4"/>
  <c r="S40" i="4"/>
  <c r="O40" i="4"/>
  <c r="N40" i="4"/>
  <c r="U47" i="4"/>
  <c r="O56" i="4"/>
  <c r="T24" i="4"/>
  <c r="T25" i="4"/>
  <c r="T30" i="4"/>
  <c r="T41" i="4"/>
  <c r="T42" i="4"/>
  <c r="T45" i="4"/>
  <c r="T46" i="4"/>
  <c r="K44" i="4" l="1"/>
  <c r="O27" i="4"/>
  <c r="O8" i="4" s="1"/>
  <c r="O57" i="4" s="1"/>
  <c r="K23" i="4"/>
  <c r="R34" i="4"/>
  <c r="O10" i="4"/>
  <c r="K56" i="4"/>
  <c r="N56" i="4"/>
  <c r="S10" i="4"/>
  <c r="U25" i="4"/>
  <c r="W34" i="4"/>
  <c r="T44" i="4"/>
  <c r="N32" i="4"/>
  <c r="T23" i="4"/>
  <c r="T56" i="4"/>
  <c r="K25" i="4"/>
  <c r="R21" i="4"/>
  <c r="R8" i="4" s="1"/>
  <c r="T32" i="4"/>
  <c r="U32" i="4"/>
  <c r="L43" i="4"/>
  <c r="N43" i="4"/>
  <c r="K43" i="4"/>
  <c r="N14" i="4"/>
  <c r="K14" i="4"/>
  <c r="T43" i="4"/>
  <c r="T31" i="4"/>
  <c r="U44" i="4"/>
  <c r="U31" i="4"/>
  <c r="G57" i="4"/>
  <c r="U17" i="4"/>
  <c r="K17" i="4"/>
  <c r="L14" i="4"/>
  <c r="N44" i="4"/>
  <c r="U43" i="4"/>
  <c r="N55" i="4"/>
  <c r="L32" i="4"/>
  <c r="L46" i="4"/>
  <c r="K46" i="4"/>
  <c r="S8" i="4"/>
  <c r="W53" i="4"/>
  <c r="N19" i="4"/>
  <c r="K19" i="4"/>
  <c r="L19" i="4"/>
  <c r="N16" i="4"/>
  <c r="L16" i="4"/>
  <c r="K16" i="4"/>
  <c r="T16" i="4"/>
  <c r="L29" i="4"/>
  <c r="L27" i="4" s="1"/>
  <c r="I27" i="4"/>
  <c r="T27" i="4" s="1"/>
  <c r="N29" i="4"/>
  <c r="U29" i="4"/>
  <c r="O39" i="4"/>
  <c r="N27" i="4"/>
  <c r="V27" i="4"/>
  <c r="V21" i="4"/>
  <c r="M8" i="4"/>
  <c r="X49" i="4"/>
  <c r="W49" i="4"/>
  <c r="K40" i="4"/>
  <c r="L40" i="4"/>
  <c r="I39" i="4"/>
  <c r="K39" i="4" s="1"/>
  <c r="X21" i="4"/>
  <c r="V49" i="4"/>
  <c r="N12" i="4"/>
  <c r="I10" i="4"/>
  <c r="L12" i="4"/>
  <c r="K12" i="4"/>
  <c r="T12" i="4"/>
  <c r="O54" i="4"/>
  <c r="O53" i="4" s="1"/>
  <c r="V34" i="4"/>
  <c r="X34" i="4"/>
  <c r="K51" i="4"/>
  <c r="U51" i="4"/>
  <c r="I50" i="4"/>
  <c r="T51" i="4"/>
  <c r="L36" i="4"/>
  <c r="L34" i="4" s="1"/>
  <c r="I34" i="4"/>
  <c r="Q8" i="4"/>
  <c r="W39" i="4"/>
  <c r="X39" i="4"/>
  <c r="W10" i="4"/>
  <c r="X10" i="4"/>
  <c r="T10" i="4"/>
  <c r="P8" i="4"/>
  <c r="T29" i="4"/>
  <c r="R54" i="4"/>
  <c r="R53" i="4" s="1"/>
  <c r="U19" i="4"/>
  <c r="K55" i="4"/>
  <c r="U55" i="4"/>
  <c r="I54" i="4"/>
  <c r="W27" i="4"/>
  <c r="J8" i="4"/>
  <c r="T19" i="4"/>
  <c r="N15" i="4"/>
  <c r="K15" i="4"/>
  <c r="L15" i="4"/>
  <c r="K29" i="4"/>
  <c r="L23" i="4"/>
  <c r="L21" i="4" s="1"/>
  <c r="I21" i="4"/>
  <c r="T21" i="4" s="1"/>
  <c r="N23" i="4"/>
  <c r="V54" i="4"/>
  <c r="M53" i="4"/>
  <c r="X54" i="4"/>
  <c r="S54" i="4"/>
  <c r="S53" i="4" s="1"/>
  <c r="N47" i="4"/>
  <c r="L47" i="4"/>
  <c r="K47" i="4"/>
  <c r="T47" i="4"/>
  <c r="R39" i="4" l="1"/>
  <c r="R57" i="4" s="1"/>
  <c r="S39" i="4"/>
  <c r="U21" i="4"/>
  <c r="K27" i="4"/>
  <c r="U27" i="4"/>
  <c r="S57" i="4"/>
  <c r="N39" i="4"/>
  <c r="U39" i="4"/>
  <c r="V53" i="4"/>
  <c r="K54" i="4"/>
  <c r="I53" i="4"/>
  <c r="N53" i="4" s="1"/>
  <c r="T54" i="4"/>
  <c r="U54" i="4"/>
  <c r="P57" i="4"/>
  <c r="X8" i="4"/>
  <c r="W8" i="4"/>
  <c r="T39" i="4"/>
  <c r="L39" i="4"/>
  <c r="N21" i="4"/>
  <c r="N54" i="4"/>
  <c r="K21" i="4"/>
  <c r="L10" i="4"/>
  <c r="L8" i="4" s="1"/>
  <c r="L57" i="4" s="1"/>
  <c r="X53" i="4"/>
  <c r="J57" i="4"/>
  <c r="Q57" i="4"/>
  <c r="K50" i="4"/>
  <c r="I49" i="4"/>
  <c r="U50" i="4"/>
  <c r="T50" i="4"/>
  <c r="N50" i="4"/>
  <c r="N10" i="4"/>
  <c r="I8" i="4"/>
  <c r="N8" i="4" s="1"/>
  <c r="K10" i="4"/>
  <c r="U10" i="4"/>
  <c r="M57" i="4"/>
  <c r="V8" i="4"/>
  <c r="K8" i="4" l="1"/>
  <c r="V57" i="4"/>
  <c r="K49" i="4"/>
  <c r="U49" i="4"/>
  <c r="T49" i="4"/>
  <c r="N49" i="4"/>
  <c r="W57" i="4"/>
  <c r="X57" i="4"/>
  <c r="I57" i="4"/>
  <c r="N57" i="4" s="1"/>
  <c r="U8" i="4"/>
  <c r="T8" i="4"/>
  <c r="K53" i="4"/>
  <c r="U53" i="4"/>
  <c r="T53" i="4"/>
  <c r="U57" i="4" l="1"/>
  <c r="T57" i="4"/>
  <c r="K57" i="4"/>
</calcChain>
</file>

<file path=xl/sharedStrings.xml><?xml version="1.0" encoding="utf-8"?>
<sst xmlns="http://schemas.openxmlformats.org/spreadsheetml/2006/main" count="75" uniqueCount="73">
  <si>
    <t>UNIVERSIDAD SURCOLOMBIANA</t>
  </si>
  <si>
    <t>DESCRIPCION DEL RUBRO</t>
  </si>
  <si>
    <t>APROPIACION DEFINITIVA</t>
  </si>
  <si>
    <t>MARIA CLAUDIA POLANIA GUTIERREZ</t>
  </si>
  <si>
    <t>AREA DE GESTIÓN FINANCIERA</t>
  </si>
  <si>
    <t>SECCION DE PRESUPUESTO</t>
  </si>
  <si>
    <t>COMPORTAMIENTO DEL PRESUPUESTO DE GASTOS</t>
  </si>
  <si>
    <t>ART</t>
  </si>
  <si>
    <t>ORN SPRO</t>
  </si>
  <si>
    <t>SUB PROY</t>
  </si>
  <si>
    <t>APROPIACION INICIAL</t>
  </si>
  <si>
    <t>MODIFICACIÓN A LA APROPIACIÓN INICIAL</t>
  </si>
  <si>
    <t xml:space="preserve">MODIFICACIÓN APROPIACION </t>
  </si>
  <si>
    <t>EJECUCIÓN CDP</t>
  </si>
  <si>
    <t>% EJEC.</t>
  </si>
  <si>
    <t>SALDO DE APROPIACION</t>
  </si>
  <si>
    <t xml:space="preserve">   CDP  POR COMPROMETER</t>
  </si>
  <si>
    <t>OBLIGACIONES</t>
  </si>
  <si>
    <t>PAGOS</t>
  </si>
  <si>
    <t>OBLIGACIONES POR PAGAR</t>
  </si>
  <si>
    <t>RESERVAS A CONSTITUIR</t>
  </si>
  <si>
    <t>%  EJEC. OBLIG.</t>
  </si>
  <si>
    <t xml:space="preserve">% EJEC. PAGOS. </t>
  </si>
  <si>
    <t>% EJEC. COMPROM Vs. EJEC. DE CDP</t>
  </si>
  <si>
    <t>% EJEC. OBLIGAC. Vs. CDP</t>
  </si>
  <si>
    <t>% EJEC. OBLIGAC. Vs. COMPROMISOS</t>
  </si>
  <si>
    <t>PROY</t>
  </si>
  <si>
    <t>ADICIONES</t>
  </si>
  <si>
    <t>REDUCCIONES</t>
  </si>
  <si>
    <t>APROPIACION</t>
  </si>
  <si>
    <t>A - FUNCIONAMIENTO</t>
  </si>
  <si>
    <t>GASTOS DE PERSONAL</t>
  </si>
  <si>
    <t>SUELDOS PERSONAL DE NOMINA</t>
  </si>
  <si>
    <t>HORAS EXTRAS Y DIAS FESTIVOS</t>
  </si>
  <si>
    <t>INDEMNIZACION POR VACACIONES</t>
  </si>
  <si>
    <t>PRIMA TECNICA</t>
  </si>
  <si>
    <t>OTROS GASTOS POR SERVICIOS PERSONALES</t>
  </si>
  <si>
    <t>CONTRIB. INHERENTES A NOMINA SECTOR PRIVADO</t>
  </si>
  <si>
    <t>CONTRIB.INHERENTES A NOMINA SECTOR PUBLICO</t>
  </si>
  <si>
    <t>SERVICIOS PERSONALES INDIRECTOS</t>
  </si>
  <si>
    <t>GASTOS GENERALES</t>
  </si>
  <si>
    <t>ADQUISICION DE BIENES</t>
  </si>
  <si>
    <t>ADQUISICION DE SERVICIOS</t>
  </si>
  <si>
    <t>IMPUESTOS TASAS Y MULTAS</t>
  </si>
  <si>
    <t>TRANSFERENCIAS CORRIENTES</t>
  </si>
  <si>
    <t>BIENESTAR UNIVERSITARIO</t>
  </si>
  <si>
    <t>PRACTICAS ACADEMICAS</t>
  </si>
  <si>
    <t>SENTENCIAS Y CONCILIACIONES</t>
  </si>
  <si>
    <t>OTRAS TRANSFERENCIAS</t>
  </si>
  <si>
    <t>B - SERVICIO DE LA DEUDA</t>
  </si>
  <si>
    <t>AMORTIZACION DEUDA INTERNA</t>
  </si>
  <si>
    <t>INTERESES,  COMISIONES GASTOS DEUDA INTERNA</t>
  </si>
  <si>
    <t>C -  PRESUPUESTO DE INVERSION</t>
  </si>
  <si>
    <t>CONST., ADEC.,  Y MANTENIMIENTO, SEDES USCO</t>
  </si>
  <si>
    <t>ADQ.,  MATERIALES  Y EQ. EDUCAT. PARA LA USCO</t>
  </si>
  <si>
    <t>CAPACITACION DOCENTES Y PERSONAL ADTIVO.</t>
  </si>
  <si>
    <t>FORTALECIMIENTO DEL BIENESTAR UNIVERSITARIO</t>
  </si>
  <si>
    <t>ASISTENCIA AL PROG. INVESTIGACIONES  USCO</t>
  </si>
  <si>
    <t>ASIST. PARA LA PLANEAC. ACAD. Y ADTIVA USCO.</t>
  </si>
  <si>
    <t>MEJORAM.  DESARROLLO PROG. EXT.ACAD. USCO.</t>
  </si>
  <si>
    <t>PROYECTOS INSTITUCIONALES</t>
  </si>
  <si>
    <t>D - GASTOS DE PRODUCCION Y COMERCIALIZACION</t>
  </si>
  <si>
    <t>GRANJA EXPERIMENTAL</t>
  </si>
  <si>
    <t>Insumos, jornales, mantenimiento, combustibles</t>
  </si>
  <si>
    <t>E- FONDOS ESPECIALES</t>
  </si>
  <si>
    <t>FONDOS ESPECIALES</t>
  </si>
  <si>
    <t>POSTGRADOS</t>
  </si>
  <si>
    <t>VENTA DE SERVICIOS</t>
  </si>
  <si>
    <t>TOTAL PRESUPUESTO DE GASTOS</t>
  </si>
  <si>
    <t>Jefe Oficina de Presupuesto</t>
  </si>
  <si>
    <t>Neiva, 11 de Julio de  2016</t>
  </si>
  <si>
    <t>EJECUCIÓN</t>
  </si>
  <si>
    <t>A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</si>
</sst>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€]\ ;\-#,##0.00\ [$€]\ ;&quot; -&quot;#\ [$€]\ ;@\ "/>
    <numFmt numFmtId="165" formatCode="#,##0\ ;[Red]\-#,##0\ "/>
    <numFmt numFmtId="166" formatCode="#,##0.00\ ;&quot; -&quot;#,##0.00\ ;&quot; -&quot;#\ ;@\ "/>
    <numFmt numFmtId="167" formatCode="_ * #,##0.00_ ;_ * \-#,##0.00_ ;_ * \-??_ ;_ @_ "/>
    <numFmt numFmtId="168" formatCode="0.0%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sz val="7.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</borders>
  <cellStyleXfs count="10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0" fontId="1" fillId="0" borderId="0"/>
    <xf numFmtId="0" fontId="1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</cellStyleXfs>
  <cellXfs count="155">
    <xf numFmtId="0" fontId="0" fillId="0" borderId="0" xfId="0"/>
    <xf numFmtId="0" fontId="1" fillId="0" borderId="0" xfId="1"/>
    <xf numFmtId="0" fontId="0" fillId="0" borderId="0" xfId="1" applyFont="1"/>
    <xf numFmtId="0" fontId="2" fillId="0" borderId="0" xfId="6" applyFont="1" applyAlignment="1">
      <alignment horizontal="left" vertical="center"/>
    </xf>
    <xf numFmtId="0" fontId="1" fillId="0" borderId="0" xfId="6"/>
    <xf numFmtId="37" fontId="1" fillId="0" borderId="0" xfId="6" applyNumberFormat="1"/>
    <xf numFmtId="10" fontId="1" fillId="0" borderId="0" xfId="6" applyNumberFormat="1" applyBorder="1"/>
    <xf numFmtId="10" fontId="6" fillId="0" borderId="0" xfId="6" applyNumberFormat="1" applyFont="1"/>
    <xf numFmtId="10" fontId="1" fillId="0" borderId="0" xfId="6" applyNumberFormat="1"/>
    <xf numFmtId="0" fontId="2" fillId="0" borderId="0" xfId="1" applyFont="1" applyAlignment="1">
      <alignment horizontal="left"/>
    </xf>
    <xf numFmtId="0" fontId="2" fillId="0" borderId="0" xfId="6" applyFont="1" applyAlignment="1">
      <alignment horizontal="left"/>
    </xf>
    <xf numFmtId="0" fontId="1" fillId="0" borderId="0" xfId="6" applyAlignment="1"/>
    <xf numFmtId="0" fontId="4" fillId="0" borderId="0" xfId="6" applyFont="1" applyAlignment="1">
      <alignment vertical="top"/>
    </xf>
    <xf numFmtId="37" fontId="4" fillId="0" borderId="0" xfId="6" applyNumberFormat="1" applyFont="1" applyAlignment="1">
      <alignment vertical="top"/>
    </xf>
    <xf numFmtId="0" fontId="1" fillId="0" borderId="0" xfId="6" applyBorder="1"/>
    <xf numFmtId="0" fontId="3" fillId="0" borderId="5" xfId="6" applyFont="1" applyBorder="1" applyAlignment="1">
      <alignment vertical="center"/>
    </xf>
    <xf numFmtId="0" fontId="3" fillId="0" borderId="1" xfId="6" applyFont="1" applyBorder="1" applyAlignment="1">
      <alignment vertical="center"/>
    </xf>
    <xf numFmtId="0" fontId="2" fillId="2" borderId="2" xfId="6" applyFont="1" applyFill="1" applyBorder="1" applyAlignment="1">
      <alignment horizontal="justify" vertical="center"/>
    </xf>
    <xf numFmtId="3" fontId="4" fillId="2" borderId="2" xfId="6" applyNumberFormat="1" applyFont="1" applyFill="1" applyBorder="1" applyAlignment="1">
      <alignment vertical="center"/>
    </xf>
    <xf numFmtId="37" fontId="4" fillId="2" borderId="2" xfId="6" applyNumberFormat="1" applyFont="1" applyFill="1" applyBorder="1" applyAlignment="1">
      <alignment vertical="center"/>
    </xf>
    <xf numFmtId="10" fontId="4" fillId="2" borderId="2" xfId="6" applyNumberFormat="1" applyFont="1" applyFill="1" applyBorder="1" applyAlignment="1">
      <alignment vertical="center"/>
    </xf>
    <xf numFmtId="10" fontId="5" fillId="2" borderId="2" xfId="6" applyNumberFormat="1" applyFont="1" applyFill="1" applyBorder="1" applyAlignment="1">
      <alignment vertical="center"/>
    </xf>
    <xf numFmtId="10" fontId="5" fillId="2" borderId="3" xfId="6" applyNumberFormat="1" applyFont="1" applyFill="1" applyBorder="1" applyAlignment="1">
      <alignment vertical="center"/>
    </xf>
    <xf numFmtId="10" fontId="4" fillId="0" borderId="11" xfId="6" applyNumberFormat="1" applyFont="1" applyBorder="1" applyAlignment="1">
      <alignment vertical="center"/>
    </xf>
    <xf numFmtId="10" fontId="4" fillId="0" borderId="12" xfId="6" applyNumberFormat="1" applyFont="1" applyBorder="1" applyAlignment="1">
      <alignment vertical="center"/>
    </xf>
    <xf numFmtId="10" fontId="4" fillId="0" borderId="13" xfId="6" applyNumberFormat="1" applyFont="1" applyBorder="1" applyAlignment="1">
      <alignment vertical="center"/>
    </xf>
    <xf numFmtId="0" fontId="1" fillId="0" borderId="0" xfId="6" applyAlignment="1">
      <alignment vertical="center"/>
    </xf>
    <xf numFmtId="0" fontId="0" fillId="0" borderId="0" xfId="6" applyFont="1" applyAlignment="1">
      <alignment vertical="center"/>
    </xf>
    <xf numFmtId="0" fontId="3" fillId="0" borderId="5" xfId="6" applyFont="1" applyBorder="1"/>
    <xf numFmtId="0" fontId="3" fillId="0" borderId="2" xfId="6" applyFont="1" applyBorder="1"/>
    <xf numFmtId="0" fontId="2" fillId="2" borderId="2" xfId="6" applyFont="1" applyFill="1" applyBorder="1" applyAlignment="1">
      <alignment horizontal="justify" vertical="top"/>
    </xf>
    <xf numFmtId="3" fontId="1" fillId="2" borderId="2" xfId="6" applyNumberFormat="1" applyFill="1" applyBorder="1"/>
    <xf numFmtId="37" fontId="1" fillId="2" borderId="2" xfId="6" applyNumberFormat="1" applyFill="1" applyBorder="1"/>
    <xf numFmtId="0" fontId="1" fillId="2" borderId="2" xfId="6" applyFill="1" applyBorder="1"/>
    <xf numFmtId="10" fontId="1" fillId="2" borderId="2" xfId="6" applyNumberFormat="1" applyFill="1" applyBorder="1"/>
    <xf numFmtId="10" fontId="4" fillId="2" borderId="2" xfId="6" applyNumberFormat="1" applyFont="1" applyFill="1" applyBorder="1"/>
    <xf numFmtId="10" fontId="6" fillId="2" borderId="2" xfId="6" applyNumberFormat="1" applyFont="1" applyFill="1" applyBorder="1"/>
    <xf numFmtId="10" fontId="6" fillId="2" borderId="3" xfId="6" applyNumberFormat="1" applyFont="1" applyFill="1" applyBorder="1"/>
    <xf numFmtId="10" fontId="1" fillId="0" borderId="4" xfId="6" applyNumberFormat="1" applyBorder="1"/>
    <xf numFmtId="10" fontId="1" fillId="0" borderId="2" xfId="6" applyNumberFormat="1" applyBorder="1"/>
    <xf numFmtId="10" fontId="1" fillId="0" borderId="3" xfId="6" applyNumberFormat="1" applyBorder="1"/>
    <xf numFmtId="0" fontId="2" fillId="0" borderId="5" xfId="6" applyFont="1" applyBorder="1" applyAlignment="1">
      <alignment horizontal="left"/>
    </xf>
    <xf numFmtId="0" fontId="2" fillId="0" borderId="2" xfId="6" applyFont="1" applyBorder="1" applyAlignment="1">
      <alignment horizontal="left"/>
    </xf>
    <xf numFmtId="3" fontId="4" fillId="2" borderId="2" xfId="6" applyNumberFormat="1" applyFont="1" applyFill="1" applyBorder="1"/>
    <xf numFmtId="37" fontId="4" fillId="2" borderId="2" xfId="6" applyNumberFormat="1" applyFont="1" applyFill="1" applyBorder="1"/>
    <xf numFmtId="10" fontId="4" fillId="0" borderId="4" xfId="6" applyNumberFormat="1" applyFont="1" applyBorder="1"/>
    <xf numFmtId="10" fontId="4" fillId="0" borderId="2" xfId="6" applyNumberFormat="1" applyFont="1" applyBorder="1"/>
    <xf numFmtId="10" fontId="4" fillId="0" borderId="3" xfId="6" applyNumberFormat="1" applyFont="1" applyBorder="1"/>
    <xf numFmtId="0" fontId="4" fillId="0" borderId="0" xfId="6" applyFont="1"/>
    <xf numFmtId="3" fontId="4" fillId="0" borderId="0" xfId="6" applyNumberFormat="1" applyFont="1"/>
    <xf numFmtId="0" fontId="3" fillId="0" borderId="5" xfId="6" applyFont="1" applyBorder="1" applyAlignment="1">
      <alignment horizontal="left"/>
    </xf>
    <xf numFmtId="0" fontId="3" fillId="0" borderId="2" xfId="6" applyFont="1" applyBorder="1" applyAlignment="1">
      <alignment horizontal="left"/>
    </xf>
    <xf numFmtId="37" fontId="2" fillId="2" borderId="2" xfId="6" applyNumberFormat="1" applyFont="1" applyFill="1" applyBorder="1" applyAlignment="1">
      <alignment horizontal="justify" vertical="top"/>
    </xf>
    <xf numFmtId="0" fontId="3" fillId="0" borderId="5" xfId="6" applyFont="1" applyBorder="1" applyAlignment="1">
      <alignment horizontal="left" vertical="center"/>
    </xf>
    <xf numFmtId="0" fontId="3" fillId="0" borderId="2" xfId="6" applyFont="1" applyBorder="1" applyAlignment="1">
      <alignment horizontal="left" vertical="center"/>
    </xf>
    <xf numFmtId="0" fontId="3" fillId="2" borderId="2" xfId="6" applyFont="1" applyFill="1" applyBorder="1" applyAlignment="1">
      <alignment horizontal="justify" vertical="center"/>
    </xf>
    <xf numFmtId="3" fontId="1" fillId="2" borderId="2" xfId="6" applyNumberFormat="1" applyFill="1" applyBorder="1" applyAlignment="1">
      <alignment vertical="center"/>
    </xf>
    <xf numFmtId="37" fontId="1" fillId="2" borderId="2" xfId="6" applyNumberFormat="1" applyFill="1" applyBorder="1" applyAlignment="1">
      <alignment vertical="center"/>
    </xf>
    <xf numFmtId="10" fontId="1" fillId="2" borderId="2" xfId="6" applyNumberFormat="1" applyFill="1" applyBorder="1" applyAlignment="1">
      <alignment vertical="center"/>
    </xf>
    <xf numFmtId="10" fontId="1" fillId="0" borderId="4" xfId="6" applyNumberFormat="1" applyBorder="1" applyAlignment="1">
      <alignment vertical="center"/>
    </xf>
    <xf numFmtId="10" fontId="1" fillId="0" borderId="2" xfId="6" applyNumberFormat="1" applyBorder="1" applyAlignment="1">
      <alignment vertical="center"/>
    </xf>
    <xf numFmtId="10" fontId="1" fillId="0" borderId="3" xfId="6" applyNumberFormat="1" applyBorder="1" applyAlignment="1">
      <alignment vertical="center"/>
    </xf>
    <xf numFmtId="37" fontId="3" fillId="2" borderId="2" xfId="6" applyNumberFormat="1" applyFont="1" applyFill="1" applyBorder="1" applyAlignment="1">
      <alignment horizontal="justify" vertical="center"/>
    </xf>
    <xf numFmtId="0" fontId="1" fillId="2" borderId="2" xfId="6" applyFill="1" applyBorder="1" applyAlignment="1">
      <alignment vertical="center"/>
    </xf>
    <xf numFmtId="10" fontId="6" fillId="2" borderId="2" xfId="6" applyNumberFormat="1" applyFont="1" applyFill="1" applyBorder="1" applyAlignment="1">
      <alignment vertical="center"/>
    </xf>
    <xf numFmtId="10" fontId="6" fillId="2" borderId="3" xfId="6" applyNumberFormat="1" applyFont="1" applyFill="1" applyBorder="1" applyAlignment="1">
      <alignment vertical="center"/>
    </xf>
    <xf numFmtId="0" fontId="2" fillId="0" borderId="5" xfId="6" applyFont="1" applyBorder="1" applyAlignment="1">
      <alignment horizontal="left" vertical="center"/>
    </xf>
    <xf numFmtId="0" fontId="2" fillId="0" borderId="2" xfId="6" applyFont="1" applyBorder="1" applyAlignment="1">
      <alignment horizontal="left" vertical="center"/>
    </xf>
    <xf numFmtId="10" fontId="4" fillId="0" borderId="4" xfId="6" applyNumberFormat="1" applyFont="1" applyBorder="1" applyAlignment="1">
      <alignment vertical="center"/>
    </xf>
    <xf numFmtId="10" fontId="4" fillId="0" borderId="2" xfId="6" applyNumberFormat="1" applyFont="1" applyBorder="1" applyAlignment="1">
      <alignment vertical="center"/>
    </xf>
    <xf numFmtId="10" fontId="4" fillId="0" borderId="3" xfId="6" applyNumberFormat="1" applyFont="1" applyBorder="1" applyAlignment="1">
      <alignment vertical="center"/>
    </xf>
    <xf numFmtId="0" fontId="4" fillId="0" borderId="0" xfId="6" applyFont="1" applyAlignment="1">
      <alignment vertical="center"/>
    </xf>
    <xf numFmtId="37" fontId="2" fillId="2" borderId="2" xfId="6" applyNumberFormat="1" applyFont="1" applyFill="1" applyBorder="1" applyAlignment="1">
      <alignment horizontal="justify" vertical="center"/>
    </xf>
    <xf numFmtId="10" fontId="3" fillId="2" borderId="2" xfId="6" applyNumberFormat="1" applyFont="1" applyFill="1" applyBorder="1" applyAlignment="1">
      <alignment vertical="center"/>
    </xf>
    <xf numFmtId="0" fontId="3" fillId="2" borderId="2" xfId="6" applyFont="1" applyFill="1" applyBorder="1" applyAlignment="1">
      <alignment horizontal="fill" vertical="center"/>
    </xf>
    <xf numFmtId="37" fontId="3" fillId="2" borderId="2" xfId="6" applyNumberFormat="1" applyFont="1" applyFill="1" applyBorder="1" applyAlignment="1">
      <alignment horizontal="fill" vertical="center"/>
    </xf>
    <xf numFmtId="3" fontId="1" fillId="0" borderId="0" xfId="6" applyNumberFormat="1" applyAlignment="1">
      <alignment vertical="center"/>
    </xf>
    <xf numFmtId="3" fontId="1" fillId="2" borderId="2" xfId="6" applyNumberFormat="1" applyFill="1" applyBorder="1" applyAlignment="1"/>
    <xf numFmtId="37" fontId="1" fillId="2" borderId="2" xfId="6" applyNumberFormat="1" applyFill="1" applyBorder="1" applyAlignment="1"/>
    <xf numFmtId="3" fontId="1" fillId="0" borderId="2" xfId="6" applyNumberFormat="1" applyFill="1" applyBorder="1" applyAlignment="1"/>
    <xf numFmtId="10" fontId="1" fillId="2" borderId="2" xfId="6" applyNumberFormat="1" applyFill="1" applyBorder="1" applyAlignment="1"/>
    <xf numFmtId="10" fontId="6" fillId="2" borderId="2" xfId="6" applyNumberFormat="1" applyFont="1" applyFill="1" applyBorder="1" applyAlignment="1"/>
    <xf numFmtId="10" fontId="6" fillId="2" borderId="3" xfId="6" applyNumberFormat="1" applyFont="1" applyFill="1" applyBorder="1" applyAlignment="1"/>
    <xf numFmtId="10" fontId="1" fillId="0" borderId="4" xfId="6" applyNumberFormat="1" applyBorder="1" applyAlignment="1"/>
    <xf numFmtId="10" fontId="1" fillId="0" borderId="2" xfId="6" applyNumberFormat="1" applyBorder="1" applyAlignment="1"/>
    <xf numFmtId="10" fontId="1" fillId="0" borderId="3" xfId="6" applyNumberFormat="1" applyBorder="1" applyAlignment="1"/>
    <xf numFmtId="3" fontId="1" fillId="0" borderId="0" xfId="6" applyNumberFormat="1" applyAlignment="1"/>
    <xf numFmtId="3" fontId="4" fillId="2" borderId="2" xfId="6" applyNumberFormat="1" applyFont="1" applyFill="1" applyBorder="1" applyAlignment="1"/>
    <xf numFmtId="37" fontId="4" fillId="2" borderId="2" xfId="6" applyNumberFormat="1" applyFont="1" applyFill="1" applyBorder="1" applyAlignment="1"/>
    <xf numFmtId="10" fontId="4" fillId="2" borderId="2" xfId="6" applyNumberFormat="1" applyFont="1" applyFill="1" applyBorder="1" applyAlignment="1"/>
    <xf numFmtId="10" fontId="5" fillId="2" borderId="2" xfId="6" applyNumberFormat="1" applyFont="1" applyFill="1" applyBorder="1" applyAlignment="1"/>
    <xf numFmtId="10" fontId="5" fillId="2" borderId="3" xfId="6" applyNumberFormat="1" applyFont="1" applyFill="1" applyBorder="1" applyAlignment="1"/>
    <xf numFmtId="10" fontId="4" fillId="0" borderId="4" xfId="6" applyNumberFormat="1" applyFont="1" applyBorder="1" applyAlignment="1"/>
    <xf numFmtId="10" fontId="4" fillId="0" borderId="2" xfId="6" applyNumberFormat="1" applyFont="1" applyBorder="1" applyAlignment="1"/>
    <xf numFmtId="10" fontId="4" fillId="0" borderId="3" xfId="6" applyNumberFormat="1" applyFont="1" applyBorder="1" applyAlignment="1"/>
    <xf numFmtId="0" fontId="3" fillId="0" borderId="14" xfId="6" applyFont="1" applyBorder="1" applyAlignment="1">
      <alignment horizontal="left"/>
    </xf>
    <xf numFmtId="0" fontId="4" fillId="2" borderId="15" xfId="6" applyFont="1" applyFill="1" applyBorder="1" applyAlignment="1">
      <alignment horizontal="left" vertical="center"/>
    </xf>
    <xf numFmtId="0" fontId="4" fillId="2" borderId="16" xfId="6" applyFont="1" applyFill="1" applyBorder="1" applyAlignment="1">
      <alignment horizontal="left" vertical="center"/>
    </xf>
    <xf numFmtId="3" fontId="4" fillId="2" borderId="18" xfId="6" applyNumberFormat="1" applyFont="1" applyFill="1" applyBorder="1" applyAlignment="1">
      <alignment vertical="center"/>
    </xf>
    <xf numFmtId="37" fontId="4" fillId="2" borderId="18" xfId="6" applyNumberFormat="1" applyFont="1" applyFill="1" applyBorder="1" applyAlignment="1">
      <alignment vertical="center"/>
    </xf>
    <xf numFmtId="10" fontId="4" fillId="2" borderId="18" xfId="6" applyNumberFormat="1" applyFont="1" applyFill="1" applyBorder="1" applyAlignment="1">
      <alignment vertical="center"/>
    </xf>
    <xf numFmtId="3" fontId="4" fillId="0" borderId="18" xfId="6" applyNumberFormat="1" applyFont="1" applyFill="1" applyBorder="1" applyAlignment="1">
      <alignment vertical="center"/>
    </xf>
    <xf numFmtId="10" fontId="5" fillId="2" borderId="19" xfId="6" applyNumberFormat="1" applyFont="1" applyFill="1" applyBorder="1" applyAlignment="1">
      <alignment vertical="center"/>
    </xf>
    <xf numFmtId="10" fontId="4" fillId="2" borderId="17" xfId="6" applyNumberFormat="1" applyFont="1" applyFill="1" applyBorder="1" applyAlignment="1">
      <alignment vertical="center"/>
    </xf>
    <xf numFmtId="10" fontId="4" fillId="2" borderId="19" xfId="6" applyNumberFormat="1" applyFont="1" applyFill="1" applyBorder="1" applyAlignment="1">
      <alignment vertical="center"/>
    </xf>
    <xf numFmtId="0" fontId="4" fillId="2" borderId="0" xfId="6" applyFont="1" applyFill="1" applyAlignment="1">
      <alignment vertical="center"/>
    </xf>
    <xf numFmtId="0" fontId="3" fillId="0" borderId="0" xfId="6" applyFont="1"/>
    <xf numFmtId="0" fontId="6" fillId="0" borderId="0" xfId="6" applyFont="1" applyBorder="1" applyAlignment="1">
      <alignment horizontal="left" vertical="top"/>
    </xf>
    <xf numFmtId="37" fontId="6" fillId="0" borderId="0" xfId="6" applyNumberFormat="1" applyFont="1" applyBorder="1" applyAlignment="1">
      <alignment horizontal="left" vertical="top"/>
    </xf>
    <xf numFmtId="0" fontId="6" fillId="0" borderId="0" xfId="6" applyFont="1" applyBorder="1"/>
    <xf numFmtId="3" fontId="6" fillId="0" borderId="0" xfId="6" applyNumberFormat="1" applyFont="1" applyBorder="1"/>
    <xf numFmtId="3" fontId="1" fillId="2" borderId="0" xfId="6" applyNumberFormat="1" applyFill="1"/>
    <xf numFmtId="10" fontId="4" fillId="0" borderId="0" xfId="6" applyNumberFormat="1" applyFont="1" applyBorder="1"/>
    <xf numFmtId="3" fontId="0" fillId="0" borderId="0" xfId="6" applyNumberFormat="1" applyFont="1" applyBorder="1"/>
    <xf numFmtId="37" fontId="0" fillId="0" borderId="0" xfId="6" applyNumberFormat="1" applyFont="1" applyBorder="1"/>
    <xf numFmtId="3" fontId="1" fillId="0" borderId="0" xfId="6" applyNumberFormat="1" applyBorder="1"/>
    <xf numFmtId="3" fontId="1" fillId="0" borderId="0" xfId="6" applyNumberFormat="1"/>
    <xf numFmtId="0" fontId="6" fillId="0" borderId="0" xfId="1" applyFont="1" applyAlignment="1">
      <alignment horizontal="justify" vertical="top"/>
    </xf>
    <xf numFmtId="0" fontId="6" fillId="0" borderId="0" xfId="6" applyFont="1" applyBorder="1" applyAlignment="1">
      <alignment horizontal="justify" vertical="top"/>
    </xf>
    <xf numFmtId="37" fontId="6" fillId="0" borderId="0" xfId="6" applyNumberFormat="1" applyFont="1" applyBorder="1" applyAlignment="1">
      <alignment horizontal="justify" vertical="top"/>
    </xf>
    <xf numFmtId="168" fontId="1" fillId="0" borderId="0" xfId="6" applyNumberFormat="1" applyBorder="1"/>
    <xf numFmtId="168" fontId="6" fillId="0" borderId="0" xfId="6" applyNumberFormat="1" applyFont="1"/>
    <xf numFmtId="0" fontId="6" fillId="0" borderId="0" xfId="6" applyFont="1" applyAlignment="1">
      <alignment horizontal="justify" vertical="top"/>
    </xf>
    <xf numFmtId="37" fontId="6" fillId="0" borderId="0" xfId="6" applyNumberFormat="1" applyFont="1" applyAlignment="1">
      <alignment horizontal="justify" vertical="top"/>
    </xf>
    <xf numFmtId="0" fontId="6" fillId="0" borderId="0" xfId="6" applyFont="1"/>
    <xf numFmtId="3" fontId="6" fillId="0" borderId="0" xfId="6" applyNumberFormat="1" applyFont="1"/>
    <xf numFmtId="0" fontId="2" fillId="3" borderId="7" xfId="6" applyFont="1" applyFill="1" applyBorder="1" applyAlignment="1">
      <alignment horizontal="center" vertical="center" wrapText="1"/>
    </xf>
    <xf numFmtId="37" fontId="2" fillId="3" borderId="7" xfId="6" applyNumberFormat="1" applyFont="1" applyFill="1" applyBorder="1" applyAlignment="1">
      <alignment horizontal="center" vertical="center" wrapText="1"/>
    </xf>
    <xf numFmtId="0" fontId="3" fillId="0" borderId="20" xfId="6" applyFont="1" applyBorder="1" applyAlignment="1">
      <alignment vertical="center"/>
    </xf>
    <xf numFmtId="0" fontId="3" fillId="0" borderId="20" xfId="6" applyFont="1" applyBorder="1"/>
    <xf numFmtId="0" fontId="2" fillId="0" borderId="20" xfId="6" applyFont="1" applyBorder="1" applyAlignment="1">
      <alignment horizontal="left"/>
    </xf>
    <xf numFmtId="0" fontId="3" fillId="0" borderId="20" xfId="6" applyFont="1" applyBorder="1" applyAlignment="1">
      <alignment horizontal="left"/>
    </xf>
    <xf numFmtId="0" fontId="3" fillId="2" borderId="2" xfId="6" applyFont="1" applyFill="1" applyBorder="1" applyAlignment="1">
      <alignment horizontal="justify" vertical="top"/>
    </xf>
    <xf numFmtId="0" fontId="3" fillId="0" borderId="20" xfId="6" applyFont="1" applyBorder="1" applyAlignment="1">
      <alignment horizontal="left" vertical="center"/>
    </xf>
    <xf numFmtId="0" fontId="2" fillId="0" borderId="20" xfId="6" applyFont="1" applyBorder="1" applyAlignment="1">
      <alignment horizontal="left" vertical="center"/>
    </xf>
    <xf numFmtId="0" fontId="3" fillId="2" borderId="2" xfId="6" applyFont="1" applyFill="1" applyBorder="1" applyAlignment="1">
      <alignment horizontal="justify"/>
    </xf>
    <xf numFmtId="0" fontId="3" fillId="2" borderId="2" xfId="6" applyFont="1" applyFill="1" applyBorder="1" applyAlignment="1">
      <alignment horizontal="left"/>
    </xf>
    <xf numFmtId="0" fontId="2" fillId="2" borderId="2" xfId="6" applyFont="1" applyFill="1" applyBorder="1" applyAlignment="1">
      <alignment horizontal="justify"/>
    </xf>
    <xf numFmtId="0" fontId="9" fillId="2" borderId="2" xfId="6" applyFont="1" applyFill="1" applyBorder="1" applyAlignment="1">
      <alignment horizontal="justify"/>
    </xf>
    <xf numFmtId="0" fontId="2" fillId="2" borderId="2" xfId="6" applyFont="1" applyFill="1" applyBorder="1" applyAlignment="1">
      <alignment horizontal="left"/>
    </xf>
    <xf numFmtId="0" fontId="4" fillId="2" borderId="17" xfId="6" applyFont="1" applyFill="1" applyBorder="1" applyAlignment="1">
      <alignment horizontal="left" vertical="center"/>
    </xf>
    <xf numFmtId="0" fontId="2" fillId="2" borderId="18" xfId="6" applyFont="1" applyFill="1" applyBorder="1" applyAlignment="1">
      <alignment horizontal="left" vertical="center"/>
    </xf>
    <xf numFmtId="0" fontId="8" fillId="0" borderId="9" xfId="6" applyFont="1" applyBorder="1" applyAlignment="1">
      <alignment horizontal="center" vertical="center" wrapText="1"/>
    </xf>
    <xf numFmtId="0" fontId="8" fillId="0" borderId="7" xfId="6" applyFont="1" applyBorder="1" applyAlignment="1">
      <alignment horizontal="center" vertical="center" wrapText="1"/>
    </xf>
    <xf numFmtId="10" fontId="8" fillId="0" borderId="10" xfId="6" applyNumberFormat="1" applyFont="1" applyBorder="1" applyAlignment="1">
      <alignment horizontal="center" vertical="center" wrapText="1"/>
    </xf>
    <xf numFmtId="0" fontId="2" fillId="3" borderId="7" xfId="6" applyFont="1" applyFill="1" applyBorder="1" applyAlignment="1">
      <alignment horizontal="center" vertical="center" wrapText="1"/>
    </xf>
    <xf numFmtId="10" fontId="5" fillId="3" borderId="7" xfId="6" applyNumberFormat="1" applyFont="1" applyFill="1" applyBorder="1" applyAlignment="1">
      <alignment horizontal="center" vertical="center" wrapText="1"/>
    </xf>
    <xf numFmtId="0" fontId="5" fillId="3" borderId="7" xfId="6" applyFont="1" applyFill="1" applyBorder="1" applyAlignment="1">
      <alignment horizontal="center" vertical="center" wrapText="1"/>
    </xf>
    <xf numFmtId="0" fontId="4" fillId="0" borderId="0" xfId="6" applyFont="1" applyBorder="1" applyAlignment="1">
      <alignment horizontal="center" vertical="center"/>
    </xf>
    <xf numFmtId="0" fontId="4" fillId="0" borderId="6" xfId="6" applyFont="1" applyBorder="1" applyAlignment="1">
      <alignment horizontal="center" vertical="center"/>
    </xf>
    <xf numFmtId="0" fontId="7" fillId="3" borderId="7" xfId="6" applyFont="1" applyFill="1" applyBorder="1" applyAlignment="1">
      <alignment horizontal="center" vertical="center"/>
    </xf>
    <xf numFmtId="0" fontId="2" fillId="3" borderId="7" xfId="6" applyFont="1" applyFill="1" applyBorder="1" applyAlignment="1">
      <alignment horizontal="center" vertical="center"/>
    </xf>
    <xf numFmtId="0" fontId="2" fillId="3" borderId="8" xfId="6" applyFont="1" applyFill="1" applyBorder="1" applyAlignment="1">
      <alignment horizontal="center" vertical="center" wrapText="1"/>
    </xf>
    <xf numFmtId="0" fontId="2" fillId="3" borderId="9" xfId="6" applyFont="1" applyFill="1" applyBorder="1" applyAlignment="1">
      <alignment horizontal="center" vertical="center" wrapText="1"/>
    </xf>
    <xf numFmtId="37" fontId="2" fillId="3" borderId="7" xfId="6" applyNumberFormat="1" applyFont="1" applyFill="1" applyBorder="1" applyAlignment="1">
      <alignment horizontal="center" vertical="center" wrapText="1"/>
    </xf>
  </cellXfs>
  <cellStyles count="10">
    <cellStyle name="Euro" xfId="2"/>
    <cellStyle name="Millares 2" xfId="3"/>
    <cellStyle name="Millares 3" xfId="4"/>
    <cellStyle name="Millares 4" xfId="5"/>
    <cellStyle name="Normal" xfId="0" builtinId="0"/>
    <cellStyle name="Normal 2" xfId="6"/>
    <cellStyle name="Normal 2 2" xfId="1"/>
    <cellStyle name="Normal 2_EJECUCION RESERVAS PPTALES 2008 A 31 DIC" xfId="7"/>
    <cellStyle name="Porcentual 2" xfId="8"/>
    <cellStyle name="Porcentual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2016/EJECUCION%20MENSUAL/JUNIO/EJEC.PPTAL%20Y%20GRAFICOS-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BOS X RUBROS"/>
      <sheetName val="RESERVAS PPTALES NACION"/>
      <sheetName val="RESERVAS PPTALES PROPIO"/>
      <sheetName val="RESERVAS PPTALES ACUMULADAS"/>
      <sheetName val="CxP 2015"/>
      <sheetName val="GAST 10 NACION"/>
      <sheetName val="GAST 90 PROPIOS"/>
      <sheetName val="EJECUCION TOTAL GTOS"/>
      <sheetName val="EJEC.TOTAL"/>
      <sheetName val="RECAUDOS "/>
      <sheetName val="GRAFICOS INGRESOS"/>
      <sheetName val="GRAFICOS GASTOS"/>
      <sheetName val="CUADROS EJECUCION"/>
      <sheetName val="Hoja1"/>
    </sheetNames>
    <sheetDataSet>
      <sheetData sheetId="0"/>
      <sheetData sheetId="1"/>
      <sheetData sheetId="2"/>
      <sheetData sheetId="3"/>
      <sheetData sheetId="4"/>
      <sheetData sheetId="5">
        <row r="16">
          <cell r="E16">
            <v>26354651969</v>
          </cell>
          <cell r="G16">
            <v>-5211748885</v>
          </cell>
          <cell r="H16">
            <v>-5211748885</v>
          </cell>
          <cell r="J16">
            <v>11401703299</v>
          </cell>
          <cell r="M16">
            <v>11367000803</v>
          </cell>
          <cell r="P16">
            <v>11367000803</v>
          </cell>
          <cell r="Q16">
            <v>11364667496</v>
          </cell>
        </row>
        <row r="17">
          <cell r="E17">
            <v>139564339</v>
          </cell>
          <cell r="H17">
            <v>0</v>
          </cell>
          <cell r="J17">
            <v>139564339</v>
          </cell>
          <cell r="M17">
            <v>62278333</v>
          </cell>
          <cell r="P17">
            <v>62278333</v>
          </cell>
          <cell r="Q17">
            <v>62278333</v>
          </cell>
        </row>
        <row r="18">
          <cell r="E18">
            <v>100000000</v>
          </cell>
          <cell r="H18">
            <v>0</v>
          </cell>
          <cell r="J18">
            <v>80314951</v>
          </cell>
          <cell r="M18">
            <v>73192076</v>
          </cell>
          <cell r="P18">
            <v>73192076</v>
          </cell>
          <cell r="Q18">
            <v>73192076</v>
          </cell>
        </row>
        <row r="19">
          <cell r="E19">
            <v>626072203</v>
          </cell>
          <cell r="H19">
            <v>0</v>
          </cell>
          <cell r="J19">
            <v>313393930</v>
          </cell>
          <cell r="M19">
            <v>310442283</v>
          </cell>
          <cell r="P19">
            <v>310442283</v>
          </cell>
          <cell r="Q19">
            <v>310442283</v>
          </cell>
        </row>
        <row r="20">
          <cell r="E20">
            <v>8204047681</v>
          </cell>
          <cell r="H20">
            <v>0</v>
          </cell>
          <cell r="J20">
            <v>2481895541</v>
          </cell>
          <cell r="M20">
            <v>2397155199</v>
          </cell>
          <cell r="P20">
            <v>2397155199</v>
          </cell>
          <cell r="Q20">
            <v>2388548270</v>
          </cell>
        </row>
        <row r="21">
          <cell r="E21">
            <v>5265079920</v>
          </cell>
          <cell r="H21">
            <v>0</v>
          </cell>
          <cell r="J21">
            <v>2251008455</v>
          </cell>
          <cell r="M21">
            <v>2205547144</v>
          </cell>
          <cell r="P21">
            <v>2200547144</v>
          </cell>
          <cell r="Q21">
            <v>1785293172</v>
          </cell>
        </row>
        <row r="22">
          <cell r="E22">
            <v>5699943489</v>
          </cell>
          <cell r="H22">
            <v>0</v>
          </cell>
          <cell r="J22">
            <v>2570946799</v>
          </cell>
          <cell r="M22">
            <v>2545155274</v>
          </cell>
          <cell r="P22">
            <v>2545155274</v>
          </cell>
          <cell r="Q22">
            <v>2072328214</v>
          </cell>
        </row>
        <row r="23">
          <cell r="E23">
            <v>3606791956</v>
          </cell>
          <cell r="F23">
            <v>5248796785</v>
          </cell>
          <cell r="H23">
            <v>5248796785</v>
          </cell>
          <cell r="J23">
            <v>4043839556</v>
          </cell>
          <cell r="M23">
            <v>3334110228</v>
          </cell>
          <cell r="P23">
            <v>2810270304</v>
          </cell>
          <cell r="Q23">
            <v>2613180302</v>
          </cell>
        </row>
        <row r="26">
          <cell r="E26">
            <v>0</v>
          </cell>
          <cell r="H26">
            <v>0</v>
          </cell>
        </row>
        <row r="27">
          <cell r="F27">
            <v>656831648</v>
          </cell>
          <cell r="H27">
            <v>656831648</v>
          </cell>
          <cell r="J27">
            <v>597474372</v>
          </cell>
          <cell r="M27">
            <v>507599232</v>
          </cell>
          <cell r="P27">
            <v>507547232</v>
          </cell>
          <cell r="Q27">
            <v>507547232</v>
          </cell>
        </row>
        <row r="30">
          <cell r="E30">
            <v>0</v>
          </cell>
          <cell r="H30">
            <v>0</v>
          </cell>
          <cell r="J30">
            <v>0</v>
          </cell>
          <cell r="M30">
            <v>0</v>
          </cell>
          <cell r="P30">
            <v>0</v>
          </cell>
          <cell r="Q30">
            <v>0</v>
          </cell>
        </row>
        <row r="31">
          <cell r="E31">
            <v>93374096</v>
          </cell>
          <cell r="F31">
            <v>80000000</v>
          </cell>
          <cell r="H31">
            <v>80000000</v>
          </cell>
          <cell r="P31">
            <v>0</v>
          </cell>
          <cell r="Q31">
            <v>0</v>
          </cell>
        </row>
        <row r="35">
          <cell r="E35">
            <v>3247003733</v>
          </cell>
          <cell r="H35">
            <v>0</v>
          </cell>
          <cell r="J35">
            <v>1955522887</v>
          </cell>
          <cell r="M35">
            <v>675223351</v>
          </cell>
          <cell r="P35">
            <v>135189071</v>
          </cell>
          <cell r="Q35">
            <v>135189071</v>
          </cell>
        </row>
        <row r="36">
          <cell r="E36">
            <v>3570000000</v>
          </cell>
          <cell r="F36">
            <v>28735209</v>
          </cell>
          <cell r="H36">
            <v>28735209</v>
          </cell>
          <cell r="J36">
            <v>1665353975</v>
          </cell>
          <cell r="M36">
            <v>932371545</v>
          </cell>
          <cell r="P36">
            <v>539057352</v>
          </cell>
          <cell r="Q36">
            <v>509465120</v>
          </cell>
        </row>
        <row r="37">
          <cell r="E37">
            <v>1038168096</v>
          </cell>
          <cell r="G37">
            <v>-30800000</v>
          </cell>
          <cell r="H37">
            <v>-30800000</v>
          </cell>
          <cell r="J37">
            <v>473569183</v>
          </cell>
          <cell r="M37">
            <v>282153943</v>
          </cell>
          <cell r="P37">
            <v>205654326</v>
          </cell>
          <cell r="Q37">
            <v>196554326</v>
          </cell>
        </row>
        <row r="38">
          <cell r="E38">
            <v>1219448343</v>
          </cell>
          <cell r="G38">
            <v>-50000000</v>
          </cell>
          <cell r="H38">
            <v>-50000000</v>
          </cell>
          <cell r="J38">
            <v>1169448343</v>
          </cell>
          <cell r="M38">
            <v>1161856486</v>
          </cell>
          <cell r="P38">
            <v>433158378</v>
          </cell>
          <cell r="Q38">
            <v>433158378</v>
          </cell>
        </row>
        <row r="39">
          <cell r="E39">
            <v>1141831904</v>
          </cell>
          <cell r="F39">
            <v>219220029</v>
          </cell>
          <cell r="H39">
            <v>219220029</v>
          </cell>
          <cell r="J39">
            <v>726192454</v>
          </cell>
          <cell r="M39">
            <v>583480871</v>
          </cell>
          <cell r="P39">
            <v>501807435</v>
          </cell>
          <cell r="Q39">
            <v>457730035</v>
          </cell>
        </row>
        <row r="40">
          <cell r="E40">
            <v>791568554</v>
          </cell>
          <cell r="F40">
            <v>30800000</v>
          </cell>
          <cell r="H40">
            <v>30800000</v>
          </cell>
          <cell r="J40">
            <v>699069074</v>
          </cell>
          <cell r="M40">
            <v>565824023</v>
          </cell>
          <cell r="P40">
            <v>405300307</v>
          </cell>
          <cell r="Q40">
            <v>405300307</v>
          </cell>
        </row>
        <row r="41">
          <cell r="E41">
            <v>520000000</v>
          </cell>
          <cell r="H41">
            <v>0</v>
          </cell>
          <cell r="J41">
            <v>282138473</v>
          </cell>
          <cell r="M41">
            <v>215252896</v>
          </cell>
          <cell r="P41">
            <v>163540013</v>
          </cell>
          <cell r="Q41">
            <v>163540013</v>
          </cell>
        </row>
      </sheetData>
      <sheetData sheetId="6"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M13">
            <v>0</v>
          </cell>
          <cell r="P13">
            <v>0</v>
          </cell>
          <cell r="Q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M14">
            <v>0</v>
          </cell>
          <cell r="P14">
            <v>0</v>
          </cell>
          <cell r="Q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M15">
            <v>0</v>
          </cell>
          <cell r="P15">
            <v>0</v>
          </cell>
          <cell r="Q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M17">
            <v>0</v>
          </cell>
          <cell r="P17">
            <v>0</v>
          </cell>
          <cell r="Q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M18">
            <v>0</v>
          </cell>
          <cell r="P18">
            <v>0</v>
          </cell>
          <cell r="Q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M19">
            <v>0</v>
          </cell>
          <cell r="P19">
            <v>0</v>
          </cell>
          <cell r="Q19">
            <v>0</v>
          </cell>
        </row>
        <row r="20">
          <cell r="E20">
            <v>6072199908</v>
          </cell>
          <cell r="H20">
            <v>0</v>
          </cell>
          <cell r="J20">
            <v>5321761818</v>
          </cell>
          <cell r="M20">
            <v>5103953617</v>
          </cell>
          <cell r="P20">
            <v>4223998848</v>
          </cell>
          <cell r="Q20">
            <v>4201657441</v>
          </cell>
        </row>
        <row r="24">
          <cell r="E24">
            <v>500000000</v>
          </cell>
          <cell r="F24">
            <v>10000000</v>
          </cell>
          <cell r="H24">
            <v>10000000</v>
          </cell>
          <cell r="J24">
            <v>462797929</v>
          </cell>
          <cell r="M24">
            <v>459486969</v>
          </cell>
          <cell r="P24">
            <v>342590281</v>
          </cell>
          <cell r="Q24">
            <v>326369549</v>
          </cell>
        </row>
        <row r="25">
          <cell r="E25">
            <v>4946221922</v>
          </cell>
          <cell r="F25">
            <v>996528653</v>
          </cell>
          <cell r="G25">
            <v>-36000000</v>
          </cell>
          <cell r="H25">
            <v>960528653</v>
          </cell>
          <cell r="J25">
            <v>5720105724</v>
          </cell>
          <cell r="M25">
            <v>5146446411</v>
          </cell>
          <cell r="P25">
            <v>2810303717</v>
          </cell>
          <cell r="Q25">
            <v>2790707277</v>
          </cell>
        </row>
        <row r="26">
          <cell r="E26">
            <v>100000000</v>
          </cell>
          <cell r="H26">
            <v>0</v>
          </cell>
          <cell r="J26">
            <v>47514505</v>
          </cell>
          <cell r="M26">
            <v>47514505</v>
          </cell>
          <cell r="P26">
            <v>47514505</v>
          </cell>
          <cell r="Q26">
            <v>36687104</v>
          </cell>
        </row>
        <row r="30">
          <cell r="E30">
            <v>500000000</v>
          </cell>
          <cell r="F30">
            <v>100000000</v>
          </cell>
          <cell r="G30">
            <v>-30000000</v>
          </cell>
          <cell r="H30">
            <v>70000000</v>
          </cell>
          <cell r="J30">
            <v>476760149</v>
          </cell>
          <cell r="M30">
            <v>425480138</v>
          </cell>
          <cell r="P30">
            <v>183805932</v>
          </cell>
          <cell r="Q30">
            <v>164324732</v>
          </cell>
        </row>
        <row r="31">
          <cell r="E31">
            <v>400000000</v>
          </cell>
          <cell r="F31">
            <v>56000000</v>
          </cell>
          <cell r="H31">
            <v>56000000</v>
          </cell>
          <cell r="J31">
            <v>449607577</v>
          </cell>
          <cell r="M31">
            <v>449607577</v>
          </cell>
          <cell r="P31">
            <v>296207051</v>
          </cell>
          <cell r="Q31">
            <v>296207051</v>
          </cell>
        </row>
        <row r="32">
          <cell r="E32">
            <v>400000000</v>
          </cell>
          <cell r="H32">
            <v>0</v>
          </cell>
          <cell r="J32">
            <v>10408349</v>
          </cell>
          <cell r="M32">
            <v>10408349</v>
          </cell>
          <cell r="P32">
            <v>10408349</v>
          </cell>
          <cell r="Q32">
            <v>10408349</v>
          </cell>
        </row>
        <row r="33">
          <cell r="E33">
            <v>357442267</v>
          </cell>
          <cell r="F33">
            <v>201495332</v>
          </cell>
          <cell r="H33">
            <v>201495332</v>
          </cell>
          <cell r="J33">
            <v>319853956</v>
          </cell>
          <cell r="M33">
            <v>287292725</v>
          </cell>
          <cell r="P33">
            <v>186269377</v>
          </cell>
          <cell r="Q33">
            <v>178251519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M37">
            <v>0</v>
          </cell>
          <cell r="Q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M38">
            <v>0</v>
          </cell>
          <cell r="P38">
            <v>0</v>
          </cell>
          <cell r="Q38">
            <v>0</v>
          </cell>
        </row>
        <row r="42">
          <cell r="E42">
            <v>267062301</v>
          </cell>
          <cell r="F42">
            <v>1015135152</v>
          </cell>
          <cell r="G42">
            <v>-493000000</v>
          </cell>
          <cell r="H42">
            <v>522135152</v>
          </cell>
          <cell r="J42">
            <v>140777175</v>
          </cell>
          <cell r="M42">
            <v>127934915</v>
          </cell>
          <cell r="P42">
            <v>50586973</v>
          </cell>
          <cell r="Q42">
            <v>50586973</v>
          </cell>
        </row>
        <row r="43">
          <cell r="E43">
            <v>575661688</v>
          </cell>
          <cell r="F43">
            <v>129316951</v>
          </cell>
          <cell r="G43">
            <v>-28735209</v>
          </cell>
          <cell r="H43">
            <v>100581742</v>
          </cell>
          <cell r="J43">
            <v>389972569</v>
          </cell>
          <cell r="M43">
            <v>178731585</v>
          </cell>
          <cell r="P43">
            <v>171499385</v>
          </cell>
          <cell r="Q43">
            <v>159598200</v>
          </cell>
        </row>
        <row r="44">
          <cell r="E44">
            <v>55000000</v>
          </cell>
          <cell r="F44">
            <v>15000000</v>
          </cell>
          <cell r="H44">
            <v>15000000</v>
          </cell>
          <cell r="J44">
            <v>11480501</v>
          </cell>
          <cell r="M44">
            <v>11424837</v>
          </cell>
          <cell r="P44">
            <v>11424837</v>
          </cell>
          <cell r="Q44">
            <v>11424837</v>
          </cell>
        </row>
        <row r="45">
          <cell r="E45">
            <v>1295551657</v>
          </cell>
          <cell r="F45">
            <v>59365485</v>
          </cell>
          <cell r="H45">
            <v>59365485</v>
          </cell>
          <cell r="J45">
            <v>871703416</v>
          </cell>
          <cell r="M45">
            <v>770624120</v>
          </cell>
          <cell r="P45">
            <v>574224066</v>
          </cell>
          <cell r="Q45">
            <v>566694066</v>
          </cell>
        </row>
        <row r="46">
          <cell r="E46">
            <v>2844795294</v>
          </cell>
          <cell r="F46">
            <v>180479582</v>
          </cell>
          <cell r="G46">
            <v>-96220029</v>
          </cell>
          <cell r="H46">
            <v>84259553</v>
          </cell>
          <cell r="J46">
            <v>2307990796</v>
          </cell>
          <cell r="M46">
            <v>1647678474</v>
          </cell>
          <cell r="P46">
            <v>1108278394</v>
          </cell>
          <cell r="Q46">
            <v>1033858232</v>
          </cell>
        </row>
        <row r="47">
          <cell r="E47">
            <v>131007761</v>
          </cell>
          <cell r="F47">
            <v>17654662</v>
          </cell>
          <cell r="H47">
            <v>17654662</v>
          </cell>
          <cell r="J47">
            <v>87120008</v>
          </cell>
          <cell r="M47">
            <v>85558072</v>
          </cell>
          <cell r="P47">
            <v>60713594</v>
          </cell>
          <cell r="Q47">
            <v>60713594</v>
          </cell>
        </row>
        <row r="48">
          <cell r="E48">
            <v>905523846</v>
          </cell>
          <cell r="F48">
            <v>219016440</v>
          </cell>
          <cell r="H48">
            <v>219016440</v>
          </cell>
          <cell r="J48">
            <v>899690961</v>
          </cell>
          <cell r="M48">
            <v>707196397</v>
          </cell>
          <cell r="P48">
            <v>511541653</v>
          </cell>
          <cell r="Q48">
            <v>506898339</v>
          </cell>
        </row>
        <row r="49">
          <cell r="F49">
            <v>3185000000</v>
          </cell>
          <cell r="H49">
            <v>3185000000</v>
          </cell>
          <cell r="J49">
            <v>3185000000</v>
          </cell>
          <cell r="M49">
            <v>812059438</v>
          </cell>
          <cell r="P49">
            <v>248779462</v>
          </cell>
          <cell r="Q49">
            <v>248779462</v>
          </cell>
        </row>
        <row r="52">
          <cell r="H52">
            <v>0</v>
          </cell>
        </row>
        <row r="53">
          <cell r="E53">
            <v>219000000</v>
          </cell>
          <cell r="H53">
            <v>0</v>
          </cell>
          <cell r="J53">
            <v>197208515</v>
          </cell>
          <cell r="L53">
            <v>21791485</v>
          </cell>
          <cell r="M53">
            <v>197208515</v>
          </cell>
          <cell r="P53">
            <v>85521257</v>
          </cell>
          <cell r="Q53">
            <v>69414022</v>
          </cell>
        </row>
        <row r="57">
          <cell r="E57">
            <v>5599105058</v>
          </cell>
          <cell r="H57">
            <v>0</v>
          </cell>
          <cell r="J57">
            <v>4819770145</v>
          </cell>
          <cell r="L57">
            <v>779334913</v>
          </cell>
          <cell r="M57">
            <v>3065699057</v>
          </cell>
          <cell r="P57">
            <v>2590828947</v>
          </cell>
          <cell r="Q57">
            <v>2530859528</v>
          </cell>
        </row>
        <row r="58">
          <cell r="E58">
            <v>5667695300</v>
          </cell>
          <cell r="F58">
            <v>2416342604</v>
          </cell>
          <cell r="H58">
            <v>2416342604</v>
          </cell>
          <cell r="J58">
            <v>3525462476</v>
          </cell>
          <cell r="L58">
            <v>4558575428</v>
          </cell>
          <cell r="M58">
            <v>2281772346</v>
          </cell>
          <cell r="P58">
            <v>1361205478</v>
          </cell>
          <cell r="Q58">
            <v>1347389463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Z62"/>
  <sheetViews>
    <sheetView tabSelected="1" zoomScaleNormal="100" workbookViewId="0">
      <selection activeCell="A6" sqref="A6:A7"/>
    </sheetView>
  </sheetViews>
  <sheetFormatPr baseColWidth="10" defaultRowHeight="12.75" x14ac:dyDescent="0.2"/>
  <cols>
    <col min="1" max="2" width="3.42578125" style="4" customWidth="1"/>
    <col min="3" max="3" width="3" style="4" customWidth="1"/>
    <col min="4" max="4" width="26.85546875" style="4" customWidth="1"/>
    <col min="5" max="5" width="14.42578125" style="4" hidden="1" customWidth="1"/>
    <col min="6" max="6" width="13.85546875" style="4" hidden="1" customWidth="1"/>
    <col min="7" max="7" width="13.85546875" style="5" hidden="1" customWidth="1"/>
    <col min="8" max="8" width="14.140625" style="5" hidden="1" customWidth="1"/>
    <col min="9" max="9" width="14.42578125" style="4" customWidth="1"/>
    <col min="10" max="10" width="14" style="4" hidden="1" customWidth="1"/>
    <col min="11" max="11" width="8.140625" style="4" hidden="1" customWidth="1"/>
    <col min="12" max="12" width="14.28515625" style="4" hidden="1" customWidth="1"/>
    <col min="13" max="13" width="14" style="4" customWidth="1"/>
    <col min="14" max="14" width="7.42578125" style="4" customWidth="1"/>
    <col min="15" max="15" width="13.5703125" style="4" hidden="1" customWidth="1"/>
    <col min="16" max="16" width="13.7109375" style="4" hidden="1" customWidth="1"/>
    <col min="17" max="17" width="13.85546875" style="4" hidden="1" customWidth="1"/>
    <col min="18" max="18" width="12.42578125" style="4" hidden="1" customWidth="1"/>
    <col min="19" max="19" width="13.7109375" style="14" hidden="1" customWidth="1"/>
    <col min="20" max="20" width="7.7109375" style="7" hidden="1" customWidth="1"/>
    <col min="21" max="21" width="7.140625" style="7" hidden="1" customWidth="1"/>
    <col min="22" max="22" width="9.42578125" style="8" hidden="1" customWidth="1"/>
    <col min="23" max="23" width="8.5703125" style="8" hidden="1" customWidth="1"/>
    <col min="24" max="24" width="10.140625" style="4" hidden="1" customWidth="1"/>
    <col min="25" max="25" width="0" style="4" hidden="1" customWidth="1"/>
    <col min="26" max="26" width="13.7109375" style="4" bestFit="1" customWidth="1"/>
    <col min="27" max="256" width="11.42578125" style="4"/>
    <col min="257" max="258" width="3.42578125" style="4" customWidth="1"/>
    <col min="259" max="259" width="3" style="4" customWidth="1"/>
    <col min="260" max="260" width="26.85546875" style="4" customWidth="1"/>
    <col min="261" max="264" width="0" style="4" hidden="1" customWidth="1"/>
    <col min="265" max="265" width="14.42578125" style="4" customWidth="1"/>
    <col min="266" max="266" width="14" style="4" customWidth="1"/>
    <col min="267" max="267" width="8.140625" style="4" customWidth="1"/>
    <col min="268" max="268" width="0" style="4" hidden="1" customWidth="1"/>
    <col min="269" max="269" width="14" style="4" customWidth="1"/>
    <col min="270" max="270" width="7.42578125" style="4" customWidth="1"/>
    <col min="271" max="271" width="0" style="4" hidden="1" customWidth="1"/>
    <col min="272" max="272" width="13.7109375" style="4" customWidth="1"/>
    <col min="273" max="273" width="13.85546875" style="4" customWidth="1"/>
    <col min="274" max="275" width="0" style="4" hidden="1" customWidth="1"/>
    <col min="276" max="276" width="7.7109375" style="4" customWidth="1"/>
    <col min="277" max="277" width="7.140625" style="4" customWidth="1"/>
    <col min="278" max="280" width="0" style="4" hidden="1" customWidth="1"/>
    <col min="281" max="281" width="11.42578125" style="4"/>
    <col min="282" max="282" width="13.7109375" style="4" bestFit="1" customWidth="1"/>
    <col min="283" max="512" width="11.42578125" style="4"/>
    <col min="513" max="514" width="3.42578125" style="4" customWidth="1"/>
    <col min="515" max="515" width="3" style="4" customWidth="1"/>
    <col min="516" max="516" width="26.85546875" style="4" customWidth="1"/>
    <col min="517" max="520" width="0" style="4" hidden="1" customWidth="1"/>
    <col min="521" max="521" width="14.42578125" style="4" customWidth="1"/>
    <col min="522" max="522" width="14" style="4" customWidth="1"/>
    <col min="523" max="523" width="8.140625" style="4" customWidth="1"/>
    <col min="524" max="524" width="0" style="4" hidden="1" customWidth="1"/>
    <col min="525" max="525" width="14" style="4" customWidth="1"/>
    <col min="526" max="526" width="7.42578125" style="4" customWidth="1"/>
    <col min="527" max="527" width="0" style="4" hidden="1" customWidth="1"/>
    <col min="528" max="528" width="13.7109375" style="4" customWidth="1"/>
    <col min="529" max="529" width="13.85546875" style="4" customWidth="1"/>
    <col min="530" max="531" width="0" style="4" hidden="1" customWidth="1"/>
    <col min="532" max="532" width="7.7109375" style="4" customWidth="1"/>
    <col min="533" max="533" width="7.140625" style="4" customWidth="1"/>
    <col min="534" max="536" width="0" style="4" hidden="1" customWidth="1"/>
    <col min="537" max="537" width="11.42578125" style="4"/>
    <col min="538" max="538" width="13.7109375" style="4" bestFit="1" customWidth="1"/>
    <col min="539" max="768" width="11.42578125" style="4"/>
    <col min="769" max="770" width="3.42578125" style="4" customWidth="1"/>
    <col min="771" max="771" width="3" style="4" customWidth="1"/>
    <col min="772" max="772" width="26.85546875" style="4" customWidth="1"/>
    <col min="773" max="776" width="0" style="4" hidden="1" customWidth="1"/>
    <col min="777" max="777" width="14.42578125" style="4" customWidth="1"/>
    <col min="778" max="778" width="14" style="4" customWidth="1"/>
    <col min="779" max="779" width="8.140625" style="4" customWidth="1"/>
    <col min="780" max="780" width="0" style="4" hidden="1" customWidth="1"/>
    <col min="781" max="781" width="14" style="4" customWidth="1"/>
    <col min="782" max="782" width="7.42578125" style="4" customWidth="1"/>
    <col min="783" max="783" width="0" style="4" hidden="1" customWidth="1"/>
    <col min="784" max="784" width="13.7109375" style="4" customWidth="1"/>
    <col min="785" max="785" width="13.85546875" style="4" customWidth="1"/>
    <col min="786" max="787" width="0" style="4" hidden="1" customWidth="1"/>
    <col min="788" max="788" width="7.7109375" style="4" customWidth="1"/>
    <col min="789" max="789" width="7.140625" style="4" customWidth="1"/>
    <col min="790" max="792" width="0" style="4" hidden="1" customWidth="1"/>
    <col min="793" max="793" width="11.42578125" style="4"/>
    <col min="794" max="794" width="13.7109375" style="4" bestFit="1" customWidth="1"/>
    <col min="795" max="1024" width="11.42578125" style="4"/>
    <col min="1025" max="1026" width="3.42578125" style="4" customWidth="1"/>
    <col min="1027" max="1027" width="3" style="4" customWidth="1"/>
    <col min="1028" max="1028" width="26.85546875" style="4" customWidth="1"/>
    <col min="1029" max="1032" width="0" style="4" hidden="1" customWidth="1"/>
    <col min="1033" max="1033" width="14.42578125" style="4" customWidth="1"/>
    <col min="1034" max="1034" width="14" style="4" customWidth="1"/>
    <col min="1035" max="1035" width="8.140625" style="4" customWidth="1"/>
    <col min="1036" max="1036" width="0" style="4" hidden="1" customWidth="1"/>
    <col min="1037" max="1037" width="14" style="4" customWidth="1"/>
    <col min="1038" max="1038" width="7.42578125" style="4" customWidth="1"/>
    <col min="1039" max="1039" width="0" style="4" hidden="1" customWidth="1"/>
    <col min="1040" max="1040" width="13.7109375" style="4" customWidth="1"/>
    <col min="1041" max="1041" width="13.85546875" style="4" customWidth="1"/>
    <col min="1042" max="1043" width="0" style="4" hidden="1" customWidth="1"/>
    <col min="1044" max="1044" width="7.7109375" style="4" customWidth="1"/>
    <col min="1045" max="1045" width="7.140625" style="4" customWidth="1"/>
    <col min="1046" max="1048" width="0" style="4" hidden="1" customWidth="1"/>
    <col min="1049" max="1049" width="11.42578125" style="4"/>
    <col min="1050" max="1050" width="13.7109375" style="4" bestFit="1" customWidth="1"/>
    <col min="1051" max="1280" width="11.42578125" style="4"/>
    <col min="1281" max="1282" width="3.42578125" style="4" customWidth="1"/>
    <col min="1283" max="1283" width="3" style="4" customWidth="1"/>
    <col min="1284" max="1284" width="26.85546875" style="4" customWidth="1"/>
    <col min="1285" max="1288" width="0" style="4" hidden="1" customWidth="1"/>
    <col min="1289" max="1289" width="14.42578125" style="4" customWidth="1"/>
    <col min="1290" max="1290" width="14" style="4" customWidth="1"/>
    <col min="1291" max="1291" width="8.140625" style="4" customWidth="1"/>
    <col min="1292" max="1292" width="0" style="4" hidden="1" customWidth="1"/>
    <col min="1293" max="1293" width="14" style="4" customWidth="1"/>
    <col min="1294" max="1294" width="7.42578125" style="4" customWidth="1"/>
    <col min="1295" max="1295" width="0" style="4" hidden="1" customWidth="1"/>
    <col min="1296" max="1296" width="13.7109375" style="4" customWidth="1"/>
    <col min="1297" max="1297" width="13.85546875" style="4" customWidth="1"/>
    <col min="1298" max="1299" width="0" style="4" hidden="1" customWidth="1"/>
    <col min="1300" max="1300" width="7.7109375" style="4" customWidth="1"/>
    <col min="1301" max="1301" width="7.140625" style="4" customWidth="1"/>
    <col min="1302" max="1304" width="0" style="4" hidden="1" customWidth="1"/>
    <col min="1305" max="1305" width="11.42578125" style="4"/>
    <col min="1306" max="1306" width="13.7109375" style="4" bestFit="1" customWidth="1"/>
    <col min="1307" max="1536" width="11.42578125" style="4"/>
    <col min="1537" max="1538" width="3.42578125" style="4" customWidth="1"/>
    <col min="1539" max="1539" width="3" style="4" customWidth="1"/>
    <col min="1540" max="1540" width="26.85546875" style="4" customWidth="1"/>
    <col min="1541" max="1544" width="0" style="4" hidden="1" customWidth="1"/>
    <col min="1545" max="1545" width="14.42578125" style="4" customWidth="1"/>
    <col min="1546" max="1546" width="14" style="4" customWidth="1"/>
    <col min="1547" max="1547" width="8.140625" style="4" customWidth="1"/>
    <col min="1548" max="1548" width="0" style="4" hidden="1" customWidth="1"/>
    <col min="1549" max="1549" width="14" style="4" customWidth="1"/>
    <col min="1550" max="1550" width="7.42578125" style="4" customWidth="1"/>
    <col min="1551" max="1551" width="0" style="4" hidden="1" customWidth="1"/>
    <col min="1552" max="1552" width="13.7109375" style="4" customWidth="1"/>
    <col min="1553" max="1553" width="13.85546875" style="4" customWidth="1"/>
    <col min="1554" max="1555" width="0" style="4" hidden="1" customWidth="1"/>
    <col min="1556" max="1556" width="7.7109375" style="4" customWidth="1"/>
    <col min="1557" max="1557" width="7.140625" style="4" customWidth="1"/>
    <col min="1558" max="1560" width="0" style="4" hidden="1" customWidth="1"/>
    <col min="1561" max="1561" width="11.42578125" style="4"/>
    <col min="1562" max="1562" width="13.7109375" style="4" bestFit="1" customWidth="1"/>
    <col min="1563" max="1792" width="11.42578125" style="4"/>
    <col min="1793" max="1794" width="3.42578125" style="4" customWidth="1"/>
    <col min="1795" max="1795" width="3" style="4" customWidth="1"/>
    <col min="1796" max="1796" width="26.85546875" style="4" customWidth="1"/>
    <col min="1797" max="1800" width="0" style="4" hidden="1" customWidth="1"/>
    <col min="1801" max="1801" width="14.42578125" style="4" customWidth="1"/>
    <col min="1802" max="1802" width="14" style="4" customWidth="1"/>
    <col min="1803" max="1803" width="8.140625" style="4" customWidth="1"/>
    <col min="1804" max="1804" width="0" style="4" hidden="1" customWidth="1"/>
    <col min="1805" max="1805" width="14" style="4" customWidth="1"/>
    <col min="1806" max="1806" width="7.42578125" style="4" customWidth="1"/>
    <col min="1807" max="1807" width="0" style="4" hidden="1" customWidth="1"/>
    <col min="1808" max="1808" width="13.7109375" style="4" customWidth="1"/>
    <col min="1809" max="1809" width="13.85546875" style="4" customWidth="1"/>
    <col min="1810" max="1811" width="0" style="4" hidden="1" customWidth="1"/>
    <col min="1812" max="1812" width="7.7109375" style="4" customWidth="1"/>
    <col min="1813" max="1813" width="7.140625" style="4" customWidth="1"/>
    <col min="1814" max="1816" width="0" style="4" hidden="1" customWidth="1"/>
    <col min="1817" max="1817" width="11.42578125" style="4"/>
    <col min="1818" max="1818" width="13.7109375" style="4" bestFit="1" customWidth="1"/>
    <col min="1819" max="2048" width="11.42578125" style="4"/>
    <col min="2049" max="2050" width="3.42578125" style="4" customWidth="1"/>
    <col min="2051" max="2051" width="3" style="4" customWidth="1"/>
    <col min="2052" max="2052" width="26.85546875" style="4" customWidth="1"/>
    <col min="2053" max="2056" width="0" style="4" hidden="1" customWidth="1"/>
    <col min="2057" max="2057" width="14.42578125" style="4" customWidth="1"/>
    <col min="2058" max="2058" width="14" style="4" customWidth="1"/>
    <col min="2059" max="2059" width="8.140625" style="4" customWidth="1"/>
    <col min="2060" max="2060" width="0" style="4" hidden="1" customWidth="1"/>
    <col min="2061" max="2061" width="14" style="4" customWidth="1"/>
    <col min="2062" max="2062" width="7.42578125" style="4" customWidth="1"/>
    <col min="2063" max="2063" width="0" style="4" hidden="1" customWidth="1"/>
    <col min="2064" max="2064" width="13.7109375" style="4" customWidth="1"/>
    <col min="2065" max="2065" width="13.85546875" style="4" customWidth="1"/>
    <col min="2066" max="2067" width="0" style="4" hidden="1" customWidth="1"/>
    <col min="2068" max="2068" width="7.7109375" style="4" customWidth="1"/>
    <col min="2069" max="2069" width="7.140625" style="4" customWidth="1"/>
    <col min="2070" max="2072" width="0" style="4" hidden="1" customWidth="1"/>
    <col min="2073" max="2073" width="11.42578125" style="4"/>
    <col min="2074" max="2074" width="13.7109375" style="4" bestFit="1" customWidth="1"/>
    <col min="2075" max="2304" width="11.42578125" style="4"/>
    <col min="2305" max="2306" width="3.42578125" style="4" customWidth="1"/>
    <col min="2307" max="2307" width="3" style="4" customWidth="1"/>
    <col min="2308" max="2308" width="26.85546875" style="4" customWidth="1"/>
    <col min="2309" max="2312" width="0" style="4" hidden="1" customWidth="1"/>
    <col min="2313" max="2313" width="14.42578125" style="4" customWidth="1"/>
    <col min="2314" max="2314" width="14" style="4" customWidth="1"/>
    <col min="2315" max="2315" width="8.140625" style="4" customWidth="1"/>
    <col min="2316" max="2316" width="0" style="4" hidden="1" customWidth="1"/>
    <col min="2317" max="2317" width="14" style="4" customWidth="1"/>
    <col min="2318" max="2318" width="7.42578125" style="4" customWidth="1"/>
    <col min="2319" max="2319" width="0" style="4" hidden="1" customWidth="1"/>
    <col min="2320" max="2320" width="13.7109375" style="4" customWidth="1"/>
    <col min="2321" max="2321" width="13.85546875" style="4" customWidth="1"/>
    <col min="2322" max="2323" width="0" style="4" hidden="1" customWidth="1"/>
    <col min="2324" max="2324" width="7.7109375" style="4" customWidth="1"/>
    <col min="2325" max="2325" width="7.140625" style="4" customWidth="1"/>
    <col min="2326" max="2328" width="0" style="4" hidden="1" customWidth="1"/>
    <col min="2329" max="2329" width="11.42578125" style="4"/>
    <col min="2330" max="2330" width="13.7109375" style="4" bestFit="1" customWidth="1"/>
    <col min="2331" max="2560" width="11.42578125" style="4"/>
    <col min="2561" max="2562" width="3.42578125" style="4" customWidth="1"/>
    <col min="2563" max="2563" width="3" style="4" customWidth="1"/>
    <col min="2564" max="2564" width="26.85546875" style="4" customWidth="1"/>
    <col min="2565" max="2568" width="0" style="4" hidden="1" customWidth="1"/>
    <col min="2569" max="2569" width="14.42578125" style="4" customWidth="1"/>
    <col min="2570" max="2570" width="14" style="4" customWidth="1"/>
    <col min="2571" max="2571" width="8.140625" style="4" customWidth="1"/>
    <col min="2572" max="2572" width="0" style="4" hidden="1" customWidth="1"/>
    <col min="2573" max="2573" width="14" style="4" customWidth="1"/>
    <col min="2574" max="2574" width="7.42578125" style="4" customWidth="1"/>
    <col min="2575" max="2575" width="0" style="4" hidden="1" customWidth="1"/>
    <col min="2576" max="2576" width="13.7109375" style="4" customWidth="1"/>
    <col min="2577" max="2577" width="13.85546875" style="4" customWidth="1"/>
    <col min="2578" max="2579" width="0" style="4" hidden="1" customWidth="1"/>
    <col min="2580" max="2580" width="7.7109375" style="4" customWidth="1"/>
    <col min="2581" max="2581" width="7.140625" style="4" customWidth="1"/>
    <col min="2582" max="2584" width="0" style="4" hidden="1" customWidth="1"/>
    <col min="2585" max="2585" width="11.42578125" style="4"/>
    <col min="2586" max="2586" width="13.7109375" style="4" bestFit="1" customWidth="1"/>
    <col min="2587" max="2816" width="11.42578125" style="4"/>
    <col min="2817" max="2818" width="3.42578125" style="4" customWidth="1"/>
    <col min="2819" max="2819" width="3" style="4" customWidth="1"/>
    <col min="2820" max="2820" width="26.85546875" style="4" customWidth="1"/>
    <col min="2821" max="2824" width="0" style="4" hidden="1" customWidth="1"/>
    <col min="2825" max="2825" width="14.42578125" style="4" customWidth="1"/>
    <col min="2826" max="2826" width="14" style="4" customWidth="1"/>
    <col min="2827" max="2827" width="8.140625" style="4" customWidth="1"/>
    <col min="2828" max="2828" width="0" style="4" hidden="1" customWidth="1"/>
    <col min="2829" max="2829" width="14" style="4" customWidth="1"/>
    <col min="2830" max="2830" width="7.42578125" style="4" customWidth="1"/>
    <col min="2831" max="2831" width="0" style="4" hidden="1" customWidth="1"/>
    <col min="2832" max="2832" width="13.7109375" style="4" customWidth="1"/>
    <col min="2833" max="2833" width="13.85546875" style="4" customWidth="1"/>
    <col min="2834" max="2835" width="0" style="4" hidden="1" customWidth="1"/>
    <col min="2836" max="2836" width="7.7109375" style="4" customWidth="1"/>
    <col min="2837" max="2837" width="7.140625" style="4" customWidth="1"/>
    <col min="2838" max="2840" width="0" style="4" hidden="1" customWidth="1"/>
    <col min="2841" max="2841" width="11.42578125" style="4"/>
    <col min="2842" max="2842" width="13.7109375" style="4" bestFit="1" customWidth="1"/>
    <col min="2843" max="3072" width="11.42578125" style="4"/>
    <col min="3073" max="3074" width="3.42578125" style="4" customWidth="1"/>
    <col min="3075" max="3075" width="3" style="4" customWidth="1"/>
    <col min="3076" max="3076" width="26.85546875" style="4" customWidth="1"/>
    <col min="3077" max="3080" width="0" style="4" hidden="1" customWidth="1"/>
    <col min="3081" max="3081" width="14.42578125" style="4" customWidth="1"/>
    <col min="3082" max="3082" width="14" style="4" customWidth="1"/>
    <col min="3083" max="3083" width="8.140625" style="4" customWidth="1"/>
    <col min="3084" max="3084" width="0" style="4" hidden="1" customWidth="1"/>
    <col min="3085" max="3085" width="14" style="4" customWidth="1"/>
    <col min="3086" max="3086" width="7.42578125" style="4" customWidth="1"/>
    <col min="3087" max="3087" width="0" style="4" hidden="1" customWidth="1"/>
    <col min="3088" max="3088" width="13.7109375" style="4" customWidth="1"/>
    <col min="3089" max="3089" width="13.85546875" style="4" customWidth="1"/>
    <col min="3090" max="3091" width="0" style="4" hidden="1" customWidth="1"/>
    <col min="3092" max="3092" width="7.7109375" style="4" customWidth="1"/>
    <col min="3093" max="3093" width="7.140625" style="4" customWidth="1"/>
    <col min="3094" max="3096" width="0" style="4" hidden="1" customWidth="1"/>
    <col min="3097" max="3097" width="11.42578125" style="4"/>
    <col min="3098" max="3098" width="13.7109375" style="4" bestFit="1" customWidth="1"/>
    <col min="3099" max="3328" width="11.42578125" style="4"/>
    <col min="3329" max="3330" width="3.42578125" style="4" customWidth="1"/>
    <col min="3331" max="3331" width="3" style="4" customWidth="1"/>
    <col min="3332" max="3332" width="26.85546875" style="4" customWidth="1"/>
    <col min="3333" max="3336" width="0" style="4" hidden="1" customWidth="1"/>
    <col min="3337" max="3337" width="14.42578125" style="4" customWidth="1"/>
    <col min="3338" max="3338" width="14" style="4" customWidth="1"/>
    <col min="3339" max="3339" width="8.140625" style="4" customWidth="1"/>
    <col min="3340" max="3340" width="0" style="4" hidden="1" customWidth="1"/>
    <col min="3341" max="3341" width="14" style="4" customWidth="1"/>
    <col min="3342" max="3342" width="7.42578125" style="4" customWidth="1"/>
    <col min="3343" max="3343" width="0" style="4" hidden="1" customWidth="1"/>
    <col min="3344" max="3344" width="13.7109375" style="4" customWidth="1"/>
    <col min="3345" max="3345" width="13.85546875" style="4" customWidth="1"/>
    <col min="3346" max="3347" width="0" style="4" hidden="1" customWidth="1"/>
    <col min="3348" max="3348" width="7.7109375" style="4" customWidth="1"/>
    <col min="3349" max="3349" width="7.140625" style="4" customWidth="1"/>
    <col min="3350" max="3352" width="0" style="4" hidden="1" customWidth="1"/>
    <col min="3353" max="3353" width="11.42578125" style="4"/>
    <col min="3354" max="3354" width="13.7109375" style="4" bestFit="1" customWidth="1"/>
    <col min="3355" max="3584" width="11.42578125" style="4"/>
    <col min="3585" max="3586" width="3.42578125" style="4" customWidth="1"/>
    <col min="3587" max="3587" width="3" style="4" customWidth="1"/>
    <col min="3588" max="3588" width="26.85546875" style="4" customWidth="1"/>
    <col min="3589" max="3592" width="0" style="4" hidden="1" customWidth="1"/>
    <col min="3593" max="3593" width="14.42578125" style="4" customWidth="1"/>
    <col min="3594" max="3594" width="14" style="4" customWidth="1"/>
    <col min="3595" max="3595" width="8.140625" style="4" customWidth="1"/>
    <col min="3596" max="3596" width="0" style="4" hidden="1" customWidth="1"/>
    <col min="3597" max="3597" width="14" style="4" customWidth="1"/>
    <col min="3598" max="3598" width="7.42578125" style="4" customWidth="1"/>
    <col min="3599" max="3599" width="0" style="4" hidden="1" customWidth="1"/>
    <col min="3600" max="3600" width="13.7109375" style="4" customWidth="1"/>
    <col min="3601" max="3601" width="13.85546875" style="4" customWidth="1"/>
    <col min="3602" max="3603" width="0" style="4" hidden="1" customWidth="1"/>
    <col min="3604" max="3604" width="7.7109375" style="4" customWidth="1"/>
    <col min="3605" max="3605" width="7.140625" style="4" customWidth="1"/>
    <col min="3606" max="3608" width="0" style="4" hidden="1" customWidth="1"/>
    <col min="3609" max="3609" width="11.42578125" style="4"/>
    <col min="3610" max="3610" width="13.7109375" style="4" bestFit="1" customWidth="1"/>
    <col min="3611" max="3840" width="11.42578125" style="4"/>
    <col min="3841" max="3842" width="3.42578125" style="4" customWidth="1"/>
    <col min="3843" max="3843" width="3" style="4" customWidth="1"/>
    <col min="3844" max="3844" width="26.85546875" style="4" customWidth="1"/>
    <col min="3845" max="3848" width="0" style="4" hidden="1" customWidth="1"/>
    <col min="3849" max="3849" width="14.42578125" style="4" customWidth="1"/>
    <col min="3850" max="3850" width="14" style="4" customWidth="1"/>
    <col min="3851" max="3851" width="8.140625" style="4" customWidth="1"/>
    <col min="3852" max="3852" width="0" style="4" hidden="1" customWidth="1"/>
    <col min="3853" max="3853" width="14" style="4" customWidth="1"/>
    <col min="3854" max="3854" width="7.42578125" style="4" customWidth="1"/>
    <col min="3855" max="3855" width="0" style="4" hidden="1" customWidth="1"/>
    <col min="3856" max="3856" width="13.7109375" style="4" customWidth="1"/>
    <col min="3857" max="3857" width="13.85546875" style="4" customWidth="1"/>
    <col min="3858" max="3859" width="0" style="4" hidden="1" customWidth="1"/>
    <col min="3860" max="3860" width="7.7109375" style="4" customWidth="1"/>
    <col min="3861" max="3861" width="7.140625" style="4" customWidth="1"/>
    <col min="3862" max="3864" width="0" style="4" hidden="1" customWidth="1"/>
    <col min="3865" max="3865" width="11.42578125" style="4"/>
    <col min="3866" max="3866" width="13.7109375" style="4" bestFit="1" customWidth="1"/>
    <col min="3867" max="4096" width="11.42578125" style="4"/>
    <col min="4097" max="4098" width="3.42578125" style="4" customWidth="1"/>
    <col min="4099" max="4099" width="3" style="4" customWidth="1"/>
    <col min="4100" max="4100" width="26.85546875" style="4" customWidth="1"/>
    <col min="4101" max="4104" width="0" style="4" hidden="1" customWidth="1"/>
    <col min="4105" max="4105" width="14.42578125" style="4" customWidth="1"/>
    <col min="4106" max="4106" width="14" style="4" customWidth="1"/>
    <col min="4107" max="4107" width="8.140625" style="4" customWidth="1"/>
    <col min="4108" max="4108" width="0" style="4" hidden="1" customWidth="1"/>
    <col min="4109" max="4109" width="14" style="4" customWidth="1"/>
    <col min="4110" max="4110" width="7.42578125" style="4" customWidth="1"/>
    <col min="4111" max="4111" width="0" style="4" hidden="1" customWidth="1"/>
    <col min="4112" max="4112" width="13.7109375" style="4" customWidth="1"/>
    <col min="4113" max="4113" width="13.85546875" style="4" customWidth="1"/>
    <col min="4114" max="4115" width="0" style="4" hidden="1" customWidth="1"/>
    <col min="4116" max="4116" width="7.7109375" style="4" customWidth="1"/>
    <col min="4117" max="4117" width="7.140625" style="4" customWidth="1"/>
    <col min="4118" max="4120" width="0" style="4" hidden="1" customWidth="1"/>
    <col min="4121" max="4121" width="11.42578125" style="4"/>
    <col min="4122" max="4122" width="13.7109375" style="4" bestFit="1" customWidth="1"/>
    <col min="4123" max="4352" width="11.42578125" style="4"/>
    <col min="4353" max="4354" width="3.42578125" style="4" customWidth="1"/>
    <col min="4355" max="4355" width="3" style="4" customWidth="1"/>
    <col min="4356" max="4356" width="26.85546875" style="4" customWidth="1"/>
    <col min="4357" max="4360" width="0" style="4" hidden="1" customWidth="1"/>
    <col min="4361" max="4361" width="14.42578125" style="4" customWidth="1"/>
    <col min="4362" max="4362" width="14" style="4" customWidth="1"/>
    <col min="4363" max="4363" width="8.140625" style="4" customWidth="1"/>
    <col min="4364" max="4364" width="0" style="4" hidden="1" customWidth="1"/>
    <col min="4365" max="4365" width="14" style="4" customWidth="1"/>
    <col min="4366" max="4366" width="7.42578125" style="4" customWidth="1"/>
    <col min="4367" max="4367" width="0" style="4" hidden="1" customWidth="1"/>
    <col min="4368" max="4368" width="13.7109375" style="4" customWidth="1"/>
    <col min="4369" max="4369" width="13.85546875" style="4" customWidth="1"/>
    <col min="4370" max="4371" width="0" style="4" hidden="1" customWidth="1"/>
    <col min="4372" max="4372" width="7.7109375" style="4" customWidth="1"/>
    <col min="4373" max="4373" width="7.140625" style="4" customWidth="1"/>
    <col min="4374" max="4376" width="0" style="4" hidden="1" customWidth="1"/>
    <col min="4377" max="4377" width="11.42578125" style="4"/>
    <col min="4378" max="4378" width="13.7109375" style="4" bestFit="1" customWidth="1"/>
    <col min="4379" max="4608" width="11.42578125" style="4"/>
    <col min="4609" max="4610" width="3.42578125" style="4" customWidth="1"/>
    <col min="4611" max="4611" width="3" style="4" customWidth="1"/>
    <col min="4612" max="4612" width="26.85546875" style="4" customWidth="1"/>
    <col min="4613" max="4616" width="0" style="4" hidden="1" customWidth="1"/>
    <col min="4617" max="4617" width="14.42578125" style="4" customWidth="1"/>
    <col min="4618" max="4618" width="14" style="4" customWidth="1"/>
    <col min="4619" max="4619" width="8.140625" style="4" customWidth="1"/>
    <col min="4620" max="4620" width="0" style="4" hidden="1" customWidth="1"/>
    <col min="4621" max="4621" width="14" style="4" customWidth="1"/>
    <col min="4622" max="4622" width="7.42578125" style="4" customWidth="1"/>
    <col min="4623" max="4623" width="0" style="4" hidden="1" customWidth="1"/>
    <col min="4624" max="4624" width="13.7109375" style="4" customWidth="1"/>
    <col min="4625" max="4625" width="13.85546875" style="4" customWidth="1"/>
    <col min="4626" max="4627" width="0" style="4" hidden="1" customWidth="1"/>
    <col min="4628" max="4628" width="7.7109375" style="4" customWidth="1"/>
    <col min="4629" max="4629" width="7.140625" style="4" customWidth="1"/>
    <col min="4630" max="4632" width="0" style="4" hidden="1" customWidth="1"/>
    <col min="4633" max="4633" width="11.42578125" style="4"/>
    <col min="4634" max="4634" width="13.7109375" style="4" bestFit="1" customWidth="1"/>
    <col min="4635" max="4864" width="11.42578125" style="4"/>
    <col min="4865" max="4866" width="3.42578125" style="4" customWidth="1"/>
    <col min="4867" max="4867" width="3" style="4" customWidth="1"/>
    <col min="4868" max="4868" width="26.85546875" style="4" customWidth="1"/>
    <col min="4869" max="4872" width="0" style="4" hidden="1" customWidth="1"/>
    <col min="4873" max="4873" width="14.42578125" style="4" customWidth="1"/>
    <col min="4874" max="4874" width="14" style="4" customWidth="1"/>
    <col min="4875" max="4875" width="8.140625" style="4" customWidth="1"/>
    <col min="4876" max="4876" width="0" style="4" hidden="1" customWidth="1"/>
    <col min="4877" max="4877" width="14" style="4" customWidth="1"/>
    <col min="4878" max="4878" width="7.42578125" style="4" customWidth="1"/>
    <col min="4879" max="4879" width="0" style="4" hidden="1" customWidth="1"/>
    <col min="4880" max="4880" width="13.7109375" style="4" customWidth="1"/>
    <col min="4881" max="4881" width="13.85546875" style="4" customWidth="1"/>
    <col min="4882" max="4883" width="0" style="4" hidden="1" customWidth="1"/>
    <col min="4884" max="4884" width="7.7109375" style="4" customWidth="1"/>
    <col min="4885" max="4885" width="7.140625" style="4" customWidth="1"/>
    <col min="4886" max="4888" width="0" style="4" hidden="1" customWidth="1"/>
    <col min="4889" max="4889" width="11.42578125" style="4"/>
    <col min="4890" max="4890" width="13.7109375" style="4" bestFit="1" customWidth="1"/>
    <col min="4891" max="5120" width="11.42578125" style="4"/>
    <col min="5121" max="5122" width="3.42578125" style="4" customWidth="1"/>
    <col min="5123" max="5123" width="3" style="4" customWidth="1"/>
    <col min="5124" max="5124" width="26.85546875" style="4" customWidth="1"/>
    <col min="5125" max="5128" width="0" style="4" hidden="1" customWidth="1"/>
    <col min="5129" max="5129" width="14.42578125" style="4" customWidth="1"/>
    <col min="5130" max="5130" width="14" style="4" customWidth="1"/>
    <col min="5131" max="5131" width="8.140625" style="4" customWidth="1"/>
    <col min="5132" max="5132" width="0" style="4" hidden="1" customWidth="1"/>
    <col min="5133" max="5133" width="14" style="4" customWidth="1"/>
    <col min="5134" max="5134" width="7.42578125" style="4" customWidth="1"/>
    <col min="5135" max="5135" width="0" style="4" hidden="1" customWidth="1"/>
    <col min="5136" max="5136" width="13.7109375" style="4" customWidth="1"/>
    <col min="5137" max="5137" width="13.85546875" style="4" customWidth="1"/>
    <col min="5138" max="5139" width="0" style="4" hidden="1" customWidth="1"/>
    <col min="5140" max="5140" width="7.7109375" style="4" customWidth="1"/>
    <col min="5141" max="5141" width="7.140625" style="4" customWidth="1"/>
    <col min="5142" max="5144" width="0" style="4" hidden="1" customWidth="1"/>
    <col min="5145" max="5145" width="11.42578125" style="4"/>
    <col min="5146" max="5146" width="13.7109375" style="4" bestFit="1" customWidth="1"/>
    <col min="5147" max="5376" width="11.42578125" style="4"/>
    <col min="5377" max="5378" width="3.42578125" style="4" customWidth="1"/>
    <col min="5379" max="5379" width="3" style="4" customWidth="1"/>
    <col min="5380" max="5380" width="26.85546875" style="4" customWidth="1"/>
    <col min="5381" max="5384" width="0" style="4" hidden="1" customWidth="1"/>
    <col min="5385" max="5385" width="14.42578125" style="4" customWidth="1"/>
    <col min="5386" max="5386" width="14" style="4" customWidth="1"/>
    <col min="5387" max="5387" width="8.140625" style="4" customWidth="1"/>
    <col min="5388" max="5388" width="0" style="4" hidden="1" customWidth="1"/>
    <col min="5389" max="5389" width="14" style="4" customWidth="1"/>
    <col min="5390" max="5390" width="7.42578125" style="4" customWidth="1"/>
    <col min="5391" max="5391" width="0" style="4" hidden="1" customWidth="1"/>
    <col min="5392" max="5392" width="13.7109375" style="4" customWidth="1"/>
    <col min="5393" max="5393" width="13.85546875" style="4" customWidth="1"/>
    <col min="5394" max="5395" width="0" style="4" hidden="1" customWidth="1"/>
    <col min="5396" max="5396" width="7.7109375" style="4" customWidth="1"/>
    <col min="5397" max="5397" width="7.140625" style="4" customWidth="1"/>
    <col min="5398" max="5400" width="0" style="4" hidden="1" customWidth="1"/>
    <col min="5401" max="5401" width="11.42578125" style="4"/>
    <col min="5402" max="5402" width="13.7109375" style="4" bestFit="1" customWidth="1"/>
    <col min="5403" max="5632" width="11.42578125" style="4"/>
    <col min="5633" max="5634" width="3.42578125" style="4" customWidth="1"/>
    <col min="5635" max="5635" width="3" style="4" customWidth="1"/>
    <col min="5636" max="5636" width="26.85546875" style="4" customWidth="1"/>
    <col min="5637" max="5640" width="0" style="4" hidden="1" customWidth="1"/>
    <col min="5641" max="5641" width="14.42578125" style="4" customWidth="1"/>
    <col min="5642" max="5642" width="14" style="4" customWidth="1"/>
    <col min="5643" max="5643" width="8.140625" style="4" customWidth="1"/>
    <col min="5644" max="5644" width="0" style="4" hidden="1" customWidth="1"/>
    <col min="5645" max="5645" width="14" style="4" customWidth="1"/>
    <col min="5646" max="5646" width="7.42578125" style="4" customWidth="1"/>
    <col min="5647" max="5647" width="0" style="4" hidden="1" customWidth="1"/>
    <col min="5648" max="5648" width="13.7109375" style="4" customWidth="1"/>
    <col min="5649" max="5649" width="13.85546875" style="4" customWidth="1"/>
    <col min="5650" max="5651" width="0" style="4" hidden="1" customWidth="1"/>
    <col min="5652" max="5652" width="7.7109375" style="4" customWidth="1"/>
    <col min="5653" max="5653" width="7.140625" style="4" customWidth="1"/>
    <col min="5654" max="5656" width="0" style="4" hidden="1" customWidth="1"/>
    <col min="5657" max="5657" width="11.42578125" style="4"/>
    <col min="5658" max="5658" width="13.7109375" style="4" bestFit="1" customWidth="1"/>
    <col min="5659" max="5888" width="11.42578125" style="4"/>
    <col min="5889" max="5890" width="3.42578125" style="4" customWidth="1"/>
    <col min="5891" max="5891" width="3" style="4" customWidth="1"/>
    <col min="5892" max="5892" width="26.85546875" style="4" customWidth="1"/>
    <col min="5893" max="5896" width="0" style="4" hidden="1" customWidth="1"/>
    <col min="5897" max="5897" width="14.42578125" style="4" customWidth="1"/>
    <col min="5898" max="5898" width="14" style="4" customWidth="1"/>
    <col min="5899" max="5899" width="8.140625" style="4" customWidth="1"/>
    <col min="5900" max="5900" width="0" style="4" hidden="1" customWidth="1"/>
    <col min="5901" max="5901" width="14" style="4" customWidth="1"/>
    <col min="5902" max="5902" width="7.42578125" style="4" customWidth="1"/>
    <col min="5903" max="5903" width="0" style="4" hidden="1" customWidth="1"/>
    <col min="5904" max="5904" width="13.7109375" style="4" customWidth="1"/>
    <col min="5905" max="5905" width="13.85546875" style="4" customWidth="1"/>
    <col min="5906" max="5907" width="0" style="4" hidden="1" customWidth="1"/>
    <col min="5908" max="5908" width="7.7109375" style="4" customWidth="1"/>
    <col min="5909" max="5909" width="7.140625" style="4" customWidth="1"/>
    <col min="5910" max="5912" width="0" style="4" hidden="1" customWidth="1"/>
    <col min="5913" max="5913" width="11.42578125" style="4"/>
    <col min="5914" max="5914" width="13.7109375" style="4" bestFit="1" customWidth="1"/>
    <col min="5915" max="6144" width="11.42578125" style="4"/>
    <col min="6145" max="6146" width="3.42578125" style="4" customWidth="1"/>
    <col min="6147" max="6147" width="3" style="4" customWidth="1"/>
    <col min="6148" max="6148" width="26.85546875" style="4" customWidth="1"/>
    <col min="6149" max="6152" width="0" style="4" hidden="1" customWidth="1"/>
    <col min="6153" max="6153" width="14.42578125" style="4" customWidth="1"/>
    <col min="6154" max="6154" width="14" style="4" customWidth="1"/>
    <col min="6155" max="6155" width="8.140625" style="4" customWidth="1"/>
    <col min="6156" max="6156" width="0" style="4" hidden="1" customWidth="1"/>
    <col min="6157" max="6157" width="14" style="4" customWidth="1"/>
    <col min="6158" max="6158" width="7.42578125" style="4" customWidth="1"/>
    <col min="6159" max="6159" width="0" style="4" hidden="1" customWidth="1"/>
    <col min="6160" max="6160" width="13.7109375" style="4" customWidth="1"/>
    <col min="6161" max="6161" width="13.85546875" style="4" customWidth="1"/>
    <col min="6162" max="6163" width="0" style="4" hidden="1" customWidth="1"/>
    <col min="6164" max="6164" width="7.7109375" style="4" customWidth="1"/>
    <col min="6165" max="6165" width="7.140625" style="4" customWidth="1"/>
    <col min="6166" max="6168" width="0" style="4" hidden="1" customWidth="1"/>
    <col min="6169" max="6169" width="11.42578125" style="4"/>
    <col min="6170" max="6170" width="13.7109375" style="4" bestFit="1" customWidth="1"/>
    <col min="6171" max="6400" width="11.42578125" style="4"/>
    <col min="6401" max="6402" width="3.42578125" style="4" customWidth="1"/>
    <col min="6403" max="6403" width="3" style="4" customWidth="1"/>
    <col min="6404" max="6404" width="26.85546875" style="4" customWidth="1"/>
    <col min="6405" max="6408" width="0" style="4" hidden="1" customWidth="1"/>
    <col min="6409" max="6409" width="14.42578125" style="4" customWidth="1"/>
    <col min="6410" max="6410" width="14" style="4" customWidth="1"/>
    <col min="6411" max="6411" width="8.140625" style="4" customWidth="1"/>
    <col min="6412" max="6412" width="0" style="4" hidden="1" customWidth="1"/>
    <col min="6413" max="6413" width="14" style="4" customWidth="1"/>
    <col min="6414" max="6414" width="7.42578125" style="4" customWidth="1"/>
    <col min="6415" max="6415" width="0" style="4" hidden="1" customWidth="1"/>
    <col min="6416" max="6416" width="13.7109375" style="4" customWidth="1"/>
    <col min="6417" max="6417" width="13.85546875" style="4" customWidth="1"/>
    <col min="6418" max="6419" width="0" style="4" hidden="1" customWidth="1"/>
    <col min="6420" max="6420" width="7.7109375" style="4" customWidth="1"/>
    <col min="6421" max="6421" width="7.140625" style="4" customWidth="1"/>
    <col min="6422" max="6424" width="0" style="4" hidden="1" customWidth="1"/>
    <col min="6425" max="6425" width="11.42578125" style="4"/>
    <col min="6426" max="6426" width="13.7109375" style="4" bestFit="1" customWidth="1"/>
    <col min="6427" max="6656" width="11.42578125" style="4"/>
    <col min="6657" max="6658" width="3.42578125" style="4" customWidth="1"/>
    <col min="6659" max="6659" width="3" style="4" customWidth="1"/>
    <col min="6660" max="6660" width="26.85546875" style="4" customWidth="1"/>
    <col min="6661" max="6664" width="0" style="4" hidden="1" customWidth="1"/>
    <col min="6665" max="6665" width="14.42578125" style="4" customWidth="1"/>
    <col min="6666" max="6666" width="14" style="4" customWidth="1"/>
    <col min="6667" max="6667" width="8.140625" style="4" customWidth="1"/>
    <col min="6668" max="6668" width="0" style="4" hidden="1" customWidth="1"/>
    <col min="6669" max="6669" width="14" style="4" customWidth="1"/>
    <col min="6670" max="6670" width="7.42578125" style="4" customWidth="1"/>
    <col min="6671" max="6671" width="0" style="4" hidden="1" customWidth="1"/>
    <col min="6672" max="6672" width="13.7109375" style="4" customWidth="1"/>
    <col min="6673" max="6673" width="13.85546875" style="4" customWidth="1"/>
    <col min="6674" max="6675" width="0" style="4" hidden="1" customWidth="1"/>
    <col min="6676" max="6676" width="7.7109375" style="4" customWidth="1"/>
    <col min="6677" max="6677" width="7.140625" style="4" customWidth="1"/>
    <col min="6678" max="6680" width="0" style="4" hidden="1" customWidth="1"/>
    <col min="6681" max="6681" width="11.42578125" style="4"/>
    <col min="6682" max="6682" width="13.7109375" style="4" bestFit="1" customWidth="1"/>
    <col min="6683" max="6912" width="11.42578125" style="4"/>
    <col min="6913" max="6914" width="3.42578125" style="4" customWidth="1"/>
    <col min="6915" max="6915" width="3" style="4" customWidth="1"/>
    <col min="6916" max="6916" width="26.85546875" style="4" customWidth="1"/>
    <col min="6917" max="6920" width="0" style="4" hidden="1" customWidth="1"/>
    <col min="6921" max="6921" width="14.42578125" style="4" customWidth="1"/>
    <col min="6922" max="6922" width="14" style="4" customWidth="1"/>
    <col min="6923" max="6923" width="8.140625" style="4" customWidth="1"/>
    <col min="6924" max="6924" width="0" style="4" hidden="1" customWidth="1"/>
    <col min="6925" max="6925" width="14" style="4" customWidth="1"/>
    <col min="6926" max="6926" width="7.42578125" style="4" customWidth="1"/>
    <col min="6927" max="6927" width="0" style="4" hidden="1" customWidth="1"/>
    <col min="6928" max="6928" width="13.7109375" style="4" customWidth="1"/>
    <col min="6929" max="6929" width="13.85546875" style="4" customWidth="1"/>
    <col min="6930" max="6931" width="0" style="4" hidden="1" customWidth="1"/>
    <col min="6932" max="6932" width="7.7109375" style="4" customWidth="1"/>
    <col min="6933" max="6933" width="7.140625" style="4" customWidth="1"/>
    <col min="6934" max="6936" width="0" style="4" hidden="1" customWidth="1"/>
    <col min="6937" max="6937" width="11.42578125" style="4"/>
    <col min="6938" max="6938" width="13.7109375" style="4" bestFit="1" customWidth="1"/>
    <col min="6939" max="7168" width="11.42578125" style="4"/>
    <col min="7169" max="7170" width="3.42578125" style="4" customWidth="1"/>
    <col min="7171" max="7171" width="3" style="4" customWidth="1"/>
    <col min="7172" max="7172" width="26.85546875" style="4" customWidth="1"/>
    <col min="7173" max="7176" width="0" style="4" hidden="1" customWidth="1"/>
    <col min="7177" max="7177" width="14.42578125" style="4" customWidth="1"/>
    <col min="7178" max="7178" width="14" style="4" customWidth="1"/>
    <col min="7179" max="7179" width="8.140625" style="4" customWidth="1"/>
    <col min="7180" max="7180" width="0" style="4" hidden="1" customWidth="1"/>
    <col min="7181" max="7181" width="14" style="4" customWidth="1"/>
    <col min="7182" max="7182" width="7.42578125" style="4" customWidth="1"/>
    <col min="7183" max="7183" width="0" style="4" hidden="1" customWidth="1"/>
    <col min="7184" max="7184" width="13.7109375" style="4" customWidth="1"/>
    <col min="7185" max="7185" width="13.85546875" style="4" customWidth="1"/>
    <col min="7186" max="7187" width="0" style="4" hidden="1" customWidth="1"/>
    <col min="7188" max="7188" width="7.7109375" style="4" customWidth="1"/>
    <col min="7189" max="7189" width="7.140625" style="4" customWidth="1"/>
    <col min="7190" max="7192" width="0" style="4" hidden="1" customWidth="1"/>
    <col min="7193" max="7193" width="11.42578125" style="4"/>
    <col min="7194" max="7194" width="13.7109375" style="4" bestFit="1" customWidth="1"/>
    <col min="7195" max="7424" width="11.42578125" style="4"/>
    <col min="7425" max="7426" width="3.42578125" style="4" customWidth="1"/>
    <col min="7427" max="7427" width="3" style="4" customWidth="1"/>
    <col min="7428" max="7428" width="26.85546875" style="4" customWidth="1"/>
    <col min="7429" max="7432" width="0" style="4" hidden="1" customWidth="1"/>
    <col min="7433" max="7433" width="14.42578125" style="4" customWidth="1"/>
    <col min="7434" max="7434" width="14" style="4" customWidth="1"/>
    <col min="7435" max="7435" width="8.140625" style="4" customWidth="1"/>
    <col min="7436" max="7436" width="0" style="4" hidden="1" customWidth="1"/>
    <col min="7437" max="7437" width="14" style="4" customWidth="1"/>
    <col min="7438" max="7438" width="7.42578125" style="4" customWidth="1"/>
    <col min="7439" max="7439" width="0" style="4" hidden="1" customWidth="1"/>
    <col min="7440" max="7440" width="13.7109375" style="4" customWidth="1"/>
    <col min="7441" max="7441" width="13.85546875" style="4" customWidth="1"/>
    <col min="7442" max="7443" width="0" style="4" hidden="1" customWidth="1"/>
    <col min="7444" max="7444" width="7.7109375" style="4" customWidth="1"/>
    <col min="7445" max="7445" width="7.140625" style="4" customWidth="1"/>
    <col min="7446" max="7448" width="0" style="4" hidden="1" customWidth="1"/>
    <col min="7449" max="7449" width="11.42578125" style="4"/>
    <col min="7450" max="7450" width="13.7109375" style="4" bestFit="1" customWidth="1"/>
    <col min="7451" max="7680" width="11.42578125" style="4"/>
    <col min="7681" max="7682" width="3.42578125" style="4" customWidth="1"/>
    <col min="7683" max="7683" width="3" style="4" customWidth="1"/>
    <col min="7684" max="7684" width="26.85546875" style="4" customWidth="1"/>
    <col min="7685" max="7688" width="0" style="4" hidden="1" customWidth="1"/>
    <col min="7689" max="7689" width="14.42578125" style="4" customWidth="1"/>
    <col min="7690" max="7690" width="14" style="4" customWidth="1"/>
    <col min="7691" max="7691" width="8.140625" style="4" customWidth="1"/>
    <col min="7692" max="7692" width="0" style="4" hidden="1" customWidth="1"/>
    <col min="7693" max="7693" width="14" style="4" customWidth="1"/>
    <col min="7694" max="7694" width="7.42578125" style="4" customWidth="1"/>
    <col min="7695" max="7695" width="0" style="4" hidden="1" customWidth="1"/>
    <col min="7696" max="7696" width="13.7109375" style="4" customWidth="1"/>
    <col min="7697" max="7697" width="13.85546875" style="4" customWidth="1"/>
    <col min="7698" max="7699" width="0" style="4" hidden="1" customWidth="1"/>
    <col min="7700" max="7700" width="7.7109375" style="4" customWidth="1"/>
    <col min="7701" max="7701" width="7.140625" style="4" customWidth="1"/>
    <col min="7702" max="7704" width="0" style="4" hidden="1" customWidth="1"/>
    <col min="7705" max="7705" width="11.42578125" style="4"/>
    <col min="7706" max="7706" width="13.7109375" style="4" bestFit="1" customWidth="1"/>
    <col min="7707" max="7936" width="11.42578125" style="4"/>
    <col min="7937" max="7938" width="3.42578125" style="4" customWidth="1"/>
    <col min="7939" max="7939" width="3" style="4" customWidth="1"/>
    <col min="7940" max="7940" width="26.85546875" style="4" customWidth="1"/>
    <col min="7941" max="7944" width="0" style="4" hidden="1" customWidth="1"/>
    <col min="7945" max="7945" width="14.42578125" style="4" customWidth="1"/>
    <col min="7946" max="7946" width="14" style="4" customWidth="1"/>
    <col min="7947" max="7947" width="8.140625" style="4" customWidth="1"/>
    <col min="7948" max="7948" width="0" style="4" hidden="1" customWidth="1"/>
    <col min="7949" max="7949" width="14" style="4" customWidth="1"/>
    <col min="7950" max="7950" width="7.42578125" style="4" customWidth="1"/>
    <col min="7951" max="7951" width="0" style="4" hidden="1" customWidth="1"/>
    <col min="7952" max="7952" width="13.7109375" style="4" customWidth="1"/>
    <col min="7953" max="7953" width="13.85546875" style="4" customWidth="1"/>
    <col min="7954" max="7955" width="0" style="4" hidden="1" customWidth="1"/>
    <col min="7956" max="7956" width="7.7109375" style="4" customWidth="1"/>
    <col min="7957" max="7957" width="7.140625" style="4" customWidth="1"/>
    <col min="7958" max="7960" width="0" style="4" hidden="1" customWidth="1"/>
    <col min="7961" max="7961" width="11.42578125" style="4"/>
    <col min="7962" max="7962" width="13.7109375" style="4" bestFit="1" customWidth="1"/>
    <col min="7963" max="8192" width="11.42578125" style="4"/>
    <col min="8193" max="8194" width="3.42578125" style="4" customWidth="1"/>
    <col min="8195" max="8195" width="3" style="4" customWidth="1"/>
    <col min="8196" max="8196" width="26.85546875" style="4" customWidth="1"/>
    <col min="8197" max="8200" width="0" style="4" hidden="1" customWidth="1"/>
    <col min="8201" max="8201" width="14.42578125" style="4" customWidth="1"/>
    <col min="8202" max="8202" width="14" style="4" customWidth="1"/>
    <col min="8203" max="8203" width="8.140625" style="4" customWidth="1"/>
    <col min="8204" max="8204" width="0" style="4" hidden="1" customWidth="1"/>
    <col min="8205" max="8205" width="14" style="4" customWidth="1"/>
    <col min="8206" max="8206" width="7.42578125" style="4" customWidth="1"/>
    <col min="8207" max="8207" width="0" style="4" hidden="1" customWidth="1"/>
    <col min="8208" max="8208" width="13.7109375" style="4" customWidth="1"/>
    <col min="8209" max="8209" width="13.85546875" style="4" customWidth="1"/>
    <col min="8210" max="8211" width="0" style="4" hidden="1" customWidth="1"/>
    <col min="8212" max="8212" width="7.7109375" style="4" customWidth="1"/>
    <col min="8213" max="8213" width="7.140625" style="4" customWidth="1"/>
    <col min="8214" max="8216" width="0" style="4" hidden="1" customWidth="1"/>
    <col min="8217" max="8217" width="11.42578125" style="4"/>
    <col min="8218" max="8218" width="13.7109375" style="4" bestFit="1" customWidth="1"/>
    <col min="8219" max="8448" width="11.42578125" style="4"/>
    <col min="8449" max="8450" width="3.42578125" style="4" customWidth="1"/>
    <col min="8451" max="8451" width="3" style="4" customWidth="1"/>
    <col min="8452" max="8452" width="26.85546875" style="4" customWidth="1"/>
    <col min="8453" max="8456" width="0" style="4" hidden="1" customWidth="1"/>
    <col min="8457" max="8457" width="14.42578125" style="4" customWidth="1"/>
    <col min="8458" max="8458" width="14" style="4" customWidth="1"/>
    <col min="8459" max="8459" width="8.140625" style="4" customWidth="1"/>
    <col min="8460" max="8460" width="0" style="4" hidden="1" customWidth="1"/>
    <col min="8461" max="8461" width="14" style="4" customWidth="1"/>
    <col min="8462" max="8462" width="7.42578125" style="4" customWidth="1"/>
    <col min="8463" max="8463" width="0" style="4" hidden="1" customWidth="1"/>
    <col min="8464" max="8464" width="13.7109375" style="4" customWidth="1"/>
    <col min="8465" max="8465" width="13.85546875" style="4" customWidth="1"/>
    <col min="8466" max="8467" width="0" style="4" hidden="1" customWidth="1"/>
    <col min="8468" max="8468" width="7.7109375" style="4" customWidth="1"/>
    <col min="8469" max="8469" width="7.140625" style="4" customWidth="1"/>
    <col min="8470" max="8472" width="0" style="4" hidden="1" customWidth="1"/>
    <col min="8473" max="8473" width="11.42578125" style="4"/>
    <col min="8474" max="8474" width="13.7109375" style="4" bestFit="1" customWidth="1"/>
    <col min="8475" max="8704" width="11.42578125" style="4"/>
    <col min="8705" max="8706" width="3.42578125" style="4" customWidth="1"/>
    <col min="8707" max="8707" width="3" style="4" customWidth="1"/>
    <col min="8708" max="8708" width="26.85546875" style="4" customWidth="1"/>
    <col min="8709" max="8712" width="0" style="4" hidden="1" customWidth="1"/>
    <col min="8713" max="8713" width="14.42578125" style="4" customWidth="1"/>
    <col min="8714" max="8714" width="14" style="4" customWidth="1"/>
    <col min="8715" max="8715" width="8.140625" style="4" customWidth="1"/>
    <col min="8716" max="8716" width="0" style="4" hidden="1" customWidth="1"/>
    <col min="8717" max="8717" width="14" style="4" customWidth="1"/>
    <col min="8718" max="8718" width="7.42578125" style="4" customWidth="1"/>
    <col min="8719" max="8719" width="0" style="4" hidden="1" customWidth="1"/>
    <col min="8720" max="8720" width="13.7109375" style="4" customWidth="1"/>
    <col min="8721" max="8721" width="13.85546875" style="4" customWidth="1"/>
    <col min="8722" max="8723" width="0" style="4" hidden="1" customWidth="1"/>
    <col min="8724" max="8724" width="7.7109375" style="4" customWidth="1"/>
    <col min="8725" max="8725" width="7.140625" style="4" customWidth="1"/>
    <col min="8726" max="8728" width="0" style="4" hidden="1" customWidth="1"/>
    <col min="8729" max="8729" width="11.42578125" style="4"/>
    <col min="8730" max="8730" width="13.7109375" style="4" bestFit="1" customWidth="1"/>
    <col min="8731" max="8960" width="11.42578125" style="4"/>
    <col min="8961" max="8962" width="3.42578125" style="4" customWidth="1"/>
    <col min="8963" max="8963" width="3" style="4" customWidth="1"/>
    <col min="8964" max="8964" width="26.85546875" style="4" customWidth="1"/>
    <col min="8965" max="8968" width="0" style="4" hidden="1" customWidth="1"/>
    <col min="8969" max="8969" width="14.42578125" style="4" customWidth="1"/>
    <col min="8970" max="8970" width="14" style="4" customWidth="1"/>
    <col min="8971" max="8971" width="8.140625" style="4" customWidth="1"/>
    <col min="8972" max="8972" width="0" style="4" hidden="1" customWidth="1"/>
    <col min="8973" max="8973" width="14" style="4" customWidth="1"/>
    <col min="8974" max="8974" width="7.42578125" style="4" customWidth="1"/>
    <col min="8975" max="8975" width="0" style="4" hidden="1" customWidth="1"/>
    <col min="8976" max="8976" width="13.7109375" style="4" customWidth="1"/>
    <col min="8977" max="8977" width="13.85546875" style="4" customWidth="1"/>
    <col min="8978" max="8979" width="0" style="4" hidden="1" customWidth="1"/>
    <col min="8980" max="8980" width="7.7109375" style="4" customWidth="1"/>
    <col min="8981" max="8981" width="7.140625" style="4" customWidth="1"/>
    <col min="8982" max="8984" width="0" style="4" hidden="1" customWidth="1"/>
    <col min="8985" max="8985" width="11.42578125" style="4"/>
    <col min="8986" max="8986" width="13.7109375" style="4" bestFit="1" customWidth="1"/>
    <col min="8987" max="9216" width="11.42578125" style="4"/>
    <col min="9217" max="9218" width="3.42578125" style="4" customWidth="1"/>
    <col min="9219" max="9219" width="3" style="4" customWidth="1"/>
    <col min="9220" max="9220" width="26.85546875" style="4" customWidth="1"/>
    <col min="9221" max="9224" width="0" style="4" hidden="1" customWidth="1"/>
    <col min="9225" max="9225" width="14.42578125" style="4" customWidth="1"/>
    <col min="9226" max="9226" width="14" style="4" customWidth="1"/>
    <col min="9227" max="9227" width="8.140625" style="4" customWidth="1"/>
    <col min="9228" max="9228" width="0" style="4" hidden="1" customWidth="1"/>
    <col min="9229" max="9229" width="14" style="4" customWidth="1"/>
    <col min="9230" max="9230" width="7.42578125" style="4" customWidth="1"/>
    <col min="9231" max="9231" width="0" style="4" hidden="1" customWidth="1"/>
    <col min="9232" max="9232" width="13.7109375" style="4" customWidth="1"/>
    <col min="9233" max="9233" width="13.85546875" style="4" customWidth="1"/>
    <col min="9234" max="9235" width="0" style="4" hidden="1" customWidth="1"/>
    <col min="9236" max="9236" width="7.7109375" style="4" customWidth="1"/>
    <col min="9237" max="9237" width="7.140625" style="4" customWidth="1"/>
    <col min="9238" max="9240" width="0" style="4" hidden="1" customWidth="1"/>
    <col min="9241" max="9241" width="11.42578125" style="4"/>
    <col min="9242" max="9242" width="13.7109375" style="4" bestFit="1" customWidth="1"/>
    <col min="9243" max="9472" width="11.42578125" style="4"/>
    <col min="9473" max="9474" width="3.42578125" style="4" customWidth="1"/>
    <col min="9475" max="9475" width="3" style="4" customWidth="1"/>
    <col min="9476" max="9476" width="26.85546875" style="4" customWidth="1"/>
    <col min="9477" max="9480" width="0" style="4" hidden="1" customWidth="1"/>
    <col min="9481" max="9481" width="14.42578125" style="4" customWidth="1"/>
    <col min="9482" max="9482" width="14" style="4" customWidth="1"/>
    <col min="9483" max="9483" width="8.140625" style="4" customWidth="1"/>
    <col min="9484" max="9484" width="0" style="4" hidden="1" customWidth="1"/>
    <col min="9485" max="9485" width="14" style="4" customWidth="1"/>
    <col min="9486" max="9486" width="7.42578125" style="4" customWidth="1"/>
    <col min="9487" max="9487" width="0" style="4" hidden="1" customWidth="1"/>
    <col min="9488" max="9488" width="13.7109375" style="4" customWidth="1"/>
    <col min="9489" max="9489" width="13.85546875" style="4" customWidth="1"/>
    <col min="9490" max="9491" width="0" style="4" hidden="1" customWidth="1"/>
    <col min="9492" max="9492" width="7.7109375" style="4" customWidth="1"/>
    <col min="9493" max="9493" width="7.140625" style="4" customWidth="1"/>
    <col min="9494" max="9496" width="0" style="4" hidden="1" customWidth="1"/>
    <col min="9497" max="9497" width="11.42578125" style="4"/>
    <col min="9498" max="9498" width="13.7109375" style="4" bestFit="1" customWidth="1"/>
    <col min="9499" max="9728" width="11.42578125" style="4"/>
    <col min="9729" max="9730" width="3.42578125" style="4" customWidth="1"/>
    <col min="9731" max="9731" width="3" style="4" customWidth="1"/>
    <col min="9732" max="9732" width="26.85546875" style="4" customWidth="1"/>
    <col min="9733" max="9736" width="0" style="4" hidden="1" customWidth="1"/>
    <col min="9737" max="9737" width="14.42578125" style="4" customWidth="1"/>
    <col min="9738" max="9738" width="14" style="4" customWidth="1"/>
    <col min="9739" max="9739" width="8.140625" style="4" customWidth="1"/>
    <col min="9740" max="9740" width="0" style="4" hidden="1" customWidth="1"/>
    <col min="9741" max="9741" width="14" style="4" customWidth="1"/>
    <col min="9742" max="9742" width="7.42578125" style="4" customWidth="1"/>
    <col min="9743" max="9743" width="0" style="4" hidden="1" customWidth="1"/>
    <col min="9744" max="9744" width="13.7109375" style="4" customWidth="1"/>
    <col min="9745" max="9745" width="13.85546875" style="4" customWidth="1"/>
    <col min="9746" max="9747" width="0" style="4" hidden="1" customWidth="1"/>
    <col min="9748" max="9748" width="7.7109375" style="4" customWidth="1"/>
    <col min="9749" max="9749" width="7.140625" style="4" customWidth="1"/>
    <col min="9750" max="9752" width="0" style="4" hidden="1" customWidth="1"/>
    <col min="9753" max="9753" width="11.42578125" style="4"/>
    <col min="9754" max="9754" width="13.7109375" style="4" bestFit="1" customWidth="1"/>
    <col min="9755" max="9984" width="11.42578125" style="4"/>
    <col min="9985" max="9986" width="3.42578125" style="4" customWidth="1"/>
    <col min="9987" max="9987" width="3" style="4" customWidth="1"/>
    <col min="9988" max="9988" width="26.85546875" style="4" customWidth="1"/>
    <col min="9989" max="9992" width="0" style="4" hidden="1" customWidth="1"/>
    <col min="9993" max="9993" width="14.42578125" style="4" customWidth="1"/>
    <col min="9994" max="9994" width="14" style="4" customWidth="1"/>
    <col min="9995" max="9995" width="8.140625" style="4" customWidth="1"/>
    <col min="9996" max="9996" width="0" style="4" hidden="1" customWidth="1"/>
    <col min="9997" max="9997" width="14" style="4" customWidth="1"/>
    <col min="9998" max="9998" width="7.42578125" style="4" customWidth="1"/>
    <col min="9999" max="9999" width="0" style="4" hidden="1" customWidth="1"/>
    <col min="10000" max="10000" width="13.7109375" style="4" customWidth="1"/>
    <col min="10001" max="10001" width="13.85546875" style="4" customWidth="1"/>
    <col min="10002" max="10003" width="0" style="4" hidden="1" customWidth="1"/>
    <col min="10004" max="10004" width="7.7109375" style="4" customWidth="1"/>
    <col min="10005" max="10005" width="7.140625" style="4" customWidth="1"/>
    <col min="10006" max="10008" width="0" style="4" hidden="1" customWidth="1"/>
    <col min="10009" max="10009" width="11.42578125" style="4"/>
    <col min="10010" max="10010" width="13.7109375" style="4" bestFit="1" customWidth="1"/>
    <col min="10011" max="10240" width="11.42578125" style="4"/>
    <col min="10241" max="10242" width="3.42578125" style="4" customWidth="1"/>
    <col min="10243" max="10243" width="3" style="4" customWidth="1"/>
    <col min="10244" max="10244" width="26.85546875" style="4" customWidth="1"/>
    <col min="10245" max="10248" width="0" style="4" hidden="1" customWidth="1"/>
    <col min="10249" max="10249" width="14.42578125" style="4" customWidth="1"/>
    <col min="10250" max="10250" width="14" style="4" customWidth="1"/>
    <col min="10251" max="10251" width="8.140625" style="4" customWidth="1"/>
    <col min="10252" max="10252" width="0" style="4" hidden="1" customWidth="1"/>
    <col min="10253" max="10253" width="14" style="4" customWidth="1"/>
    <col min="10254" max="10254" width="7.42578125" style="4" customWidth="1"/>
    <col min="10255" max="10255" width="0" style="4" hidden="1" customWidth="1"/>
    <col min="10256" max="10256" width="13.7109375" style="4" customWidth="1"/>
    <col min="10257" max="10257" width="13.85546875" style="4" customWidth="1"/>
    <col min="10258" max="10259" width="0" style="4" hidden="1" customWidth="1"/>
    <col min="10260" max="10260" width="7.7109375" style="4" customWidth="1"/>
    <col min="10261" max="10261" width="7.140625" style="4" customWidth="1"/>
    <col min="10262" max="10264" width="0" style="4" hidden="1" customWidth="1"/>
    <col min="10265" max="10265" width="11.42578125" style="4"/>
    <col min="10266" max="10266" width="13.7109375" style="4" bestFit="1" customWidth="1"/>
    <col min="10267" max="10496" width="11.42578125" style="4"/>
    <col min="10497" max="10498" width="3.42578125" style="4" customWidth="1"/>
    <col min="10499" max="10499" width="3" style="4" customWidth="1"/>
    <col min="10500" max="10500" width="26.85546875" style="4" customWidth="1"/>
    <col min="10501" max="10504" width="0" style="4" hidden="1" customWidth="1"/>
    <col min="10505" max="10505" width="14.42578125" style="4" customWidth="1"/>
    <col min="10506" max="10506" width="14" style="4" customWidth="1"/>
    <col min="10507" max="10507" width="8.140625" style="4" customWidth="1"/>
    <col min="10508" max="10508" width="0" style="4" hidden="1" customWidth="1"/>
    <col min="10509" max="10509" width="14" style="4" customWidth="1"/>
    <col min="10510" max="10510" width="7.42578125" style="4" customWidth="1"/>
    <col min="10511" max="10511" width="0" style="4" hidden="1" customWidth="1"/>
    <col min="10512" max="10512" width="13.7109375" style="4" customWidth="1"/>
    <col min="10513" max="10513" width="13.85546875" style="4" customWidth="1"/>
    <col min="10514" max="10515" width="0" style="4" hidden="1" customWidth="1"/>
    <col min="10516" max="10516" width="7.7109375" style="4" customWidth="1"/>
    <col min="10517" max="10517" width="7.140625" style="4" customWidth="1"/>
    <col min="10518" max="10520" width="0" style="4" hidden="1" customWidth="1"/>
    <col min="10521" max="10521" width="11.42578125" style="4"/>
    <col min="10522" max="10522" width="13.7109375" style="4" bestFit="1" customWidth="1"/>
    <col min="10523" max="10752" width="11.42578125" style="4"/>
    <col min="10753" max="10754" width="3.42578125" style="4" customWidth="1"/>
    <col min="10755" max="10755" width="3" style="4" customWidth="1"/>
    <col min="10756" max="10756" width="26.85546875" style="4" customWidth="1"/>
    <col min="10757" max="10760" width="0" style="4" hidden="1" customWidth="1"/>
    <col min="10761" max="10761" width="14.42578125" style="4" customWidth="1"/>
    <col min="10762" max="10762" width="14" style="4" customWidth="1"/>
    <col min="10763" max="10763" width="8.140625" style="4" customWidth="1"/>
    <col min="10764" max="10764" width="0" style="4" hidden="1" customWidth="1"/>
    <col min="10765" max="10765" width="14" style="4" customWidth="1"/>
    <col min="10766" max="10766" width="7.42578125" style="4" customWidth="1"/>
    <col min="10767" max="10767" width="0" style="4" hidden="1" customWidth="1"/>
    <col min="10768" max="10768" width="13.7109375" style="4" customWidth="1"/>
    <col min="10769" max="10769" width="13.85546875" style="4" customWidth="1"/>
    <col min="10770" max="10771" width="0" style="4" hidden="1" customWidth="1"/>
    <col min="10772" max="10772" width="7.7109375" style="4" customWidth="1"/>
    <col min="10773" max="10773" width="7.140625" style="4" customWidth="1"/>
    <col min="10774" max="10776" width="0" style="4" hidden="1" customWidth="1"/>
    <col min="10777" max="10777" width="11.42578125" style="4"/>
    <col min="10778" max="10778" width="13.7109375" style="4" bestFit="1" customWidth="1"/>
    <col min="10779" max="11008" width="11.42578125" style="4"/>
    <col min="11009" max="11010" width="3.42578125" style="4" customWidth="1"/>
    <col min="11011" max="11011" width="3" style="4" customWidth="1"/>
    <col min="11012" max="11012" width="26.85546875" style="4" customWidth="1"/>
    <col min="11013" max="11016" width="0" style="4" hidden="1" customWidth="1"/>
    <col min="11017" max="11017" width="14.42578125" style="4" customWidth="1"/>
    <col min="11018" max="11018" width="14" style="4" customWidth="1"/>
    <col min="11019" max="11019" width="8.140625" style="4" customWidth="1"/>
    <col min="11020" max="11020" width="0" style="4" hidden="1" customWidth="1"/>
    <col min="11021" max="11021" width="14" style="4" customWidth="1"/>
    <col min="11022" max="11022" width="7.42578125" style="4" customWidth="1"/>
    <col min="11023" max="11023" width="0" style="4" hidden="1" customWidth="1"/>
    <col min="11024" max="11024" width="13.7109375" style="4" customWidth="1"/>
    <col min="11025" max="11025" width="13.85546875" style="4" customWidth="1"/>
    <col min="11026" max="11027" width="0" style="4" hidden="1" customWidth="1"/>
    <col min="11028" max="11028" width="7.7109375" style="4" customWidth="1"/>
    <col min="11029" max="11029" width="7.140625" style="4" customWidth="1"/>
    <col min="11030" max="11032" width="0" style="4" hidden="1" customWidth="1"/>
    <col min="11033" max="11033" width="11.42578125" style="4"/>
    <col min="11034" max="11034" width="13.7109375" style="4" bestFit="1" customWidth="1"/>
    <col min="11035" max="11264" width="11.42578125" style="4"/>
    <col min="11265" max="11266" width="3.42578125" style="4" customWidth="1"/>
    <col min="11267" max="11267" width="3" style="4" customWidth="1"/>
    <col min="11268" max="11268" width="26.85546875" style="4" customWidth="1"/>
    <col min="11269" max="11272" width="0" style="4" hidden="1" customWidth="1"/>
    <col min="11273" max="11273" width="14.42578125" style="4" customWidth="1"/>
    <col min="11274" max="11274" width="14" style="4" customWidth="1"/>
    <col min="11275" max="11275" width="8.140625" style="4" customWidth="1"/>
    <col min="11276" max="11276" width="0" style="4" hidden="1" customWidth="1"/>
    <col min="11277" max="11277" width="14" style="4" customWidth="1"/>
    <col min="11278" max="11278" width="7.42578125" style="4" customWidth="1"/>
    <col min="11279" max="11279" width="0" style="4" hidden="1" customWidth="1"/>
    <col min="11280" max="11280" width="13.7109375" style="4" customWidth="1"/>
    <col min="11281" max="11281" width="13.85546875" style="4" customWidth="1"/>
    <col min="11282" max="11283" width="0" style="4" hidden="1" customWidth="1"/>
    <col min="11284" max="11284" width="7.7109375" style="4" customWidth="1"/>
    <col min="11285" max="11285" width="7.140625" style="4" customWidth="1"/>
    <col min="11286" max="11288" width="0" style="4" hidden="1" customWidth="1"/>
    <col min="11289" max="11289" width="11.42578125" style="4"/>
    <col min="11290" max="11290" width="13.7109375" style="4" bestFit="1" customWidth="1"/>
    <col min="11291" max="11520" width="11.42578125" style="4"/>
    <col min="11521" max="11522" width="3.42578125" style="4" customWidth="1"/>
    <col min="11523" max="11523" width="3" style="4" customWidth="1"/>
    <col min="11524" max="11524" width="26.85546875" style="4" customWidth="1"/>
    <col min="11525" max="11528" width="0" style="4" hidden="1" customWidth="1"/>
    <col min="11529" max="11529" width="14.42578125" style="4" customWidth="1"/>
    <col min="11530" max="11530" width="14" style="4" customWidth="1"/>
    <col min="11531" max="11531" width="8.140625" style="4" customWidth="1"/>
    <col min="11532" max="11532" width="0" style="4" hidden="1" customWidth="1"/>
    <col min="11533" max="11533" width="14" style="4" customWidth="1"/>
    <col min="11534" max="11534" width="7.42578125" style="4" customWidth="1"/>
    <col min="11535" max="11535" width="0" style="4" hidden="1" customWidth="1"/>
    <col min="11536" max="11536" width="13.7109375" style="4" customWidth="1"/>
    <col min="11537" max="11537" width="13.85546875" style="4" customWidth="1"/>
    <col min="11538" max="11539" width="0" style="4" hidden="1" customWidth="1"/>
    <col min="11540" max="11540" width="7.7109375" style="4" customWidth="1"/>
    <col min="11541" max="11541" width="7.140625" style="4" customWidth="1"/>
    <col min="11542" max="11544" width="0" style="4" hidden="1" customWidth="1"/>
    <col min="11545" max="11545" width="11.42578125" style="4"/>
    <col min="11546" max="11546" width="13.7109375" style="4" bestFit="1" customWidth="1"/>
    <col min="11547" max="11776" width="11.42578125" style="4"/>
    <col min="11777" max="11778" width="3.42578125" style="4" customWidth="1"/>
    <col min="11779" max="11779" width="3" style="4" customWidth="1"/>
    <col min="11780" max="11780" width="26.85546875" style="4" customWidth="1"/>
    <col min="11781" max="11784" width="0" style="4" hidden="1" customWidth="1"/>
    <col min="11785" max="11785" width="14.42578125" style="4" customWidth="1"/>
    <col min="11786" max="11786" width="14" style="4" customWidth="1"/>
    <col min="11787" max="11787" width="8.140625" style="4" customWidth="1"/>
    <col min="11788" max="11788" width="0" style="4" hidden="1" customWidth="1"/>
    <col min="11789" max="11789" width="14" style="4" customWidth="1"/>
    <col min="11790" max="11790" width="7.42578125" style="4" customWidth="1"/>
    <col min="11791" max="11791" width="0" style="4" hidden="1" customWidth="1"/>
    <col min="11792" max="11792" width="13.7109375" style="4" customWidth="1"/>
    <col min="11793" max="11793" width="13.85546875" style="4" customWidth="1"/>
    <col min="11794" max="11795" width="0" style="4" hidden="1" customWidth="1"/>
    <col min="11796" max="11796" width="7.7109375" style="4" customWidth="1"/>
    <col min="11797" max="11797" width="7.140625" style="4" customWidth="1"/>
    <col min="11798" max="11800" width="0" style="4" hidden="1" customWidth="1"/>
    <col min="11801" max="11801" width="11.42578125" style="4"/>
    <col min="11802" max="11802" width="13.7109375" style="4" bestFit="1" customWidth="1"/>
    <col min="11803" max="12032" width="11.42578125" style="4"/>
    <col min="12033" max="12034" width="3.42578125" style="4" customWidth="1"/>
    <col min="12035" max="12035" width="3" style="4" customWidth="1"/>
    <col min="12036" max="12036" width="26.85546875" style="4" customWidth="1"/>
    <col min="12037" max="12040" width="0" style="4" hidden="1" customWidth="1"/>
    <col min="12041" max="12041" width="14.42578125" style="4" customWidth="1"/>
    <col min="12042" max="12042" width="14" style="4" customWidth="1"/>
    <col min="12043" max="12043" width="8.140625" style="4" customWidth="1"/>
    <col min="12044" max="12044" width="0" style="4" hidden="1" customWidth="1"/>
    <col min="12045" max="12045" width="14" style="4" customWidth="1"/>
    <col min="12046" max="12046" width="7.42578125" style="4" customWidth="1"/>
    <col min="12047" max="12047" width="0" style="4" hidden="1" customWidth="1"/>
    <col min="12048" max="12048" width="13.7109375" style="4" customWidth="1"/>
    <col min="12049" max="12049" width="13.85546875" style="4" customWidth="1"/>
    <col min="12050" max="12051" width="0" style="4" hidden="1" customWidth="1"/>
    <col min="12052" max="12052" width="7.7109375" style="4" customWidth="1"/>
    <col min="12053" max="12053" width="7.140625" style="4" customWidth="1"/>
    <col min="12054" max="12056" width="0" style="4" hidden="1" customWidth="1"/>
    <col min="12057" max="12057" width="11.42578125" style="4"/>
    <col min="12058" max="12058" width="13.7109375" style="4" bestFit="1" customWidth="1"/>
    <col min="12059" max="12288" width="11.42578125" style="4"/>
    <col min="12289" max="12290" width="3.42578125" style="4" customWidth="1"/>
    <col min="12291" max="12291" width="3" style="4" customWidth="1"/>
    <col min="12292" max="12292" width="26.85546875" style="4" customWidth="1"/>
    <col min="12293" max="12296" width="0" style="4" hidden="1" customWidth="1"/>
    <col min="12297" max="12297" width="14.42578125" style="4" customWidth="1"/>
    <col min="12298" max="12298" width="14" style="4" customWidth="1"/>
    <col min="12299" max="12299" width="8.140625" style="4" customWidth="1"/>
    <col min="12300" max="12300" width="0" style="4" hidden="1" customWidth="1"/>
    <col min="12301" max="12301" width="14" style="4" customWidth="1"/>
    <col min="12302" max="12302" width="7.42578125" style="4" customWidth="1"/>
    <col min="12303" max="12303" width="0" style="4" hidden="1" customWidth="1"/>
    <col min="12304" max="12304" width="13.7109375" style="4" customWidth="1"/>
    <col min="12305" max="12305" width="13.85546875" style="4" customWidth="1"/>
    <col min="12306" max="12307" width="0" style="4" hidden="1" customWidth="1"/>
    <col min="12308" max="12308" width="7.7109375" style="4" customWidth="1"/>
    <col min="12309" max="12309" width="7.140625" style="4" customWidth="1"/>
    <col min="12310" max="12312" width="0" style="4" hidden="1" customWidth="1"/>
    <col min="12313" max="12313" width="11.42578125" style="4"/>
    <col min="12314" max="12314" width="13.7109375" style="4" bestFit="1" customWidth="1"/>
    <col min="12315" max="12544" width="11.42578125" style="4"/>
    <col min="12545" max="12546" width="3.42578125" style="4" customWidth="1"/>
    <col min="12547" max="12547" width="3" style="4" customWidth="1"/>
    <col min="12548" max="12548" width="26.85546875" style="4" customWidth="1"/>
    <col min="12549" max="12552" width="0" style="4" hidden="1" customWidth="1"/>
    <col min="12553" max="12553" width="14.42578125" style="4" customWidth="1"/>
    <col min="12554" max="12554" width="14" style="4" customWidth="1"/>
    <col min="12555" max="12555" width="8.140625" style="4" customWidth="1"/>
    <col min="12556" max="12556" width="0" style="4" hidden="1" customWidth="1"/>
    <col min="12557" max="12557" width="14" style="4" customWidth="1"/>
    <col min="12558" max="12558" width="7.42578125" style="4" customWidth="1"/>
    <col min="12559" max="12559" width="0" style="4" hidden="1" customWidth="1"/>
    <col min="12560" max="12560" width="13.7109375" style="4" customWidth="1"/>
    <col min="12561" max="12561" width="13.85546875" style="4" customWidth="1"/>
    <col min="12562" max="12563" width="0" style="4" hidden="1" customWidth="1"/>
    <col min="12564" max="12564" width="7.7109375" style="4" customWidth="1"/>
    <col min="12565" max="12565" width="7.140625" style="4" customWidth="1"/>
    <col min="12566" max="12568" width="0" style="4" hidden="1" customWidth="1"/>
    <col min="12569" max="12569" width="11.42578125" style="4"/>
    <col min="12570" max="12570" width="13.7109375" style="4" bestFit="1" customWidth="1"/>
    <col min="12571" max="12800" width="11.42578125" style="4"/>
    <col min="12801" max="12802" width="3.42578125" style="4" customWidth="1"/>
    <col min="12803" max="12803" width="3" style="4" customWidth="1"/>
    <col min="12804" max="12804" width="26.85546875" style="4" customWidth="1"/>
    <col min="12805" max="12808" width="0" style="4" hidden="1" customWidth="1"/>
    <col min="12809" max="12809" width="14.42578125" style="4" customWidth="1"/>
    <col min="12810" max="12810" width="14" style="4" customWidth="1"/>
    <col min="12811" max="12811" width="8.140625" style="4" customWidth="1"/>
    <col min="12812" max="12812" width="0" style="4" hidden="1" customWidth="1"/>
    <col min="12813" max="12813" width="14" style="4" customWidth="1"/>
    <col min="12814" max="12814" width="7.42578125" style="4" customWidth="1"/>
    <col min="12815" max="12815" width="0" style="4" hidden="1" customWidth="1"/>
    <col min="12816" max="12816" width="13.7109375" style="4" customWidth="1"/>
    <col min="12817" max="12817" width="13.85546875" style="4" customWidth="1"/>
    <col min="12818" max="12819" width="0" style="4" hidden="1" customWidth="1"/>
    <col min="12820" max="12820" width="7.7109375" style="4" customWidth="1"/>
    <col min="12821" max="12821" width="7.140625" style="4" customWidth="1"/>
    <col min="12822" max="12824" width="0" style="4" hidden="1" customWidth="1"/>
    <col min="12825" max="12825" width="11.42578125" style="4"/>
    <col min="12826" max="12826" width="13.7109375" style="4" bestFit="1" customWidth="1"/>
    <col min="12827" max="13056" width="11.42578125" style="4"/>
    <col min="13057" max="13058" width="3.42578125" style="4" customWidth="1"/>
    <col min="13059" max="13059" width="3" style="4" customWidth="1"/>
    <col min="13060" max="13060" width="26.85546875" style="4" customWidth="1"/>
    <col min="13061" max="13064" width="0" style="4" hidden="1" customWidth="1"/>
    <col min="13065" max="13065" width="14.42578125" style="4" customWidth="1"/>
    <col min="13066" max="13066" width="14" style="4" customWidth="1"/>
    <col min="13067" max="13067" width="8.140625" style="4" customWidth="1"/>
    <col min="13068" max="13068" width="0" style="4" hidden="1" customWidth="1"/>
    <col min="13069" max="13069" width="14" style="4" customWidth="1"/>
    <col min="13070" max="13070" width="7.42578125" style="4" customWidth="1"/>
    <col min="13071" max="13071" width="0" style="4" hidden="1" customWidth="1"/>
    <col min="13072" max="13072" width="13.7109375" style="4" customWidth="1"/>
    <col min="13073" max="13073" width="13.85546875" style="4" customWidth="1"/>
    <col min="13074" max="13075" width="0" style="4" hidden="1" customWidth="1"/>
    <col min="13076" max="13076" width="7.7109375" style="4" customWidth="1"/>
    <col min="13077" max="13077" width="7.140625" style="4" customWidth="1"/>
    <col min="13078" max="13080" width="0" style="4" hidden="1" customWidth="1"/>
    <col min="13081" max="13081" width="11.42578125" style="4"/>
    <col min="13082" max="13082" width="13.7109375" style="4" bestFit="1" customWidth="1"/>
    <col min="13083" max="13312" width="11.42578125" style="4"/>
    <col min="13313" max="13314" width="3.42578125" style="4" customWidth="1"/>
    <col min="13315" max="13315" width="3" style="4" customWidth="1"/>
    <col min="13316" max="13316" width="26.85546875" style="4" customWidth="1"/>
    <col min="13317" max="13320" width="0" style="4" hidden="1" customWidth="1"/>
    <col min="13321" max="13321" width="14.42578125" style="4" customWidth="1"/>
    <col min="13322" max="13322" width="14" style="4" customWidth="1"/>
    <col min="13323" max="13323" width="8.140625" style="4" customWidth="1"/>
    <col min="13324" max="13324" width="0" style="4" hidden="1" customWidth="1"/>
    <col min="13325" max="13325" width="14" style="4" customWidth="1"/>
    <col min="13326" max="13326" width="7.42578125" style="4" customWidth="1"/>
    <col min="13327" max="13327" width="0" style="4" hidden="1" customWidth="1"/>
    <col min="13328" max="13328" width="13.7109375" style="4" customWidth="1"/>
    <col min="13329" max="13329" width="13.85546875" style="4" customWidth="1"/>
    <col min="13330" max="13331" width="0" style="4" hidden="1" customWidth="1"/>
    <col min="13332" max="13332" width="7.7109375" style="4" customWidth="1"/>
    <col min="13333" max="13333" width="7.140625" style="4" customWidth="1"/>
    <col min="13334" max="13336" width="0" style="4" hidden="1" customWidth="1"/>
    <col min="13337" max="13337" width="11.42578125" style="4"/>
    <col min="13338" max="13338" width="13.7109375" style="4" bestFit="1" customWidth="1"/>
    <col min="13339" max="13568" width="11.42578125" style="4"/>
    <col min="13569" max="13570" width="3.42578125" style="4" customWidth="1"/>
    <col min="13571" max="13571" width="3" style="4" customWidth="1"/>
    <col min="13572" max="13572" width="26.85546875" style="4" customWidth="1"/>
    <col min="13573" max="13576" width="0" style="4" hidden="1" customWidth="1"/>
    <col min="13577" max="13577" width="14.42578125" style="4" customWidth="1"/>
    <col min="13578" max="13578" width="14" style="4" customWidth="1"/>
    <col min="13579" max="13579" width="8.140625" style="4" customWidth="1"/>
    <col min="13580" max="13580" width="0" style="4" hidden="1" customWidth="1"/>
    <col min="13581" max="13581" width="14" style="4" customWidth="1"/>
    <col min="13582" max="13582" width="7.42578125" style="4" customWidth="1"/>
    <col min="13583" max="13583" width="0" style="4" hidden="1" customWidth="1"/>
    <col min="13584" max="13584" width="13.7109375" style="4" customWidth="1"/>
    <col min="13585" max="13585" width="13.85546875" style="4" customWidth="1"/>
    <col min="13586" max="13587" width="0" style="4" hidden="1" customWidth="1"/>
    <col min="13588" max="13588" width="7.7109375" style="4" customWidth="1"/>
    <col min="13589" max="13589" width="7.140625" style="4" customWidth="1"/>
    <col min="13590" max="13592" width="0" style="4" hidden="1" customWidth="1"/>
    <col min="13593" max="13593" width="11.42578125" style="4"/>
    <col min="13594" max="13594" width="13.7109375" style="4" bestFit="1" customWidth="1"/>
    <col min="13595" max="13824" width="11.42578125" style="4"/>
    <col min="13825" max="13826" width="3.42578125" style="4" customWidth="1"/>
    <col min="13827" max="13827" width="3" style="4" customWidth="1"/>
    <col min="13828" max="13828" width="26.85546875" style="4" customWidth="1"/>
    <col min="13829" max="13832" width="0" style="4" hidden="1" customWidth="1"/>
    <col min="13833" max="13833" width="14.42578125" style="4" customWidth="1"/>
    <col min="13834" max="13834" width="14" style="4" customWidth="1"/>
    <col min="13835" max="13835" width="8.140625" style="4" customWidth="1"/>
    <col min="13836" max="13836" width="0" style="4" hidden="1" customWidth="1"/>
    <col min="13837" max="13837" width="14" style="4" customWidth="1"/>
    <col min="13838" max="13838" width="7.42578125" style="4" customWidth="1"/>
    <col min="13839" max="13839" width="0" style="4" hidden="1" customWidth="1"/>
    <col min="13840" max="13840" width="13.7109375" style="4" customWidth="1"/>
    <col min="13841" max="13841" width="13.85546875" style="4" customWidth="1"/>
    <col min="13842" max="13843" width="0" style="4" hidden="1" customWidth="1"/>
    <col min="13844" max="13844" width="7.7109375" style="4" customWidth="1"/>
    <col min="13845" max="13845" width="7.140625" style="4" customWidth="1"/>
    <col min="13846" max="13848" width="0" style="4" hidden="1" customWidth="1"/>
    <col min="13849" max="13849" width="11.42578125" style="4"/>
    <col min="13850" max="13850" width="13.7109375" style="4" bestFit="1" customWidth="1"/>
    <col min="13851" max="14080" width="11.42578125" style="4"/>
    <col min="14081" max="14082" width="3.42578125" style="4" customWidth="1"/>
    <col min="14083" max="14083" width="3" style="4" customWidth="1"/>
    <col min="14084" max="14084" width="26.85546875" style="4" customWidth="1"/>
    <col min="14085" max="14088" width="0" style="4" hidden="1" customWidth="1"/>
    <col min="14089" max="14089" width="14.42578125" style="4" customWidth="1"/>
    <col min="14090" max="14090" width="14" style="4" customWidth="1"/>
    <col min="14091" max="14091" width="8.140625" style="4" customWidth="1"/>
    <col min="14092" max="14092" width="0" style="4" hidden="1" customWidth="1"/>
    <col min="14093" max="14093" width="14" style="4" customWidth="1"/>
    <col min="14094" max="14094" width="7.42578125" style="4" customWidth="1"/>
    <col min="14095" max="14095" width="0" style="4" hidden="1" customWidth="1"/>
    <col min="14096" max="14096" width="13.7109375" style="4" customWidth="1"/>
    <col min="14097" max="14097" width="13.85546875" style="4" customWidth="1"/>
    <col min="14098" max="14099" width="0" style="4" hidden="1" customWidth="1"/>
    <col min="14100" max="14100" width="7.7109375" style="4" customWidth="1"/>
    <col min="14101" max="14101" width="7.140625" style="4" customWidth="1"/>
    <col min="14102" max="14104" width="0" style="4" hidden="1" customWidth="1"/>
    <col min="14105" max="14105" width="11.42578125" style="4"/>
    <col min="14106" max="14106" width="13.7109375" style="4" bestFit="1" customWidth="1"/>
    <col min="14107" max="14336" width="11.42578125" style="4"/>
    <col min="14337" max="14338" width="3.42578125" style="4" customWidth="1"/>
    <col min="14339" max="14339" width="3" style="4" customWidth="1"/>
    <col min="14340" max="14340" width="26.85546875" style="4" customWidth="1"/>
    <col min="14341" max="14344" width="0" style="4" hidden="1" customWidth="1"/>
    <col min="14345" max="14345" width="14.42578125" style="4" customWidth="1"/>
    <col min="14346" max="14346" width="14" style="4" customWidth="1"/>
    <col min="14347" max="14347" width="8.140625" style="4" customWidth="1"/>
    <col min="14348" max="14348" width="0" style="4" hidden="1" customWidth="1"/>
    <col min="14349" max="14349" width="14" style="4" customWidth="1"/>
    <col min="14350" max="14350" width="7.42578125" style="4" customWidth="1"/>
    <col min="14351" max="14351" width="0" style="4" hidden="1" customWidth="1"/>
    <col min="14352" max="14352" width="13.7109375" style="4" customWidth="1"/>
    <col min="14353" max="14353" width="13.85546875" style="4" customWidth="1"/>
    <col min="14354" max="14355" width="0" style="4" hidden="1" customWidth="1"/>
    <col min="14356" max="14356" width="7.7109375" style="4" customWidth="1"/>
    <col min="14357" max="14357" width="7.140625" style="4" customWidth="1"/>
    <col min="14358" max="14360" width="0" style="4" hidden="1" customWidth="1"/>
    <col min="14361" max="14361" width="11.42578125" style="4"/>
    <col min="14362" max="14362" width="13.7109375" style="4" bestFit="1" customWidth="1"/>
    <col min="14363" max="14592" width="11.42578125" style="4"/>
    <col min="14593" max="14594" width="3.42578125" style="4" customWidth="1"/>
    <col min="14595" max="14595" width="3" style="4" customWidth="1"/>
    <col min="14596" max="14596" width="26.85546875" style="4" customWidth="1"/>
    <col min="14597" max="14600" width="0" style="4" hidden="1" customWidth="1"/>
    <col min="14601" max="14601" width="14.42578125" style="4" customWidth="1"/>
    <col min="14602" max="14602" width="14" style="4" customWidth="1"/>
    <col min="14603" max="14603" width="8.140625" style="4" customWidth="1"/>
    <col min="14604" max="14604" width="0" style="4" hidden="1" customWidth="1"/>
    <col min="14605" max="14605" width="14" style="4" customWidth="1"/>
    <col min="14606" max="14606" width="7.42578125" style="4" customWidth="1"/>
    <col min="14607" max="14607" width="0" style="4" hidden="1" customWidth="1"/>
    <col min="14608" max="14608" width="13.7109375" style="4" customWidth="1"/>
    <col min="14609" max="14609" width="13.85546875" style="4" customWidth="1"/>
    <col min="14610" max="14611" width="0" style="4" hidden="1" customWidth="1"/>
    <col min="14612" max="14612" width="7.7109375" style="4" customWidth="1"/>
    <col min="14613" max="14613" width="7.140625" style="4" customWidth="1"/>
    <col min="14614" max="14616" width="0" style="4" hidden="1" customWidth="1"/>
    <col min="14617" max="14617" width="11.42578125" style="4"/>
    <col min="14618" max="14618" width="13.7109375" style="4" bestFit="1" customWidth="1"/>
    <col min="14619" max="14848" width="11.42578125" style="4"/>
    <col min="14849" max="14850" width="3.42578125" style="4" customWidth="1"/>
    <col min="14851" max="14851" width="3" style="4" customWidth="1"/>
    <col min="14852" max="14852" width="26.85546875" style="4" customWidth="1"/>
    <col min="14853" max="14856" width="0" style="4" hidden="1" customWidth="1"/>
    <col min="14857" max="14857" width="14.42578125" style="4" customWidth="1"/>
    <col min="14858" max="14858" width="14" style="4" customWidth="1"/>
    <col min="14859" max="14859" width="8.140625" style="4" customWidth="1"/>
    <col min="14860" max="14860" width="0" style="4" hidden="1" customWidth="1"/>
    <col min="14861" max="14861" width="14" style="4" customWidth="1"/>
    <col min="14862" max="14862" width="7.42578125" style="4" customWidth="1"/>
    <col min="14863" max="14863" width="0" style="4" hidden="1" customWidth="1"/>
    <col min="14864" max="14864" width="13.7109375" style="4" customWidth="1"/>
    <col min="14865" max="14865" width="13.85546875" style="4" customWidth="1"/>
    <col min="14866" max="14867" width="0" style="4" hidden="1" customWidth="1"/>
    <col min="14868" max="14868" width="7.7109375" style="4" customWidth="1"/>
    <col min="14869" max="14869" width="7.140625" style="4" customWidth="1"/>
    <col min="14870" max="14872" width="0" style="4" hidden="1" customWidth="1"/>
    <col min="14873" max="14873" width="11.42578125" style="4"/>
    <col min="14874" max="14874" width="13.7109375" style="4" bestFit="1" customWidth="1"/>
    <col min="14875" max="15104" width="11.42578125" style="4"/>
    <col min="15105" max="15106" width="3.42578125" style="4" customWidth="1"/>
    <col min="15107" max="15107" width="3" style="4" customWidth="1"/>
    <col min="15108" max="15108" width="26.85546875" style="4" customWidth="1"/>
    <col min="15109" max="15112" width="0" style="4" hidden="1" customWidth="1"/>
    <col min="15113" max="15113" width="14.42578125" style="4" customWidth="1"/>
    <col min="15114" max="15114" width="14" style="4" customWidth="1"/>
    <col min="15115" max="15115" width="8.140625" style="4" customWidth="1"/>
    <col min="15116" max="15116" width="0" style="4" hidden="1" customWidth="1"/>
    <col min="15117" max="15117" width="14" style="4" customWidth="1"/>
    <col min="15118" max="15118" width="7.42578125" style="4" customWidth="1"/>
    <col min="15119" max="15119" width="0" style="4" hidden="1" customWidth="1"/>
    <col min="15120" max="15120" width="13.7109375" style="4" customWidth="1"/>
    <col min="15121" max="15121" width="13.85546875" style="4" customWidth="1"/>
    <col min="15122" max="15123" width="0" style="4" hidden="1" customWidth="1"/>
    <col min="15124" max="15124" width="7.7109375" style="4" customWidth="1"/>
    <col min="15125" max="15125" width="7.140625" style="4" customWidth="1"/>
    <col min="15126" max="15128" width="0" style="4" hidden="1" customWidth="1"/>
    <col min="15129" max="15129" width="11.42578125" style="4"/>
    <col min="15130" max="15130" width="13.7109375" style="4" bestFit="1" customWidth="1"/>
    <col min="15131" max="15360" width="11.42578125" style="4"/>
    <col min="15361" max="15362" width="3.42578125" style="4" customWidth="1"/>
    <col min="15363" max="15363" width="3" style="4" customWidth="1"/>
    <col min="15364" max="15364" width="26.85546875" style="4" customWidth="1"/>
    <col min="15365" max="15368" width="0" style="4" hidden="1" customWidth="1"/>
    <col min="15369" max="15369" width="14.42578125" style="4" customWidth="1"/>
    <col min="15370" max="15370" width="14" style="4" customWidth="1"/>
    <col min="15371" max="15371" width="8.140625" style="4" customWidth="1"/>
    <col min="15372" max="15372" width="0" style="4" hidden="1" customWidth="1"/>
    <col min="15373" max="15373" width="14" style="4" customWidth="1"/>
    <col min="15374" max="15374" width="7.42578125" style="4" customWidth="1"/>
    <col min="15375" max="15375" width="0" style="4" hidden="1" customWidth="1"/>
    <col min="15376" max="15376" width="13.7109375" style="4" customWidth="1"/>
    <col min="15377" max="15377" width="13.85546875" style="4" customWidth="1"/>
    <col min="15378" max="15379" width="0" style="4" hidden="1" customWidth="1"/>
    <col min="15380" max="15380" width="7.7109375" style="4" customWidth="1"/>
    <col min="15381" max="15381" width="7.140625" style="4" customWidth="1"/>
    <col min="15382" max="15384" width="0" style="4" hidden="1" customWidth="1"/>
    <col min="15385" max="15385" width="11.42578125" style="4"/>
    <col min="15386" max="15386" width="13.7109375" style="4" bestFit="1" customWidth="1"/>
    <col min="15387" max="15616" width="11.42578125" style="4"/>
    <col min="15617" max="15618" width="3.42578125" style="4" customWidth="1"/>
    <col min="15619" max="15619" width="3" style="4" customWidth="1"/>
    <col min="15620" max="15620" width="26.85546875" style="4" customWidth="1"/>
    <col min="15621" max="15624" width="0" style="4" hidden="1" customWidth="1"/>
    <col min="15625" max="15625" width="14.42578125" style="4" customWidth="1"/>
    <col min="15626" max="15626" width="14" style="4" customWidth="1"/>
    <col min="15627" max="15627" width="8.140625" style="4" customWidth="1"/>
    <col min="15628" max="15628" width="0" style="4" hidden="1" customWidth="1"/>
    <col min="15629" max="15629" width="14" style="4" customWidth="1"/>
    <col min="15630" max="15630" width="7.42578125" style="4" customWidth="1"/>
    <col min="15631" max="15631" width="0" style="4" hidden="1" customWidth="1"/>
    <col min="15632" max="15632" width="13.7109375" style="4" customWidth="1"/>
    <col min="15633" max="15633" width="13.85546875" style="4" customWidth="1"/>
    <col min="15634" max="15635" width="0" style="4" hidden="1" customWidth="1"/>
    <col min="15636" max="15636" width="7.7109375" style="4" customWidth="1"/>
    <col min="15637" max="15637" width="7.140625" style="4" customWidth="1"/>
    <col min="15638" max="15640" width="0" style="4" hidden="1" customWidth="1"/>
    <col min="15641" max="15641" width="11.42578125" style="4"/>
    <col min="15642" max="15642" width="13.7109375" style="4" bestFit="1" customWidth="1"/>
    <col min="15643" max="15872" width="11.42578125" style="4"/>
    <col min="15873" max="15874" width="3.42578125" style="4" customWidth="1"/>
    <col min="15875" max="15875" width="3" style="4" customWidth="1"/>
    <col min="15876" max="15876" width="26.85546875" style="4" customWidth="1"/>
    <col min="15877" max="15880" width="0" style="4" hidden="1" customWidth="1"/>
    <col min="15881" max="15881" width="14.42578125" style="4" customWidth="1"/>
    <col min="15882" max="15882" width="14" style="4" customWidth="1"/>
    <col min="15883" max="15883" width="8.140625" style="4" customWidth="1"/>
    <col min="15884" max="15884" width="0" style="4" hidden="1" customWidth="1"/>
    <col min="15885" max="15885" width="14" style="4" customWidth="1"/>
    <col min="15886" max="15886" width="7.42578125" style="4" customWidth="1"/>
    <col min="15887" max="15887" width="0" style="4" hidden="1" customWidth="1"/>
    <col min="15888" max="15888" width="13.7109375" style="4" customWidth="1"/>
    <col min="15889" max="15889" width="13.85546875" style="4" customWidth="1"/>
    <col min="15890" max="15891" width="0" style="4" hidden="1" customWidth="1"/>
    <col min="15892" max="15892" width="7.7109375" style="4" customWidth="1"/>
    <col min="15893" max="15893" width="7.140625" style="4" customWidth="1"/>
    <col min="15894" max="15896" width="0" style="4" hidden="1" customWidth="1"/>
    <col min="15897" max="15897" width="11.42578125" style="4"/>
    <col min="15898" max="15898" width="13.7109375" style="4" bestFit="1" customWidth="1"/>
    <col min="15899" max="16128" width="11.42578125" style="4"/>
    <col min="16129" max="16130" width="3.42578125" style="4" customWidth="1"/>
    <col min="16131" max="16131" width="3" style="4" customWidth="1"/>
    <col min="16132" max="16132" width="26.85546875" style="4" customWidth="1"/>
    <col min="16133" max="16136" width="0" style="4" hidden="1" customWidth="1"/>
    <col min="16137" max="16137" width="14.42578125" style="4" customWidth="1"/>
    <col min="16138" max="16138" width="14" style="4" customWidth="1"/>
    <col min="16139" max="16139" width="8.140625" style="4" customWidth="1"/>
    <col min="16140" max="16140" width="0" style="4" hidden="1" customWidth="1"/>
    <col min="16141" max="16141" width="14" style="4" customWidth="1"/>
    <col min="16142" max="16142" width="7.42578125" style="4" customWidth="1"/>
    <col min="16143" max="16143" width="0" style="4" hidden="1" customWidth="1"/>
    <col min="16144" max="16144" width="13.7109375" style="4" customWidth="1"/>
    <col min="16145" max="16145" width="13.85546875" style="4" customWidth="1"/>
    <col min="16146" max="16147" width="0" style="4" hidden="1" customWidth="1"/>
    <col min="16148" max="16148" width="7.7109375" style="4" customWidth="1"/>
    <col min="16149" max="16149" width="7.140625" style="4" customWidth="1"/>
    <col min="16150" max="16152" width="0" style="4" hidden="1" customWidth="1"/>
    <col min="16153" max="16153" width="11.42578125" style="4"/>
    <col min="16154" max="16154" width="13.7109375" style="4" bestFit="1" customWidth="1"/>
    <col min="16155" max="16384" width="11.42578125" style="4"/>
  </cols>
  <sheetData>
    <row r="1" spans="1:26" ht="13.5" customHeight="1" x14ac:dyDescent="0.2">
      <c r="A1" s="3" t="s">
        <v>0</v>
      </c>
      <c r="S1" s="6"/>
    </row>
    <row r="2" spans="1:26" ht="9" customHeight="1" x14ac:dyDescent="0.2">
      <c r="A2" s="9" t="s">
        <v>4</v>
      </c>
      <c r="S2" s="6"/>
    </row>
    <row r="3" spans="1:26" ht="12" customHeight="1" x14ac:dyDescent="0.2">
      <c r="A3" s="10" t="s">
        <v>5</v>
      </c>
      <c r="B3" s="11"/>
      <c r="D3" s="11"/>
      <c r="E3" s="11"/>
      <c r="F3" s="12"/>
      <c r="G3" s="13"/>
      <c r="H3" s="13"/>
      <c r="I3" s="14"/>
      <c r="J3" s="14"/>
      <c r="K3" s="14"/>
      <c r="L3" s="14"/>
      <c r="M3" s="14"/>
      <c r="N3" s="14"/>
      <c r="O3" s="14"/>
      <c r="P3" s="14"/>
      <c r="Q3" s="14"/>
      <c r="R3" s="14"/>
      <c r="S3" s="6"/>
    </row>
    <row r="4" spans="1:26" ht="15" customHeight="1" x14ac:dyDescent="0.2">
      <c r="A4" s="148" t="s">
        <v>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</row>
    <row r="5" spans="1:26" ht="12" customHeight="1" thickBot="1" x14ac:dyDescent="0.25">
      <c r="A5" s="149" t="s">
        <v>72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</row>
    <row r="6" spans="1:26" ht="18.75" customHeight="1" thickTop="1" thickBot="1" x14ac:dyDescent="0.25">
      <c r="A6" s="150" t="s">
        <v>7</v>
      </c>
      <c r="B6" s="150" t="s">
        <v>8</v>
      </c>
      <c r="C6" s="150" t="s">
        <v>9</v>
      </c>
      <c r="D6" s="151" t="s">
        <v>1</v>
      </c>
      <c r="E6" s="145" t="s">
        <v>10</v>
      </c>
      <c r="F6" s="152" t="s">
        <v>11</v>
      </c>
      <c r="G6" s="153"/>
      <c r="H6" s="154" t="s">
        <v>12</v>
      </c>
      <c r="I6" s="145" t="s">
        <v>2</v>
      </c>
      <c r="J6" s="145" t="s">
        <v>13</v>
      </c>
      <c r="K6" s="145" t="s">
        <v>14</v>
      </c>
      <c r="L6" s="145" t="s">
        <v>15</v>
      </c>
      <c r="M6" s="145" t="s">
        <v>71</v>
      </c>
      <c r="N6" s="145" t="s">
        <v>14</v>
      </c>
      <c r="O6" s="145" t="s">
        <v>16</v>
      </c>
      <c r="P6" s="145" t="s">
        <v>17</v>
      </c>
      <c r="Q6" s="145" t="s">
        <v>18</v>
      </c>
      <c r="R6" s="145" t="s">
        <v>19</v>
      </c>
      <c r="S6" s="145" t="s">
        <v>20</v>
      </c>
      <c r="T6" s="146" t="s">
        <v>21</v>
      </c>
      <c r="U6" s="147" t="s">
        <v>22</v>
      </c>
      <c r="V6" s="142" t="s">
        <v>23</v>
      </c>
      <c r="W6" s="143" t="s">
        <v>24</v>
      </c>
      <c r="X6" s="144" t="s">
        <v>25</v>
      </c>
    </row>
    <row r="7" spans="1:26" ht="17.25" customHeight="1" thickTop="1" thickBot="1" x14ac:dyDescent="0.25">
      <c r="A7" s="150"/>
      <c r="B7" s="150"/>
      <c r="C7" s="150" t="s">
        <v>26</v>
      </c>
      <c r="D7" s="151"/>
      <c r="E7" s="145"/>
      <c r="F7" s="126" t="s">
        <v>27</v>
      </c>
      <c r="G7" s="127" t="s">
        <v>28</v>
      </c>
      <c r="H7" s="154"/>
      <c r="I7" s="145"/>
      <c r="J7" s="145"/>
      <c r="K7" s="145"/>
      <c r="L7" s="145" t="s">
        <v>29</v>
      </c>
      <c r="M7" s="145"/>
      <c r="N7" s="145"/>
      <c r="O7" s="145" t="s">
        <v>29</v>
      </c>
      <c r="P7" s="145"/>
      <c r="Q7" s="145"/>
      <c r="R7" s="145"/>
      <c r="S7" s="145"/>
      <c r="T7" s="146"/>
      <c r="U7" s="147"/>
      <c r="V7" s="142"/>
      <c r="W7" s="143"/>
      <c r="X7" s="144"/>
    </row>
    <row r="8" spans="1:26" s="26" customFormat="1" ht="14.25" customHeight="1" thickTop="1" x14ac:dyDescent="0.25">
      <c r="A8" s="15"/>
      <c r="B8" s="16"/>
      <c r="C8" s="128"/>
      <c r="D8" s="17" t="s">
        <v>30</v>
      </c>
      <c r="E8" s="18">
        <f t="shared" ref="E8:J8" si="0">E10+E21+E27</f>
        <v>63365389750</v>
      </c>
      <c r="F8" s="18">
        <f t="shared" si="0"/>
        <v>7349652418</v>
      </c>
      <c r="G8" s="19">
        <f t="shared" si="0"/>
        <v>-5277748885</v>
      </c>
      <c r="H8" s="19">
        <f>H10+H21+H27</f>
        <v>2071903533</v>
      </c>
      <c r="I8" s="18">
        <f t="shared" si="0"/>
        <v>65437293283</v>
      </c>
      <c r="J8" s="18">
        <f t="shared" si="0"/>
        <v>36688951249</v>
      </c>
      <c r="K8" s="20">
        <f>+J8/I8</f>
        <v>0.5606734234915467</v>
      </c>
      <c r="L8" s="18">
        <f>L10+L21+L27</f>
        <v>28748342034</v>
      </c>
      <c r="M8" s="18">
        <f>M10+M21+M27</f>
        <v>34732670863</v>
      </c>
      <c r="N8" s="20">
        <f>M8/I8</f>
        <v>0.53077792678236013</v>
      </c>
      <c r="O8" s="18">
        <f>O10+O21+O27</f>
        <v>1956280386</v>
      </c>
      <c r="P8" s="18">
        <f>P10+P21+P27</f>
        <v>30374686708</v>
      </c>
      <c r="Q8" s="18">
        <f>Q10+Q21+Q27</f>
        <v>29182090400</v>
      </c>
      <c r="R8" s="18">
        <f>R10+R21+R27</f>
        <v>1192596308</v>
      </c>
      <c r="S8" s="18">
        <f>S10+S21+S27</f>
        <v>4357984155</v>
      </c>
      <c r="T8" s="21">
        <f>+P8/I8</f>
        <v>0.4641800597808507</v>
      </c>
      <c r="U8" s="22">
        <f>+Q8/I8</f>
        <v>0.4459550347505164</v>
      </c>
      <c r="V8" s="23">
        <f>+M8/J8</f>
        <v>0.94667930482059448</v>
      </c>
      <c r="W8" s="24">
        <f>+P8/J8</f>
        <v>0.82789738256222023</v>
      </c>
      <c r="X8" s="25">
        <f>+P8/M8</f>
        <v>0.87452781353355491</v>
      </c>
      <c r="Z8" s="27"/>
    </row>
    <row r="9" spans="1:26" ht="7.5" customHeight="1" x14ac:dyDescent="0.2">
      <c r="A9" s="28"/>
      <c r="B9" s="29"/>
      <c r="C9" s="129"/>
      <c r="D9" s="30"/>
      <c r="E9" s="31"/>
      <c r="F9" s="31"/>
      <c r="G9" s="32"/>
      <c r="H9" s="32"/>
      <c r="I9" s="31"/>
      <c r="J9" s="33"/>
      <c r="K9" s="34"/>
      <c r="L9" s="33"/>
      <c r="M9" s="33"/>
      <c r="N9" s="35"/>
      <c r="O9" s="33"/>
      <c r="P9" s="33"/>
      <c r="Q9" s="33"/>
      <c r="R9" s="33"/>
      <c r="S9" s="33"/>
      <c r="T9" s="36"/>
      <c r="U9" s="37"/>
      <c r="V9" s="38"/>
      <c r="W9" s="39"/>
      <c r="X9" s="40"/>
    </row>
    <row r="10" spans="1:26" s="48" customFormat="1" x14ac:dyDescent="0.2">
      <c r="A10" s="41">
        <v>1</v>
      </c>
      <c r="B10" s="42"/>
      <c r="C10" s="130"/>
      <c r="D10" s="30" t="s">
        <v>31</v>
      </c>
      <c r="E10" s="43">
        <f t="shared" ref="E10:J10" si="1">E12+E13+E14+E15+E16+E17+E18+E19</f>
        <v>56068351465</v>
      </c>
      <c r="F10" s="43">
        <f t="shared" si="1"/>
        <v>5248796785</v>
      </c>
      <c r="G10" s="44">
        <f t="shared" si="1"/>
        <v>-5211748885</v>
      </c>
      <c r="H10" s="44">
        <f>H12+H13+H14+H15+H16+H17+H18+H19</f>
        <v>37047900</v>
      </c>
      <c r="I10" s="43">
        <f>I12+I13+I14+I15+I16+I17+I18+I19</f>
        <v>56105399365</v>
      </c>
      <c r="J10" s="43">
        <f t="shared" si="1"/>
        <v>28604428688</v>
      </c>
      <c r="K10" s="35">
        <f>+J10/I10</f>
        <v>0.50983379517380611</v>
      </c>
      <c r="L10" s="43">
        <f>L12+L13+L14+L15+L16+L17+L18+L19</f>
        <v>27500970677</v>
      </c>
      <c r="M10" s="43">
        <f>M12+M13+M14+M15+M16+M17+M18+M19</f>
        <v>27398834957</v>
      </c>
      <c r="N10" s="35">
        <f>M10/I10</f>
        <v>0.48834577896422748</v>
      </c>
      <c r="O10" s="43">
        <f>O12+O13+O14+O15+O16+O17+O18+O19</f>
        <v>1205593731</v>
      </c>
      <c r="P10" s="43">
        <f>P12+P13+P14+P15+P16+P17+P18+P19</f>
        <v>25990040264</v>
      </c>
      <c r="Q10" s="43">
        <f>Q12+Q13+Q14+Q15+Q16+Q17+Q18+Q19</f>
        <v>24871587587</v>
      </c>
      <c r="R10" s="43">
        <f>R12+R13+R14+R15+R16+R17+R18+R19</f>
        <v>1118452677</v>
      </c>
      <c r="S10" s="43">
        <f>S12+S13+S14+S15+S16+S17+S18+S19</f>
        <v>1408794693</v>
      </c>
      <c r="T10" s="21">
        <f>+P10/I10</f>
        <v>0.46323599079865491</v>
      </c>
      <c r="U10" s="22">
        <f>+Q10/I10</f>
        <v>0.44330114157454048</v>
      </c>
      <c r="V10" s="45">
        <f>+M10/J10</f>
        <v>0.95785289948805152</v>
      </c>
      <c r="W10" s="46">
        <f>+P10/J10</f>
        <v>0.90860197025725686</v>
      </c>
      <c r="X10" s="47">
        <f>+P10/M10</f>
        <v>0.94858194900582538</v>
      </c>
      <c r="Z10" s="49"/>
    </row>
    <row r="11" spans="1:26" ht="7.5" customHeight="1" x14ac:dyDescent="0.2">
      <c r="A11" s="50"/>
      <c r="B11" s="51"/>
      <c r="C11" s="131"/>
      <c r="D11" s="30"/>
      <c r="E11" s="30"/>
      <c r="F11" s="30"/>
      <c r="G11" s="52"/>
      <c r="H11" s="52"/>
      <c r="I11" s="31"/>
      <c r="J11" s="33"/>
      <c r="K11" s="34"/>
      <c r="L11" s="33"/>
      <c r="M11" s="33"/>
      <c r="N11" s="34"/>
      <c r="O11" s="33"/>
      <c r="P11" s="33"/>
      <c r="Q11" s="33"/>
      <c r="R11" s="33"/>
      <c r="S11" s="33"/>
      <c r="T11" s="36"/>
      <c r="U11" s="37"/>
      <c r="V11" s="38"/>
      <c r="W11" s="39"/>
      <c r="X11" s="40"/>
    </row>
    <row r="12" spans="1:26" x14ac:dyDescent="0.2">
      <c r="A12" s="50">
        <v>1</v>
      </c>
      <c r="B12" s="51">
        <v>0</v>
      </c>
      <c r="C12" s="131">
        <v>1</v>
      </c>
      <c r="D12" s="132" t="s">
        <v>32</v>
      </c>
      <c r="E12" s="31">
        <f>+'[1]GAST 10 NACION'!E16+'[1]GAST 90 PROPIOS'!E13</f>
        <v>26354651969</v>
      </c>
      <c r="F12" s="31">
        <f>+'[1]GAST 10 NACION'!F16+'[1]GAST 90 PROPIOS'!F13</f>
        <v>0</v>
      </c>
      <c r="G12" s="32">
        <f>+'[1]GAST 10 NACION'!G16+'[1]GAST 90 PROPIOS'!G13</f>
        <v>-5211748885</v>
      </c>
      <c r="H12" s="32">
        <f>'[1]GAST 10 NACION'!H16+'[1]GAST 90 PROPIOS'!H13</f>
        <v>-5211748885</v>
      </c>
      <c r="I12" s="31">
        <f>+E12+H12</f>
        <v>21142903084</v>
      </c>
      <c r="J12" s="31">
        <f>+'[1]GAST 10 NACION'!J16+'[1]GAST 90 PROPIOS'!J13</f>
        <v>11401703299</v>
      </c>
      <c r="K12" s="34">
        <f t="shared" ref="K12:K19" si="2">+J12/I12</f>
        <v>0.53926857885605584</v>
      </c>
      <c r="L12" s="31">
        <f>+I12-J12</f>
        <v>9741199785</v>
      </c>
      <c r="M12" s="31">
        <f>+'[1]GAST 10 NACION'!M16+'[1]GAST 90 PROPIOS'!M13</f>
        <v>11367000803</v>
      </c>
      <c r="N12" s="34">
        <f t="shared" ref="N12:N19" si="3">M12/I12</f>
        <v>0.53762724815221974</v>
      </c>
      <c r="O12" s="31">
        <f t="shared" ref="O12:O19" si="4">J12-M12</f>
        <v>34702496</v>
      </c>
      <c r="P12" s="31">
        <f>+'[1]GAST 10 NACION'!P16+'[1]GAST 90 PROPIOS'!P13</f>
        <v>11367000803</v>
      </c>
      <c r="Q12" s="31">
        <f>+'[1]GAST 10 NACION'!Q16+'[1]GAST 90 PROPIOS'!Q13</f>
        <v>11364667496</v>
      </c>
      <c r="R12" s="31">
        <f>P12-Q12</f>
        <v>2333307</v>
      </c>
      <c r="S12" s="31">
        <f>+M12-P12</f>
        <v>0</v>
      </c>
      <c r="T12" s="36">
        <f>+P12/I12</f>
        <v>0.53762724815221974</v>
      </c>
      <c r="U12" s="37">
        <f>+Q12/I12</f>
        <v>0.5375168892771528</v>
      </c>
      <c r="V12" s="38">
        <f t="shared" ref="V12:V19" si="5">+M12/J12</f>
        <v>0.99695637615802157</v>
      </c>
      <c r="W12" s="39">
        <f t="shared" ref="W12:W19" si="6">+P12/J12</f>
        <v>0.99695637615802157</v>
      </c>
      <c r="X12" s="40">
        <f t="shared" ref="X12:X19" si="7">+P12/M12</f>
        <v>1</v>
      </c>
    </row>
    <row r="13" spans="1:26" ht="12.75" customHeight="1" x14ac:dyDescent="0.2">
      <c r="A13" s="50">
        <v>1</v>
      </c>
      <c r="B13" s="51">
        <v>0</v>
      </c>
      <c r="C13" s="131">
        <v>2</v>
      </c>
      <c r="D13" s="132" t="s">
        <v>33</v>
      </c>
      <c r="E13" s="31">
        <f>+'[1]GAST 10 NACION'!E17+'[1]GAST 90 PROPIOS'!E14</f>
        <v>139564339</v>
      </c>
      <c r="F13" s="31">
        <f>+'[1]GAST 10 NACION'!F17+'[1]GAST 90 PROPIOS'!F14</f>
        <v>0</v>
      </c>
      <c r="G13" s="32">
        <f>+'[1]GAST 10 NACION'!G17+'[1]GAST 90 PROPIOS'!G14</f>
        <v>0</v>
      </c>
      <c r="H13" s="32">
        <f>'[1]GAST 10 NACION'!H17+'[1]GAST 90 PROPIOS'!H14</f>
        <v>0</v>
      </c>
      <c r="I13" s="31">
        <f t="shared" ref="I13:I19" si="8">+E13+H13</f>
        <v>139564339</v>
      </c>
      <c r="J13" s="31">
        <f>+'[1]GAST 10 NACION'!J17+'[1]GAST 90 PROPIOS'!J14</f>
        <v>139564339</v>
      </c>
      <c r="K13" s="34">
        <f t="shared" si="2"/>
        <v>1</v>
      </c>
      <c r="L13" s="31">
        <f t="shared" ref="L13:L19" si="9">+I13-J13</f>
        <v>0</v>
      </c>
      <c r="M13" s="31">
        <f>+'[1]GAST 10 NACION'!M17+'[1]GAST 90 PROPIOS'!M14</f>
        <v>62278333</v>
      </c>
      <c r="N13" s="34">
        <f t="shared" si="3"/>
        <v>0.44623385491045819</v>
      </c>
      <c r="O13" s="31">
        <f t="shared" si="4"/>
        <v>77286006</v>
      </c>
      <c r="P13" s="31">
        <f>+'[1]GAST 10 NACION'!P17+'[1]GAST 90 PROPIOS'!P14</f>
        <v>62278333</v>
      </c>
      <c r="Q13" s="31">
        <f>+'[1]GAST 10 NACION'!Q17+'[1]GAST 90 PROPIOS'!Q14</f>
        <v>62278333</v>
      </c>
      <c r="R13" s="31">
        <f t="shared" ref="R13:R19" si="10">P13-Q13</f>
        <v>0</v>
      </c>
      <c r="S13" s="31">
        <f t="shared" ref="S13:S19" si="11">+M13-P13</f>
        <v>0</v>
      </c>
      <c r="T13" s="36">
        <f t="shared" ref="T13:T19" si="12">+P13/I13</f>
        <v>0.44623385491045819</v>
      </c>
      <c r="U13" s="37">
        <f t="shared" ref="U13:U19" si="13">+Q13/I13</f>
        <v>0.44623385491045819</v>
      </c>
      <c r="V13" s="38">
        <f t="shared" si="5"/>
        <v>0.44623385491045819</v>
      </c>
      <c r="W13" s="39">
        <f t="shared" si="6"/>
        <v>0.44623385491045819</v>
      </c>
      <c r="X13" s="40">
        <f t="shared" si="7"/>
        <v>1</v>
      </c>
    </row>
    <row r="14" spans="1:26" s="26" customFormat="1" ht="12.75" customHeight="1" x14ac:dyDescent="0.2">
      <c r="A14" s="53">
        <v>1</v>
      </c>
      <c r="B14" s="54">
        <v>0</v>
      </c>
      <c r="C14" s="133">
        <v>3</v>
      </c>
      <c r="D14" s="55" t="s">
        <v>34</v>
      </c>
      <c r="E14" s="56">
        <f>+'[1]GAST 10 NACION'!E18+'[1]GAST 90 PROPIOS'!E15</f>
        <v>100000000</v>
      </c>
      <c r="F14" s="56">
        <f>+'[1]GAST 10 NACION'!F18+'[1]GAST 90 PROPIOS'!F15</f>
        <v>0</v>
      </c>
      <c r="G14" s="57">
        <f>+'[1]GAST 10 NACION'!G18+'[1]GAST 90 PROPIOS'!G15</f>
        <v>0</v>
      </c>
      <c r="H14" s="57">
        <f>'[1]GAST 10 NACION'!H18+'[1]GAST 90 PROPIOS'!H15</f>
        <v>0</v>
      </c>
      <c r="I14" s="56">
        <f t="shared" si="8"/>
        <v>100000000</v>
      </c>
      <c r="J14" s="56">
        <f>+'[1]GAST 10 NACION'!J18+'[1]GAST 90 PROPIOS'!J15</f>
        <v>80314951</v>
      </c>
      <c r="K14" s="58">
        <f t="shared" si="2"/>
        <v>0.80314951000000001</v>
      </c>
      <c r="L14" s="56">
        <f t="shared" si="9"/>
        <v>19685049</v>
      </c>
      <c r="M14" s="56">
        <f>+'[1]GAST 10 NACION'!M18+'[1]GAST 90 PROPIOS'!M15</f>
        <v>73192076</v>
      </c>
      <c r="N14" s="58">
        <f t="shared" si="3"/>
        <v>0.73192075999999995</v>
      </c>
      <c r="O14" s="56">
        <f t="shared" si="4"/>
        <v>7122875</v>
      </c>
      <c r="P14" s="56">
        <f>+'[1]GAST 10 NACION'!P18+'[1]GAST 90 PROPIOS'!P15</f>
        <v>73192076</v>
      </c>
      <c r="Q14" s="56">
        <f>+'[1]GAST 10 NACION'!Q18+'[1]GAST 90 PROPIOS'!Q15</f>
        <v>73192076</v>
      </c>
      <c r="R14" s="56">
        <f t="shared" si="10"/>
        <v>0</v>
      </c>
      <c r="S14" s="56">
        <f t="shared" si="11"/>
        <v>0</v>
      </c>
      <c r="T14" s="36">
        <f t="shared" si="12"/>
        <v>0.73192075999999995</v>
      </c>
      <c r="U14" s="37">
        <f t="shared" si="13"/>
        <v>0.73192075999999995</v>
      </c>
      <c r="V14" s="59">
        <f t="shared" si="5"/>
        <v>0.91131321240549601</v>
      </c>
      <c r="W14" s="60">
        <f t="shared" si="6"/>
        <v>0.91131321240549601</v>
      </c>
      <c r="X14" s="61">
        <f t="shared" si="7"/>
        <v>1</v>
      </c>
    </row>
    <row r="15" spans="1:26" s="26" customFormat="1" x14ac:dyDescent="0.2">
      <c r="A15" s="53">
        <v>1</v>
      </c>
      <c r="B15" s="54">
        <v>0</v>
      </c>
      <c r="C15" s="133">
        <v>4</v>
      </c>
      <c r="D15" s="55" t="s">
        <v>35</v>
      </c>
      <c r="E15" s="56">
        <f>+'[1]GAST 10 NACION'!E19+'[1]GAST 90 PROPIOS'!E16</f>
        <v>626072203</v>
      </c>
      <c r="F15" s="56">
        <f>+'[1]GAST 10 NACION'!F19+'[1]GAST 90 PROPIOS'!F16</f>
        <v>0</v>
      </c>
      <c r="G15" s="57">
        <f>+'[1]GAST 10 NACION'!G19+'[1]GAST 90 PROPIOS'!G16</f>
        <v>0</v>
      </c>
      <c r="H15" s="57">
        <f>'[1]GAST 10 NACION'!H19+'[1]GAST 90 PROPIOS'!H16</f>
        <v>0</v>
      </c>
      <c r="I15" s="56">
        <f t="shared" si="8"/>
        <v>626072203</v>
      </c>
      <c r="J15" s="56">
        <f>+'[1]GAST 10 NACION'!J19+'[1]GAST 90 PROPIOS'!J16</f>
        <v>313393930</v>
      </c>
      <c r="K15" s="58">
        <f t="shared" si="2"/>
        <v>0.50057154510020629</v>
      </c>
      <c r="L15" s="56">
        <f t="shared" si="9"/>
        <v>312678273</v>
      </c>
      <c r="M15" s="56">
        <f>+'[1]GAST 10 NACION'!M19+'[1]GAST 90 PROPIOS'!M16</f>
        <v>310442283</v>
      </c>
      <c r="N15" s="58">
        <f t="shared" si="3"/>
        <v>0.49585699782298115</v>
      </c>
      <c r="O15" s="56">
        <f t="shared" si="4"/>
        <v>2951647</v>
      </c>
      <c r="P15" s="56">
        <f>+'[1]GAST 10 NACION'!P19+'[1]GAST 90 PROPIOS'!P16</f>
        <v>310442283</v>
      </c>
      <c r="Q15" s="56">
        <f>+'[1]GAST 10 NACION'!Q19+'[1]GAST 90 PROPIOS'!Q16</f>
        <v>310442283</v>
      </c>
      <c r="R15" s="56">
        <f t="shared" si="10"/>
        <v>0</v>
      </c>
      <c r="S15" s="56">
        <f t="shared" si="11"/>
        <v>0</v>
      </c>
      <c r="T15" s="36">
        <f t="shared" si="12"/>
        <v>0.49585699782298115</v>
      </c>
      <c r="U15" s="37">
        <f t="shared" si="13"/>
        <v>0.49585699782298115</v>
      </c>
      <c r="V15" s="59">
        <f t="shared" si="5"/>
        <v>0.99058167144462561</v>
      </c>
      <c r="W15" s="60">
        <f t="shared" si="6"/>
        <v>0.99058167144462561</v>
      </c>
      <c r="X15" s="61">
        <f t="shared" si="7"/>
        <v>1</v>
      </c>
    </row>
    <row r="16" spans="1:26" s="26" customFormat="1" ht="20.25" customHeight="1" x14ac:dyDescent="0.2">
      <c r="A16" s="53">
        <v>1</v>
      </c>
      <c r="B16" s="54">
        <v>0</v>
      </c>
      <c r="C16" s="133">
        <v>6</v>
      </c>
      <c r="D16" s="55" t="s">
        <v>36</v>
      </c>
      <c r="E16" s="56">
        <f>+'[1]GAST 10 NACION'!E20+'[1]GAST 90 PROPIOS'!E17</f>
        <v>8204047681</v>
      </c>
      <c r="F16" s="56">
        <f>+'[1]GAST 10 NACION'!F20+'[1]GAST 90 PROPIOS'!F17</f>
        <v>0</v>
      </c>
      <c r="G16" s="57">
        <f>+'[1]GAST 10 NACION'!G20+'[1]GAST 90 PROPIOS'!G17</f>
        <v>0</v>
      </c>
      <c r="H16" s="57">
        <f>'[1]GAST 10 NACION'!H20+'[1]GAST 90 PROPIOS'!H17</f>
        <v>0</v>
      </c>
      <c r="I16" s="56">
        <f t="shared" si="8"/>
        <v>8204047681</v>
      </c>
      <c r="J16" s="56">
        <f>+'[1]GAST 10 NACION'!J20+'[1]GAST 90 PROPIOS'!J17</f>
        <v>2481895541</v>
      </c>
      <c r="K16" s="58">
        <f t="shared" si="2"/>
        <v>0.30252085769173381</v>
      </c>
      <c r="L16" s="56">
        <f t="shared" si="9"/>
        <v>5722152140</v>
      </c>
      <c r="M16" s="56">
        <f>+'[1]GAST 10 NACION'!M20+'[1]GAST 90 PROPIOS'!M17</f>
        <v>2397155199</v>
      </c>
      <c r="N16" s="58">
        <f t="shared" si="3"/>
        <v>0.29219176828428772</v>
      </c>
      <c r="O16" s="56">
        <f t="shared" si="4"/>
        <v>84740342</v>
      </c>
      <c r="P16" s="56">
        <f>+'[1]GAST 10 NACION'!P20+'[1]GAST 90 PROPIOS'!P17</f>
        <v>2397155199</v>
      </c>
      <c r="Q16" s="56">
        <f>+'[1]GAST 10 NACION'!Q20+'[1]GAST 90 PROPIOS'!Q17</f>
        <v>2388548270</v>
      </c>
      <c r="R16" s="56">
        <f t="shared" si="10"/>
        <v>8606929</v>
      </c>
      <c r="S16" s="56">
        <f t="shared" si="11"/>
        <v>0</v>
      </c>
      <c r="T16" s="36">
        <f t="shared" si="12"/>
        <v>0.29219176828428772</v>
      </c>
      <c r="U16" s="37">
        <f t="shared" si="13"/>
        <v>0.29114266065660621</v>
      </c>
      <c r="V16" s="59">
        <f t="shared" si="5"/>
        <v>0.96585660411563634</v>
      </c>
      <c r="W16" s="60">
        <f t="shared" si="6"/>
        <v>0.96585660411563634</v>
      </c>
      <c r="X16" s="61">
        <f t="shared" si="7"/>
        <v>1</v>
      </c>
    </row>
    <row r="17" spans="1:24" s="26" customFormat="1" ht="23.25" customHeight="1" x14ac:dyDescent="0.2">
      <c r="A17" s="53">
        <v>1</v>
      </c>
      <c r="B17" s="54">
        <v>0</v>
      </c>
      <c r="C17" s="133">
        <v>7</v>
      </c>
      <c r="D17" s="55" t="s">
        <v>37</v>
      </c>
      <c r="E17" s="56">
        <f>+'[1]GAST 10 NACION'!E21+'[1]GAST 90 PROPIOS'!E18</f>
        <v>5265079920</v>
      </c>
      <c r="F17" s="56">
        <f>+'[1]GAST 10 NACION'!F21+'[1]GAST 90 PROPIOS'!F18</f>
        <v>0</v>
      </c>
      <c r="G17" s="57">
        <f>+'[1]GAST 10 NACION'!G21+'[1]GAST 90 PROPIOS'!G18</f>
        <v>0</v>
      </c>
      <c r="H17" s="57">
        <f>'[1]GAST 10 NACION'!H21+'[1]GAST 90 PROPIOS'!H18</f>
        <v>0</v>
      </c>
      <c r="I17" s="56">
        <f t="shared" si="8"/>
        <v>5265079920</v>
      </c>
      <c r="J17" s="56">
        <f>+'[1]GAST 10 NACION'!J21+'[1]GAST 90 PROPIOS'!J18</f>
        <v>2251008455</v>
      </c>
      <c r="K17" s="58">
        <f t="shared" si="2"/>
        <v>0.42753547699234162</v>
      </c>
      <c r="L17" s="56">
        <f t="shared" si="9"/>
        <v>3014071465</v>
      </c>
      <c r="M17" s="56">
        <f>+'[1]GAST 10 NACION'!M21+'[1]GAST 90 PROPIOS'!M18</f>
        <v>2205547144</v>
      </c>
      <c r="N17" s="58">
        <f t="shared" si="3"/>
        <v>0.4189009810890012</v>
      </c>
      <c r="O17" s="56">
        <f t="shared" si="4"/>
        <v>45461311</v>
      </c>
      <c r="P17" s="56">
        <f>+'[1]GAST 10 NACION'!P21+'[1]GAST 90 PROPIOS'!P18</f>
        <v>2200547144</v>
      </c>
      <c r="Q17" s="56">
        <f>+'[1]GAST 10 NACION'!Q21+'[1]GAST 90 PROPIOS'!Q18</f>
        <v>1785293172</v>
      </c>
      <c r="R17" s="56">
        <f t="shared" si="10"/>
        <v>415253972</v>
      </c>
      <c r="S17" s="56">
        <f t="shared" si="11"/>
        <v>5000000</v>
      </c>
      <c r="T17" s="36">
        <f t="shared" si="12"/>
        <v>0.4179513278879155</v>
      </c>
      <c r="U17" s="37">
        <f t="shared" si="13"/>
        <v>0.33908187513324584</v>
      </c>
      <c r="V17" s="59">
        <f t="shared" si="5"/>
        <v>0.97980402476986694</v>
      </c>
      <c r="W17" s="60">
        <f t="shared" si="6"/>
        <v>0.97758279810637139</v>
      </c>
      <c r="X17" s="61">
        <f t="shared" si="7"/>
        <v>0.99773298883517314</v>
      </c>
    </row>
    <row r="18" spans="1:24" s="26" customFormat="1" ht="22.35" customHeight="1" x14ac:dyDescent="0.2">
      <c r="A18" s="53">
        <v>1</v>
      </c>
      <c r="B18" s="54">
        <v>0</v>
      </c>
      <c r="C18" s="133">
        <v>8</v>
      </c>
      <c r="D18" s="55" t="s">
        <v>38</v>
      </c>
      <c r="E18" s="56">
        <f>+'[1]GAST 10 NACION'!E22+'[1]GAST 90 PROPIOS'!E19</f>
        <v>5699943489</v>
      </c>
      <c r="F18" s="56">
        <f>+'[1]GAST 10 NACION'!F22+'[1]GAST 90 PROPIOS'!F19</f>
        <v>0</v>
      </c>
      <c r="G18" s="57">
        <f>+'[1]GAST 10 NACION'!G22+'[1]GAST 90 PROPIOS'!G19</f>
        <v>0</v>
      </c>
      <c r="H18" s="57">
        <f>'[1]GAST 10 NACION'!H22+'[1]GAST 90 PROPIOS'!H19</f>
        <v>0</v>
      </c>
      <c r="I18" s="56">
        <f t="shared" si="8"/>
        <v>5699943489</v>
      </c>
      <c r="J18" s="56">
        <f>+'[1]GAST 10 NACION'!J22+'[1]GAST 90 PROPIOS'!J19</f>
        <v>2570946799</v>
      </c>
      <c r="K18" s="58">
        <f t="shared" si="2"/>
        <v>0.45104776985272316</v>
      </c>
      <c r="L18" s="56">
        <f t="shared" si="9"/>
        <v>3128996690</v>
      </c>
      <c r="M18" s="56">
        <f>+'[1]GAST 10 NACION'!M22+'[1]GAST 90 PROPIOS'!M19</f>
        <v>2545155274</v>
      </c>
      <c r="N18" s="58">
        <f t="shared" si="3"/>
        <v>0.44652289604480322</v>
      </c>
      <c r="O18" s="56">
        <f t="shared" si="4"/>
        <v>25791525</v>
      </c>
      <c r="P18" s="56">
        <f>+'[1]GAST 10 NACION'!P22+'[1]GAST 90 PROPIOS'!P19</f>
        <v>2545155274</v>
      </c>
      <c r="Q18" s="56">
        <f>+'[1]GAST 10 NACION'!Q22+'[1]GAST 90 PROPIOS'!Q19</f>
        <v>2072328214</v>
      </c>
      <c r="R18" s="56">
        <f t="shared" si="10"/>
        <v>472827060</v>
      </c>
      <c r="S18" s="56">
        <f t="shared" si="11"/>
        <v>0</v>
      </c>
      <c r="T18" s="36">
        <f t="shared" si="12"/>
        <v>0.44652289604480322</v>
      </c>
      <c r="U18" s="37">
        <f t="shared" si="13"/>
        <v>0.36356995784243645</v>
      </c>
      <c r="V18" s="59">
        <f t="shared" si="5"/>
        <v>0.98996808296070848</v>
      </c>
      <c r="W18" s="60">
        <f t="shared" si="6"/>
        <v>0.98996808296070848</v>
      </c>
      <c r="X18" s="61">
        <f t="shared" si="7"/>
        <v>1</v>
      </c>
    </row>
    <row r="19" spans="1:24" s="26" customFormat="1" ht="18" customHeight="1" x14ac:dyDescent="0.2">
      <c r="A19" s="53">
        <v>1</v>
      </c>
      <c r="B19" s="54">
        <v>0</v>
      </c>
      <c r="C19" s="133">
        <v>9</v>
      </c>
      <c r="D19" s="55" t="s">
        <v>39</v>
      </c>
      <c r="E19" s="56">
        <f>+'[1]GAST 10 NACION'!E23+'[1]GAST 90 PROPIOS'!E20</f>
        <v>9678991864</v>
      </c>
      <c r="F19" s="56">
        <f>+'[1]GAST 10 NACION'!F23+'[1]GAST 90 PROPIOS'!F20</f>
        <v>5248796785</v>
      </c>
      <c r="G19" s="57">
        <f>+'[1]GAST 10 NACION'!G23+'[1]GAST 90 PROPIOS'!G20</f>
        <v>0</v>
      </c>
      <c r="H19" s="57">
        <f>'[1]GAST 10 NACION'!H23+'[1]GAST 90 PROPIOS'!H20</f>
        <v>5248796785</v>
      </c>
      <c r="I19" s="56">
        <f t="shared" si="8"/>
        <v>14927788649</v>
      </c>
      <c r="J19" s="56">
        <f>+'[1]GAST 10 NACION'!J23+'[1]GAST 90 PROPIOS'!J20</f>
        <v>9365601374</v>
      </c>
      <c r="K19" s="58">
        <f t="shared" si="2"/>
        <v>0.62739375497705707</v>
      </c>
      <c r="L19" s="56">
        <f t="shared" si="9"/>
        <v>5562187275</v>
      </c>
      <c r="M19" s="56">
        <f>+'[1]GAST 10 NACION'!M23+'[1]GAST 90 PROPIOS'!M20</f>
        <v>8438063845</v>
      </c>
      <c r="N19" s="58">
        <f t="shared" si="3"/>
        <v>0.56525879642362564</v>
      </c>
      <c r="O19" s="56">
        <f t="shared" si="4"/>
        <v>927537529</v>
      </c>
      <c r="P19" s="56">
        <f>+'[1]GAST 10 NACION'!P23+'[1]GAST 90 PROPIOS'!P20</f>
        <v>7034269152</v>
      </c>
      <c r="Q19" s="56">
        <f>+'[1]GAST 10 NACION'!Q23+'[1]GAST 90 PROPIOS'!Q20</f>
        <v>6814837743</v>
      </c>
      <c r="R19" s="56">
        <f t="shared" si="10"/>
        <v>219431409</v>
      </c>
      <c r="S19" s="56">
        <f t="shared" si="11"/>
        <v>1403794693</v>
      </c>
      <c r="T19" s="36">
        <f t="shared" si="12"/>
        <v>0.47121977121984643</v>
      </c>
      <c r="U19" s="37">
        <f t="shared" si="13"/>
        <v>0.45652024578044387</v>
      </c>
      <c r="V19" s="59">
        <f t="shared" si="5"/>
        <v>0.90096337736784826</v>
      </c>
      <c r="W19" s="60">
        <f t="shared" si="6"/>
        <v>0.75107501067982141</v>
      </c>
      <c r="X19" s="61">
        <f t="shared" si="7"/>
        <v>0.83363545017121166</v>
      </c>
    </row>
    <row r="20" spans="1:24" s="26" customFormat="1" ht="7.5" customHeight="1" x14ac:dyDescent="0.25">
      <c r="A20" s="53"/>
      <c r="B20" s="54"/>
      <c r="C20" s="133"/>
      <c r="D20" s="55"/>
      <c r="E20" s="55"/>
      <c r="F20" s="55"/>
      <c r="G20" s="62"/>
      <c r="H20" s="62"/>
      <c r="I20" s="56"/>
      <c r="J20" s="56"/>
      <c r="K20" s="58"/>
      <c r="L20" s="63"/>
      <c r="M20" s="56"/>
      <c r="N20" s="58"/>
      <c r="O20" s="63"/>
      <c r="P20" s="56"/>
      <c r="Q20" s="56"/>
      <c r="R20" s="56"/>
      <c r="S20" s="56"/>
      <c r="T20" s="64"/>
      <c r="U20" s="65"/>
      <c r="V20" s="59"/>
      <c r="W20" s="60"/>
      <c r="X20" s="61"/>
    </row>
    <row r="21" spans="1:24" s="71" customFormat="1" x14ac:dyDescent="0.25">
      <c r="A21" s="66">
        <v>2</v>
      </c>
      <c r="B21" s="67"/>
      <c r="C21" s="134"/>
      <c r="D21" s="17" t="s">
        <v>40</v>
      </c>
      <c r="E21" s="18">
        <f t="shared" ref="E21:J21" si="14">E23+E24+E25</f>
        <v>5546221922</v>
      </c>
      <c r="F21" s="18">
        <f t="shared" si="14"/>
        <v>1663360301</v>
      </c>
      <c r="G21" s="19">
        <f t="shared" si="14"/>
        <v>-36000000</v>
      </c>
      <c r="H21" s="19">
        <f t="shared" si="14"/>
        <v>1627360301</v>
      </c>
      <c r="I21" s="18">
        <f t="shared" si="14"/>
        <v>7173582223</v>
      </c>
      <c r="J21" s="18">
        <f t="shared" si="14"/>
        <v>6827892530</v>
      </c>
      <c r="K21" s="20">
        <f>+J21/I21</f>
        <v>0.95181072966702096</v>
      </c>
      <c r="L21" s="18">
        <f>L23+L24+L25</f>
        <v>345689693</v>
      </c>
      <c r="M21" s="18">
        <f>M23+M24+M25</f>
        <v>6161047117</v>
      </c>
      <c r="N21" s="20">
        <f>M21/I21</f>
        <v>0.85885223385973031</v>
      </c>
      <c r="O21" s="18">
        <f>O23+O24+O25</f>
        <v>666845413</v>
      </c>
      <c r="P21" s="18">
        <f>P23+P24+P25</f>
        <v>3707955735</v>
      </c>
      <c r="Q21" s="18">
        <f>Q23+Q24+Q25</f>
        <v>3661311162</v>
      </c>
      <c r="R21" s="18">
        <f>R23+R24+R25</f>
        <v>46644573</v>
      </c>
      <c r="S21" s="18">
        <f>S23+S24+S25</f>
        <v>2453091382</v>
      </c>
      <c r="T21" s="21">
        <f>+P21/I21</f>
        <v>0.5168903930746791</v>
      </c>
      <c r="U21" s="22">
        <f>+Q21/I21</f>
        <v>0.51038812244474918</v>
      </c>
      <c r="V21" s="68">
        <f>+M21/J21</f>
        <v>0.90233510412326301</v>
      </c>
      <c r="W21" s="69">
        <f>+P21/J21</f>
        <v>0.54306006116941619</v>
      </c>
      <c r="X21" s="70">
        <f>+P21/M21</f>
        <v>0.60183856162514071</v>
      </c>
    </row>
    <row r="22" spans="1:24" s="26" customFormat="1" ht="7.5" customHeight="1" x14ac:dyDescent="0.25">
      <c r="A22" s="53"/>
      <c r="B22" s="54"/>
      <c r="C22" s="133"/>
      <c r="D22" s="17"/>
      <c r="E22" s="17"/>
      <c r="F22" s="17"/>
      <c r="G22" s="72"/>
      <c r="H22" s="72"/>
      <c r="I22" s="56"/>
      <c r="J22" s="56"/>
      <c r="K22" s="58"/>
      <c r="L22" s="63"/>
      <c r="M22" s="56"/>
      <c r="N22" s="58"/>
      <c r="O22" s="63"/>
      <c r="P22" s="56"/>
      <c r="Q22" s="56"/>
      <c r="R22" s="56"/>
      <c r="S22" s="56"/>
      <c r="T22" s="64"/>
      <c r="U22" s="65"/>
      <c r="V22" s="59"/>
      <c r="W22" s="60"/>
      <c r="X22" s="61"/>
    </row>
    <row r="23" spans="1:24" s="26" customFormat="1" ht="12.75" customHeight="1" x14ac:dyDescent="0.2">
      <c r="A23" s="53">
        <v>2</v>
      </c>
      <c r="B23" s="54">
        <v>0</v>
      </c>
      <c r="C23" s="133">
        <v>1</v>
      </c>
      <c r="D23" s="55" t="s">
        <v>41</v>
      </c>
      <c r="E23" s="56">
        <f>+'[1]GAST 90 PROPIOS'!E24+'[1]GAST 10 NACION'!E26</f>
        <v>500000000</v>
      </c>
      <c r="F23" s="56">
        <f>+'[1]GAST 90 PROPIOS'!F24+'[1]GAST 10 NACION'!F26</f>
        <v>10000000</v>
      </c>
      <c r="G23" s="57">
        <f>+'[1]GAST 90 PROPIOS'!G24+'[1]GAST 10 NACION'!G26</f>
        <v>0</v>
      </c>
      <c r="H23" s="57">
        <f>'[1]GAST 10 NACION'!H26+'[1]GAST 90 PROPIOS'!H24</f>
        <v>10000000</v>
      </c>
      <c r="I23" s="56">
        <f>+E23+H23</f>
        <v>510000000</v>
      </c>
      <c r="J23" s="56">
        <f>+'[1]GAST 90 PROPIOS'!J24+'[1]GAST 10 NACION'!J26</f>
        <v>462797929</v>
      </c>
      <c r="K23" s="58">
        <f>+J23/I23</f>
        <v>0.90744691960784318</v>
      </c>
      <c r="L23" s="56">
        <f>+I23-J23</f>
        <v>47202071</v>
      </c>
      <c r="M23" s="56">
        <f>+'[1]GAST 90 PROPIOS'!M24+'[1]GAST 10 NACION'!M26</f>
        <v>459486969</v>
      </c>
      <c r="N23" s="58">
        <f>M23/I23</f>
        <v>0.90095484117647062</v>
      </c>
      <c r="O23" s="56">
        <f>J23-M23</f>
        <v>3310960</v>
      </c>
      <c r="P23" s="56">
        <f>+'[1]GAST 90 PROPIOS'!P24+'[1]GAST 10 NACION'!P26</f>
        <v>342590281</v>
      </c>
      <c r="Q23" s="56">
        <f>+'[1]GAST 90 PROPIOS'!Q24+'[1]GAST 10 NACION'!Q26</f>
        <v>326369549</v>
      </c>
      <c r="R23" s="56">
        <f>P23-Q23</f>
        <v>16220732</v>
      </c>
      <c r="S23" s="56">
        <f>+M23-P23</f>
        <v>116896688</v>
      </c>
      <c r="T23" s="36">
        <f>+P23/I23</f>
        <v>0.67174564901960787</v>
      </c>
      <c r="U23" s="37">
        <f>+Q23/I23</f>
        <v>0.63994029215686277</v>
      </c>
      <c r="V23" s="59">
        <f>+M23/J23</f>
        <v>0.99284577610977165</v>
      </c>
      <c r="W23" s="60">
        <f>+P23/J23</f>
        <v>0.74025888953362196</v>
      </c>
      <c r="X23" s="61">
        <f>+P23/M23</f>
        <v>0.74559302899403879</v>
      </c>
    </row>
    <row r="24" spans="1:24" s="26" customFormat="1" x14ac:dyDescent="0.2">
      <c r="A24" s="53">
        <v>2</v>
      </c>
      <c r="B24" s="54">
        <v>0</v>
      </c>
      <c r="C24" s="133">
        <v>2</v>
      </c>
      <c r="D24" s="55" t="s">
        <v>42</v>
      </c>
      <c r="E24" s="56">
        <f>+'[1]GAST 90 PROPIOS'!E25</f>
        <v>4946221922</v>
      </c>
      <c r="F24" s="56">
        <f>+'[1]GAST 10 NACION'!F27+'[1]GAST 90 PROPIOS'!F25</f>
        <v>1653360301</v>
      </c>
      <c r="G24" s="57">
        <f>+'[1]GAST 10 NACION'!G27+'[1]GAST 90 PROPIOS'!G25</f>
        <v>-36000000</v>
      </c>
      <c r="H24" s="57">
        <f>'[1]GAST 10 NACION'!H27+'[1]GAST 90 PROPIOS'!H25</f>
        <v>1617360301</v>
      </c>
      <c r="I24" s="56">
        <f>+E24+H24</f>
        <v>6563582223</v>
      </c>
      <c r="J24" s="56">
        <f>+'[1]GAST 10 NACION'!J27+'[1]GAST 90 PROPIOS'!J25</f>
        <v>6317580096</v>
      </c>
      <c r="K24" s="58">
        <f>+J24/I24</f>
        <v>0.96252014240974038</v>
      </c>
      <c r="L24" s="56">
        <f>+I24-J24</f>
        <v>246002127</v>
      </c>
      <c r="M24" s="56">
        <f>+'[1]GAST 10 NACION'!M27+'[1]GAST 90 PROPIOS'!M25</f>
        <v>5654045643</v>
      </c>
      <c r="N24" s="58">
        <f>M24/I24</f>
        <v>0.86142680184414899</v>
      </c>
      <c r="O24" s="56">
        <f>J24-M24</f>
        <v>663534453</v>
      </c>
      <c r="P24" s="56">
        <f>+'[1]GAST 10 NACION'!P27+'[1]GAST 90 PROPIOS'!P25</f>
        <v>3317850949</v>
      </c>
      <c r="Q24" s="56">
        <f>+'[1]GAST 10 NACION'!Q27+'[1]GAST 90 PROPIOS'!Q25</f>
        <v>3298254509</v>
      </c>
      <c r="R24" s="56">
        <f>P24-Q24</f>
        <v>19596440</v>
      </c>
      <c r="S24" s="56">
        <f>+M24-P24</f>
        <v>2336194694</v>
      </c>
      <c r="T24" s="36">
        <f>+P24/I24</f>
        <v>0.50549392637661184</v>
      </c>
      <c r="U24" s="37">
        <f>+Q24/I24</f>
        <v>0.50250829454719237</v>
      </c>
      <c r="V24" s="59">
        <f>+M24/J24</f>
        <v>0.89497015583227513</v>
      </c>
      <c r="W24" s="60">
        <f>+P24/J24</f>
        <v>0.52517750445312283</v>
      </c>
      <c r="X24" s="61">
        <f>+P24/M24</f>
        <v>0.58681007520830164</v>
      </c>
    </row>
    <row r="25" spans="1:24" s="26" customFormat="1" x14ac:dyDescent="0.2">
      <c r="A25" s="53">
        <v>2</v>
      </c>
      <c r="B25" s="54">
        <v>0</v>
      </c>
      <c r="C25" s="133">
        <v>3</v>
      </c>
      <c r="D25" s="55" t="s">
        <v>43</v>
      </c>
      <c r="E25" s="56">
        <f>+'[1]GAST 90 PROPIOS'!E26</f>
        <v>100000000</v>
      </c>
      <c r="F25" s="56">
        <f>+'[1]GAST 90 PROPIOS'!F26</f>
        <v>0</v>
      </c>
      <c r="G25" s="57">
        <f>+'[1]GAST 90 PROPIOS'!G26</f>
        <v>0</v>
      </c>
      <c r="H25" s="57">
        <f>'[1]GAST 90 PROPIOS'!H26</f>
        <v>0</v>
      </c>
      <c r="I25" s="56">
        <f>+E25+H25</f>
        <v>100000000</v>
      </c>
      <c r="J25" s="56">
        <f>+'[1]GAST 90 PROPIOS'!J26</f>
        <v>47514505</v>
      </c>
      <c r="K25" s="58">
        <f>+J25/I25</f>
        <v>0.47514505000000001</v>
      </c>
      <c r="L25" s="56">
        <f>+I25-J25</f>
        <v>52485495</v>
      </c>
      <c r="M25" s="56">
        <f>+'[1]GAST 90 PROPIOS'!M26</f>
        <v>47514505</v>
      </c>
      <c r="N25" s="58">
        <f>M25/I25</f>
        <v>0.47514505000000001</v>
      </c>
      <c r="O25" s="56">
        <f>J25-M25</f>
        <v>0</v>
      </c>
      <c r="P25" s="56">
        <f>+'[1]GAST 90 PROPIOS'!P26</f>
        <v>47514505</v>
      </c>
      <c r="Q25" s="56">
        <f>+'[1]GAST 90 PROPIOS'!Q26</f>
        <v>36687104</v>
      </c>
      <c r="R25" s="56">
        <f>P25-Q25</f>
        <v>10827401</v>
      </c>
      <c r="S25" s="56">
        <f>+M25-P25</f>
        <v>0</v>
      </c>
      <c r="T25" s="36">
        <f>+P25/I25</f>
        <v>0.47514505000000001</v>
      </c>
      <c r="U25" s="37">
        <f>+Q25/I25</f>
        <v>0.36687103999999998</v>
      </c>
      <c r="V25" s="59">
        <f>+M25/J25</f>
        <v>1</v>
      </c>
      <c r="W25" s="60">
        <f>+P25/J25</f>
        <v>1</v>
      </c>
      <c r="X25" s="61">
        <f>+P25/M25</f>
        <v>1</v>
      </c>
    </row>
    <row r="26" spans="1:24" s="26" customFormat="1" ht="7.5" customHeight="1" x14ac:dyDescent="0.25">
      <c r="A26" s="53"/>
      <c r="B26" s="54"/>
      <c r="C26" s="133"/>
      <c r="D26" s="55"/>
      <c r="E26" s="55"/>
      <c r="F26" s="55"/>
      <c r="G26" s="62"/>
      <c r="H26" s="62"/>
      <c r="I26" s="56"/>
      <c r="J26" s="56"/>
      <c r="K26" s="58"/>
      <c r="L26" s="63"/>
      <c r="M26" s="56"/>
      <c r="N26" s="58"/>
      <c r="O26" s="63"/>
      <c r="P26" s="56"/>
      <c r="Q26" s="56"/>
      <c r="R26" s="56"/>
      <c r="S26" s="56"/>
      <c r="T26" s="64"/>
      <c r="U26" s="65"/>
      <c r="V26" s="59"/>
      <c r="W26" s="60"/>
      <c r="X26" s="61"/>
    </row>
    <row r="27" spans="1:24" s="26" customFormat="1" ht="18" customHeight="1" x14ac:dyDescent="0.25">
      <c r="A27" s="53">
        <v>3</v>
      </c>
      <c r="B27" s="54"/>
      <c r="C27" s="133"/>
      <c r="D27" s="17" t="s">
        <v>44</v>
      </c>
      <c r="E27" s="18">
        <f t="shared" ref="E27:J27" si="15">SUM(E29:E32)</f>
        <v>1750816363</v>
      </c>
      <c r="F27" s="18">
        <f t="shared" si="15"/>
        <v>437495332</v>
      </c>
      <c r="G27" s="19">
        <f t="shared" si="15"/>
        <v>-30000000</v>
      </c>
      <c r="H27" s="19">
        <f t="shared" si="15"/>
        <v>407495332</v>
      </c>
      <c r="I27" s="18">
        <f t="shared" si="15"/>
        <v>2158311695</v>
      </c>
      <c r="J27" s="18">
        <f t="shared" si="15"/>
        <v>1256630031</v>
      </c>
      <c r="K27" s="20">
        <f>+J27/I27</f>
        <v>0.58222824530448558</v>
      </c>
      <c r="L27" s="18">
        <f>SUM(L29:L32)</f>
        <v>901681664</v>
      </c>
      <c r="M27" s="18">
        <f>SUM(M29:M32)</f>
        <v>1172788789</v>
      </c>
      <c r="N27" s="20">
        <f>M27/I27</f>
        <v>0.54338249276826533</v>
      </c>
      <c r="O27" s="18">
        <f>SUM(O29:O32)</f>
        <v>83841242</v>
      </c>
      <c r="P27" s="18">
        <f>SUM(P29:P32)</f>
        <v>676690709</v>
      </c>
      <c r="Q27" s="18">
        <f>SUM(Q29:Q32)</f>
        <v>649191651</v>
      </c>
      <c r="R27" s="18">
        <f>SUM(R29:R32)</f>
        <v>27499058</v>
      </c>
      <c r="S27" s="18">
        <f>SUM(S29:S32)</f>
        <v>496098080</v>
      </c>
      <c r="T27" s="21">
        <f>+P27/I27</f>
        <v>0.31352779608600506</v>
      </c>
      <c r="U27" s="22">
        <f>+Q27/I27</f>
        <v>0.3007867920578543</v>
      </c>
      <c r="V27" s="68">
        <f>+M27/J27</f>
        <v>0.93328088623404859</v>
      </c>
      <c r="W27" s="69">
        <f>+P27/J27</f>
        <v>0.53849636910356469</v>
      </c>
      <c r="X27" s="70">
        <f>+P27/M27</f>
        <v>0.57699281861058105</v>
      </c>
    </row>
    <row r="28" spans="1:24" s="26" customFormat="1" ht="7.5" customHeight="1" x14ac:dyDescent="0.25">
      <c r="A28" s="53"/>
      <c r="B28" s="54"/>
      <c r="C28" s="133"/>
      <c r="D28" s="17"/>
      <c r="E28" s="17"/>
      <c r="F28" s="17"/>
      <c r="G28" s="72"/>
      <c r="H28" s="72"/>
      <c r="I28" s="56"/>
      <c r="J28" s="56"/>
      <c r="K28" s="58"/>
      <c r="L28" s="63"/>
      <c r="M28" s="56"/>
      <c r="N28" s="58"/>
      <c r="O28" s="63"/>
      <c r="P28" s="56"/>
      <c r="Q28" s="56"/>
      <c r="R28" s="56"/>
      <c r="S28" s="56"/>
      <c r="T28" s="64"/>
      <c r="U28" s="65"/>
      <c r="V28" s="59"/>
      <c r="W28" s="60"/>
      <c r="X28" s="61"/>
    </row>
    <row r="29" spans="1:24" s="26" customFormat="1" x14ac:dyDescent="0.2">
      <c r="A29" s="53">
        <v>3</v>
      </c>
      <c r="B29" s="54">
        <v>0</v>
      </c>
      <c r="C29" s="133">
        <v>1</v>
      </c>
      <c r="D29" s="55" t="s">
        <v>45</v>
      </c>
      <c r="E29" s="56">
        <f>+'[1]GAST 90 PROPIOS'!E30+'[1]GAST 10 NACION'!E30</f>
        <v>500000000</v>
      </c>
      <c r="F29" s="56">
        <f>+'[1]GAST 90 PROPIOS'!F30+'[1]GAST 10 NACION'!F30</f>
        <v>100000000</v>
      </c>
      <c r="G29" s="57">
        <f>+'[1]GAST 90 PROPIOS'!G30+'[1]GAST 10 NACION'!G30</f>
        <v>-30000000</v>
      </c>
      <c r="H29" s="57">
        <f>'[1]GAST 10 NACION'!H30+'[1]GAST 90 PROPIOS'!H30</f>
        <v>70000000</v>
      </c>
      <c r="I29" s="56">
        <f>+E29+H29</f>
        <v>570000000</v>
      </c>
      <c r="J29" s="56">
        <f>+'[1]GAST 90 PROPIOS'!J30+'[1]GAST 10 NACION'!J30</f>
        <v>476760149</v>
      </c>
      <c r="K29" s="58">
        <f>+J29/I29</f>
        <v>0.83642131403508768</v>
      </c>
      <c r="L29" s="56">
        <f>+I29-J29</f>
        <v>93239851</v>
      </c>
      <c r="M29" s="56">
        <f>+'[1]GAST 90 PROPIOS'!M30+'[1]GAST 10 NACION'!M30</f>
        <v>425480138</v>
      </c>
      <c r="N29" s="58">
        <f>M29/I29</f>
        <v>0.74645638245614032</v>
      </c>
      <c r="O29" s="56">
        <f>J29-M29</f>
        <v>51280011</v>
      </c>
      <c r="P29" s="56">
        <f>+'[1]GAST 90 PROPIOS'!P30+'[1]GAST 10 NACION'!P30</f>
        <v>183805932</v>
      </c>
      <c r="Q29" s="56">
        <f>+'[1]GAST 90 PROPIOS'!Q30+'[1]GAST 10 NACION'!Q30</f>
        <v>164324732</v>
      </c>
      <c r="R29" s="56">
        <f>P29-Q29</f>
        <v>19481200</v>
      </c>
      <c r="S29" s="56">
        <f>+M29-P29</f>
        <v>241674206</v>
      </c>
      <c r="T29" s="36">
        <f>+P29/I29</f>
        <v>0.32246654736842106</v>
      </c>
      <c r="U29" s="37">
        <f>+Q29/I29</f>
        <v>0.28828900350877196</v>
      </c>
      <c r="V29" s="59">
        <f>+M29/J29</f>
        <v>0.89244065153608299</v>
      </c>
      <c r="W29" s="60">
        <f>+P29/J29</f>
        <v>0.38553124120279608</v>
      </c>
      <c r="X29" s="61">
        <f>+P29/M29</f>
        <v>0.43199650367698245</v>
      </c>
    </row>
    <row r="30" spans="1:24" s="26" customFormat="1" x14ac:dyDescent="0.2">
      <c r="A30" s="53">
        <v>3</v>
      </c>
      <c r="B30" s="54">
        <v>0</v>
      </c>
      <c r="C30" s="133">
        <v>2</v>
      </c>
      <c r="D30" s="55" t="s">
        <v>46</v>
      </c>
      <c r="E30" s="56">
        <f>+'[1]GAST 90 PROPIOS'!E31</f>
        <v>400000000</v>
      </c>
      <c r="F30" s="56">
        <f>+'[1]GAST 90 PROPIOS'!F31</f>
        <v>56000000</v>
      </c>
      <c r="G30" s="57">
        <f>+'[1]GAST 90 PROPIOS'!G31</f>
        <v>0</v>
      </c>
      <c r="H30" s="57">
        <f>'[1]GAST 90 PROPIOS'!H31</f>
        <v>56000000</v>
      </c>
      <c r="I30" s="56">
        <f>+E30+H30</f>
        <v>456000000</v>
      </c>
      <c r="J30" s="56">
        <f>+'[1]GAST 90 PROPIOS'!J31</f>
        <v>449607577</v>
      </c>
      <c r="K30" s="58">
        <f>+J30/I30</f>
        <v>0.98598152850877196</v>
      </c>
      <c r="L30" s="56">
        <f>+I30-J30</f>
        <v>6392423</v>
      </c>
      <c r="M30" s="56">
        <f>+'[1]GAST 90 PROPIOS'!M31</f>
        <v>449607577</v>
      </c>
      <c r="N30" s="58">
        <f>M30/I30</f>
        <v>0.98598152850877196</v>
      </c>
      <c r="O30" s="56">
        <f>J30-M30</f>
        <v>0</v>
      </c>
      <c r="P30" s="56">
        <f>+'[1]GAST 90 PROPIOS'!P31</f>
        <v>296207051</v>
      </c>
      <c r="Q30" s="56">
        <f>+'[1]GAST 90 PROPIOS'!Q31</f>
        <v>296207051</v>
      </c>
      <c r="R30" s="56">
        <f>P30-Q30</f>
        <v>0</v>
      </c>
      <c r="S30" s="56">
        <f>+M30-P30</f>
        <v>153400526</v>
      </c>
      <c r="T30" s="36">
        <f>+P30/I30</f>
        <v>0.6495768662280702</v>
      </c>
      <c r="U30" s="37">
        <f>+Q30/I30</f>
        <v>0.6495768662280702</v>
      </c>
      <c r="V30" s="59">
        <f>+M30/J30</f>
        <v>1</v>
      </c>
      <c r="W30" s="60">
        <f>+P30/J30</f>
        <v>0.65881240920457174</v>
      </c>
      <c r="X30" s="61">
        <f>+P30/M30</f>
        <v>0.65881240920457174</v>
      </c>
    </row>
    <row r="31" spans="1:24" s="26" customFormat="1" x14ac:dyDescent="0.2">
      <c r="A31" s="53">
        <v>3</v>
      </c>
      <c r="B31" s="54">
        <v>0</v>
      </c>
      <c r="C31" s="133">
        <v>3</v>
      </c>
      <c r="D31" s="55" t="s">
        <v>47</v>
      </c>
      <c r="E31" s="56">
        <f>+'[1]GAST 90 PROPIOS'!E32</f>
        <v>400000000</v>
      </c>
      <c r="F31" s="56">
        <f>+'[1]GAST 90 PROPIOS'!F32</f>
        <v>0</v>
      </c>
      <c r="G31" s="57">
        <f>+'[1]GAST 90 PROPIOS'!G32</f>
        <v>0</v>
      </c>
      <c r="H31" s="57">
        <f>'[1]GAST 90 PROPIOS'!H32</f>
        <v>0</v>
      </c>
      <c r="I31" s="56">
        <f>+E31+H31</f>
        <v>400000000</v>
      </c>
      <c r="J31" s="56">
        <f>+'[1]GAST 90 PROPIOS'!J32</f>
        <v>10408349</v>
      </c>
      <c r="K31" s="58">
        <f>+J31/I31</f>
        <v>2.60208725E-2</v>
      </c>
      <c r="L31" s="56">
        <f>+I31-J31</f>
        <v>389591651</v>
      </c>
      <c r="M31" s="56">
        <f>+'[1]GAST 90 PROPIOS'!M32</f>
        <v>10408349</v>
      </c>
      <c r="N31" s="58">
        <f>M31/I31</f>
        <v>2.60208725E-2</v>
      </c>
      <c r="O31" s="56">
        <f>J31-M31</f>
        <v>0</v>
      </c>
      <c r="P31" s="56">
        <f>+'[1]GAST 90 PROPIOS'!P32</f>
        <v>10408349</v>
      </c>
      <c r="Q31" s="56">
        <f>+'[1]GAST 90 PROPIOS'!Q32</f>
        <v>10408349</v>
      </c>
      <c r="R31" s="56">
        <f>P31-Q31</f>
        <v>0</v>
      </c>
      <c r="S31" s="56">
        <f>+M31-P31</f>
        <v>0</v>
      </c>
      <c r="T31" s="36">
        <f>+P31/I31</f>
        <v>2.60208725E-2</v>
      </c>
      <c r="U31" s="37">
        <f>+Q31/I31</f>
        <v>2.60208725E-2</v>
      </c>
      <c r="V31" s="59">
        <f>+M31/J31</f>
        <v>1</v>
      </c>
      <c r="W31" s="60">
        <f>+P31/J31</f>
        <v>1</v>
      </c>
      <c r="X31" s="61">
        <f>+P31/M31</f>
        <v>1</v>
      </c>
    </row>
    <row r="32" spans="1:24" s="26" customFormat="1" x14ac:dyDescent="0.2">
      <c r="A32" s="53">
        <v>3</v>
      </c>
      <c r="B32" s="54">
        <v>0</v>
      </c>
      <c r="C32" s="133">
        <v>4</v>
      </c>
      <c r="D32" s="55" t="s">
        <v>48</v>
      </c>
      <c r="E32" s="56">
        <f>+'[1]GAST 10 NACION'!E31+'[1]GAST 90 PROPIOS'!E33</f>
        <v>450816363</v>
      </c>
      <c r="F32" s="56">
        <f>+'[1]GAST 10 NACION'!F31+'[1]GAST 90 PROPIOS'!F33</f>
        <v>281495332</v>
      </c>
      <c r="G32" s="57">
        <f>+'[1]GAST 10 NACION'!G31+'[1]GAST 90 PROPIOS'!G33</f>
        <v>0</v>
      </c>
      <c r="H32" s="57">
        <f>'[1]GAST 10 NACION'!H31+'[1]GAST 90 PROPIOS'!H33</f>
        <v>281495332</v>
      </c>
      <c r="I32" s="56">
        <f>+E32+H32</f>
        <v>732311695</v>
      </c>
      <c r="J32" s="56">
        <f>+'[1]GAST 10 NACION'!J31+'[1]GAST 90 PROPIOS'!J33</f>
        <v>319853956</v>
      </c>
      <c r="K32" s="58">
        <f>+J32/I32</f>
        <v>0.43677297274352556</v>
      </c>
      <c r="L32" s="56">
        <f>+I32-J32</f>
        <v>412457739</v>
      </c>
      <c r="M32" s="56">
        <f>+'[1]GAST 10 NACION'!M31+'[1]GAST 90 PROPIOS'!M33</f>
        <v>287292725</v>
      </c>
      <c r="N32" s="58">
        <f>M32/I32</f>
        <v>0.39230934991417826</v>
      </c>
      <c r="O32" s="56">
        <f>J32-M32</f>
        <v>32561231</v>
      </c>
      <c r="P32" s="56">
        <f>+'[1]GAST 10 NACION'!P31+'[1]GAST 90 PROPIOS'!P33</f>
        <v>186269377</v>
      </c>
      <c r="Q32" s="56">
        <f>+'[1]GAST 10 NACION'!Q31+'[1]GAST 90 PROPIOS'!Q33</f>
        <v>178251519</v>
      </c>
      <c r="R32" s="56">
        <f>P32-Q32</f>
        <v>8017858</v>
      </c>
      <c r="S32" s="56">
        <f>+M32-P32</f>
        <v>101023348</v>
      </c>
      <c r="T32" s="36">
        <f>+P32/I32</f>
        <v>0.25435805309650283</v>
      </c>
      <c r="U32" s="37">
        <f>+Q32/I32</f>
        <v>0.24340935726828725</v>
      </c>
      <c r="V32" s="59">
        <f>+M32/J32</f>
        <v>0.89819969273726918</v>
      </c>
      <c r="W32" s="60">
        <f>+P32/J32</f>
        <v>0.58235758384679792</v>
      </c>
      <c r="X32" s="61">
        <f>+P32/M32</f>
        <v>0.64836092525489464</v>
      </c>
    </row>
    <row r="33" spans="1:26" s="26" customFormat="1" ht="7.5" hidden="1" customHeight="1" x14ac:dyDescent="0.25">
      <c r="A33" s="53"/>
      <c r="B33" s="54"/>
      <c r="C33" s="133"/>
      <c r="D33" s="55"/>
      <c r="E33" s="55"/>
      <c r="F33" s="55"/>
      <c r="G33" s="62"/>
      <c r="H33" s="62"/>
      <c r="I33" s="56"/>
      <c r="J33" s="56"/>
      <c r="K33" s="58"/>
      <c r="L33" s="63"/>
      <c r="M33" s="56"/>
      <c r="N33" s="58"/>
      <c r="O33" s="63"/>
      <c r="P33" s="56"/>
      <c r="Q33" s="56"/>
      <c r="R33" s="56"/>
      <c r="S33" s="56"/>
      <c r="T33" s="64"/>
      <c r="U33" s="65"/>
      <c r="V33" s="59"/>
      <c r="W33" s="60"/>
      <c r="X33" s="61"/>
    </row>
    <row r="34" spans="1:26" s="26" customFormat="1" hidden="1" x14ac:dyDescent="0.25">
      <c r="A34" s="53">
        <v>7</v>
      </c>
      <c r="B34" s="54"/>
      <c r="C34" s="133"/>
      <c r="D34" s="17" t="s">
        <v>49</v>
      </c>
      <c r="E34" s="18">
        <f>E36+E37</f>
        <v>0</v>
      </c>
      <c r="F34" s="18"/>
      <c r="G34" s="19"/>
      <c r="H34" s="19">
        <f>H36+H37</f>
        <v>0</v>
      </c>
      <c r="I34" s="18">
        <f>I36+I37</f>
        <v>0</v>
      </c>
      <c r="J34" s="18">
        <f>J36+J37</f>
        <v>0</v>
      </c>
      <c r="K34" s="21">
        <v>0</v>
      </c>
      <c r="L34" s="18">
        <f>L36+L37</f>
        <v>0</v>
      </c>
      <c r="M34" s="18">
        <f>M36+M37</f>
        <v>0</v>
      </c>
      <c r="N34" s="20">
        <v>0</v>
      </c>
      <c r="O34" s="18">
        <f>O36+O37</f>
        <v>0</v>
      </c>
      <c r="P34" s="18">
        <f>P36+P37</f>
        <v>0</v>
      </c>
      <c r="Q34" s="18">
        <f>Q36+Q37</f>
        <v>0</v>
      </c>
      <c r="R34" s="18">
        <f>R36+R37</f>
        <v>0</v>
      </c>
      <c r="S34" s="18">
        <f>S36+S37</f>
        <v>0</v>
      </c>
      <c r="T34" s="21">
        <v>0</v>
      </c>
      <c r="U34" s="22">
        <v>0</v>
      </c>
      <c r="V34" s="68" t="e">
        <f>+M34/J34</f>
        <v>#DIV/0!</v>
      </c>
      <c r="W34" s="69" t="e">
        <f>+P34/J34</f>
        <v>#DIV/0!</v>
      </c>
      <c r="X34" s="70" t="e">
        <f>+P34/M34</f>
        <v>#DIV/0!</v>
      </c>
    </row>
    <row r="35" spans="1:26" s="26" customFormat="1" ht="7.5" hidden="1" customHeight="1" x14ac:dyDescent="0.25">
      <c r="A35" s="53"/>
      <c r="B35" s="54"/>
      <c r="C35" s="133"/>
      <c r="D35" s="17"/>
      <c r="E35" s="17"/>
      <c r="F35" s="17"/>
      <c r="G35" s="72"/>
      <c r="H35" s="72"/>
      <c r="I35" s="56"/>
      <c r="J35" s="56"/>
      <c r="K35" s="64"/>
      <c r="L35" s="63"/>
      <c r="M35" s="56"/>
      <c r="N35" s="58"/>
      <c r="O35" s="63"/>
      <c r="P35" s="56"/>
      <c r="Q35" s="56"/>
      <c r="R35" s="56"/>
      <c r="S35" s="56"/>
      <c r="T35" s="64"/>
      <c r="U35" s="65"/>
      <c r="V35" s="59"/>
      <c r="W35" s="60"/>
      <c r="X35" s="61"/>
    </row>
    <row r="36" spans="1:26" s="26" customFormat="1" hidden="1" x14ac:dyDescent="0.25">
      <c r="A36" s="53">
        <v>7</v>
      </c>
      <c r="B36" s="54">
        <v>0</v>
      </c>
      <c r="C36" s="133">
        <v>1</v>
      </c>
      <c r="D36" s="55" t="s">
        <v>50</v>
      </c>
      <c r="E36" s="56">
        <f>+'[1]GAST 90 PROPIOS'!E37</f>
        <v>0</v>
      </c>
      <c r="F36" s="56">
        <f>+'[1]GAST 90 PROPIOS'!F37</f>
        <v>0</v>
      </c>
      <c r="G36" s="57">
        <f>+'[1]GAST 90 PROPIOS'!G37</f>
        <v>0</v>
      </c>
      <c r="H36" s="57">
        <f>'[1]GAST 90 PROPIOS'!H37</f>
        <v>0</v>
      </c>
      <c r="I36" s="56">
        <f>+E36+H36</f>
        <v>0</v>
      </c>
      <c r="J36" s="56">
        <f>+'[1]GAST 90 PROPIOS'!J37</f>
        <v>0</v>
      </c>
      <c r="K36" s="73">
        <v>0</v>
      </c>
      <c r="L36" s="56">
        <f>+I36-J36</f>
        <v>0</v>
      </c>
      <c r="M36" s="56">
        <f>+'[1]GAST 90 PROPIOS'!M37</f>
        <v>0</v>
      </c>
      <c r="N36" s="58">
        <v>0</v>
      </c>
      <c r="O36" s="56">
        <f>J36-M36</f>
        <v>0</v>
      </c>
      <c r="P36" s="56">
        <f>+'[1]GAST 90 PROPIOS'!Q37</f>
        <v>0</v>
      </c>
      <c r="Q36" s="56">
        <f>+'[1]GAST 90 PROPIOS'!Q37</f>
        <v>0</v>
      </c>
      <c r="R36" s="56">
        <f>P36-Q36</f>
        <v>0</v>
      </c>
      <c r="S36" s="56">
        <f>+M36-P36</f>
        <v>0</v>
      </c>
      <c r="T36" s="64">
        <v>0</v>
      </c>
      <c r="U36" s="65">
        <v>0</v>
      </c>
      <c r="V36" s="59" t="e">
        <f>+M36/J36</f>
        <v>#DIV/0!</v>
      </c>
      <c r="W36" s="60" t="e">
        <f>+P36/J36</f>
        <v>#DIV/0!</v>
      </c>
      <c r="X36" s="61" t="e">
        <f>+P36/M36</f>
        <v>#DIV/0!</v>
      </c>
    </row>
    <row r="37" spans="1:26" s="26" customFormat="1" hidden="1" x14ac:dyDescent="0.25">
      <c r="A37" s="53">
        <v>7</v>
      </c>
      <c r="B37" s="54">
        <v>0</v>
      </c>
      <c r="C37" s="133">
        <v>2</v>
      </c>
      <c r="D37" s="74" t="s">
        <v>51</v>
      </c>
      <c r="E37" s="56">
        <f>+'[1]GAST 90 PROPIOS'!E38</f>
        <v>0</v>
      </c>
      <c r="F37" s="56">
        <f>+'[1]GAST 90 PROPIOS'!F38</f>
        <v>0</v>
      </c>
      <c r="G37" s="57">
        <f>+'[1]GAST 90 PROPIOS'!G38</f>
        <v>0</v>
      </c>
      <c r="H37" s="57">
        <f>'[1]GAST 90 PROPIOS'!H38</f>
        <v>0</v>
      </c>
      <c r="I37" s="56">
        <f>+E37+H37</f>
        <v>0</v>
      </c>
      <c r="J37" s="56">
        <f>+'[1]GAST 90 PROPIOS'!J38</f>
        <v>0</v>
      </c>
      <c r="K37" s="73">
        <v>0</v>
      </c>
      <c r="L37" s="56">
        <f>+I37-J37</f>
        <v>0</v>
      </c>
      <c r="M37" s="56">
        <f>+'[1]GAST 90 PROPIOS'!M38</f>
        <v>0</v>
      </c>
      <c r="N37" s="58">
        <v>0</v>
      </c>
      <c r="O37" s="56">
        <f>J37-M37</f>
        <v>0</v>
      </c>
      <c r="P37" s="56">
        <f>+'[1]GAST 90 PROPIOS'!P38</f>
        <v>0</v>
      </c>
      <c r="Q37" s="56">
        <f>+'[1]GAST 90 PROPIOS'!Q38</f>
        <v>0</v>
      </c>
      <c r="R37" s="56">
        <f>P37-Q37</f>
        <v>0</v>
      </c>
      <c r="S37" s="56">
        <f>+M37-P37</f>
        <v>0</v>
      </c>
      <c r="T37" s="64">
        <v>0</v>
      </c>
      <c r="U37" s="65">
        <v>0</v>
      </c>
      <c r="V37" s="59" t="e">
        <f>+M37/J37</f>
        <v>#DIV/0!</v>
      </c>
      <c r="W37" s="60" t="e">
        <f>+P37/J37</f>
        <v>#DIV/0!</v>
      </c>
      <c r="X37" s="61" t="e">
        <f>+P37/M37</f>
        <v>#DIV/0!</v>
      </c>
    </row>
    <row r="38" spans="1:26" s="26" customFormat="1" ht="8.25" customHeight="1" x14ac:dyDescent="0.25">
      <c r="A38" s="53"/>
      <c r="B38" s="54"/>
      <c r="C38" s="133"/>
      <c r="D38" s="74"/>
      <c r="E38" s="74"/>
      <c r="F38" s="74"/>
      <c r="G38" s="75"/>
      <c r="H38" s="75"/>
      <c r="I38" s="56"/>
      <c r="J38" s="56"/>
      <c r="K38" s="58"/>
      <c r="L38" s="63"/>
      <c r="M38" s="56"/>
      <c r="N38" s="58"/>
      <c r="O38" s="63"/>
      <c r="P38" s="56"/>
      <c r="Q38" s="56"/>
      <c r="R38" s="56"/>
      <c r="S38" s="56"/>
      <c r="T38" s="64"/>
      <c r="U38" s="65"/>
      <c r="V38" s="59"/>
      <c r="W38" s="60"/>
      <c r="X38" s="61"/>
    </row>
    <row r="39" spans="1:26" s="26" customFormat="1" ht="18.75" customHeight="1" x14ac:dyDescent="0.25">
      <c r="A39" s="53"/>
      <c r="B39" s="54"/>
      <c r="C39" s="133"/>
      <c r="D39" s="17" t="s">
        <v>52</v>
      </c>
      <c r="E39" s="18">
        <f t="shared" ref="E39:J39" si="16">SUM(E40:E47)</f>
        <v>17602623177</v>
      </c>
      <c r="F39" s="18">
        <f t="shared" si="16"/>
        <v>5099723510</v>
      </c>
      <c r="G39" s="19">
        <f t="shared" si="16"/>
        <v>-698755238</v>
      </c>
      <c r="H39" s="19">
        <f t="shared" si="16"/>
        <v>4400968272</v>
      </c>
      <c r="I39" s="19">
        <f t="shared" si="16"/>
        <v>22003591449</v>
      </c>
      <c r="J39" s="19">
        <f t="shared" si="16"/>
        <v>14865029815</v>
      </c>
      <c r="K39" s="20">
        <f>+J39/I39</f>
        <v>0.67557288770127444</v>
      </c>
      <c r="L39" s="19">
        <f>SUM(L40:L47)</f>
        <v>7138561634</v>
      </c>
      <c r="M39" s="19">
        <f>SUM(M40:M47)</f>
        <v>8757370953</v>
      </c>
      <c r="N39" s="20">
        <f>M39/I39</f>
        <v>0.39799734390169278</v>
      </c>
      <c r="O39" s="19">
        <f>SUM(O40:O47)</f>
        <v>6107658862</v>
      </c>
      <c r="P39" s="19">
        <f>SUM(P40:P47)</f>
        <v>5120755246</v>
      </c>
      <c r="Q39" s="19">
        <f>SUM(Q40:Q47)</f>
        <v>4939490953</v>
      </c>
      <c r="R39" s="18">
        <f>SUM(R40:T47)</f>
        <v>3817880002.1566205</v>
      </c>
      <c r="S39" s="18">
        <f>SUM(S40:U47)</f>
        <v>3636615711.261662</v>
      </c>
      <c r="T39" s="21">
        <f>+P39/I39</f>
        <v>0.23272361050099044</v>
      </c>
      <c r="U39" s="22">
        <f>+Q39/I39</f>
        <v>0.22448566928034314</v>
      </c>
      <c r="V39" s="68">
        <f>+M39/J39</f>
        <v>0.58912569042835783</v>
      </c>
      <c r="W39" s="69">
        <f>+P39/J39</f>
        <v>0.34448334848496232</v>
      </c>
      <c r="X39" s="70">
        <f>+P39/M39</f>
        <v>0.58473659200719252</v>
      </c>
      <c r="Z39" s="76"/>
    </row>
    <row r="40" spans="1:26" s="11" customFormat="1" ht="23.1" customHeight="1" x14ac:dyDescent="0.2">
      <c r="A40" s="50">
        <v>111</v>
      </c>
      <c r="B40" s="51">
        <v>705</v>
      </c>
      <c r="C40" s="131">
        <v>1</v>
      </c>
      <c r="D40" s="135" t="s">
        <v>53</v>
      </c>
      <c r="E40" s="77">
        <f>+'[1]GAST 10 NACION'!E35+'[1]GAST 90 PROPIOS'!E42</f>
        <v>3514066034</v>
      </c>
      <c r="F40" s="77">
        <f>+'[1]GAST 10 NACION'!F35+'[1]GAST 90 PROPIOS'!F42</f>
        <v>1015135152</v>
      </c>
      <c r="G40" s="78">
        <f>+'[1]GAST 10 NACION'!G35+'[1]GAST 90 PROPIOS'!G42</f>
        <v>-493000000</v>
      </c>
      <c r="H40" s="78">
        <f>'[1]GAST 10 NACION'!H35+'[1]GAST 90 PROPIOS'!H42</f>
        <v>522135152</v>
      </c>
      <c r="I40" s="79">
        <f t="shared" ref="I40:I46" si="17">+E40+H40</f>
        <v>4036201186</v>
      </c>
      <c r="J40" s="77">
        <f>+'[1]GAST 10 NACION'!J35+'[1]GAST 90 PROPIOS'!J42</f>
        <v>2096300062</v>
      </c>
      <c r="K40" s="80">
        <f t="shared" ref="K40:K46" si="18">+J40/I40</f>
        <v>0.51937452208062451</v>
      </c>
      <c r="L40" s="77">
        <f t="shared" ref="L40:L46" si="19">+I40-J40</f>
        <v>1939901124</v>
      </c>
      <c r="M40" s="77">
        <f>+'[1]GAST 10 NACION'!M35+'[1]GAST 90 PROPIOS'!M42</f>
        <v>803158266</v>
      </c>
      <c r="N40" s="80">
        <f t="shared" ref="N40:N46" si="20">M40/I40</f>
        <v>0.19898866012572447</v>
      </c>
      <c r="O40" s="77">
        <f t="shared" ref="O40:O46" si="21">J40-M40</f>
        <v>1293141796</v>
      </c>
      <c r="P40" s="77">
        <f>+'[1]GAST 10 NACION'!P35+'[1]GAST 90 PROPIOS'!P42</f>
        <v>185776044</v>
      </c>
      <c r="Q40" s="77">
        <f>+'[1]GAST 10 NACION'!Q35+'[1]GAST 90 PROPIOS'!Q42</f>
        <v>185776044</v>
      </c>
      <c r="R40" s="77">
        <f>P40-Q40</f>
        <v>0</v>
      </c>
      <c r="S40" s="77">
        <f>+M40-P40</f>
        <v>617382222</v>
      </c>
      <c r="T40" s="81">
        <f t="shared" ref="T40:T47" si="22">+P40/I40</f>
        <v>4.60274489399548E-2</v>
      </c>
      <c r="U40" s="82">
        <f t="shared" ref="U40:U47" si="23">+Q40/I40</f>
        <v>4.60274489399548E-2</v>
      </c>
      <c r="V40" s="83">
        <v>0</v>
      </c>
      <c r="W40" s="84">
        <v>0</v>
      </c>
      <c r="X40" s="85">
        <f t="shared" ref="X40:X46" si="24">+P40/M40</f>
        <v>0.23130689412589572</v>
      </c>
      <c r="Z40" s="86"/>
    </row>
    <row r="41" spans="1:26" s="11" customFormat="1" ht="21.6" customHeight="1" x14ac:dyDescent="0.2">
      <c r="A41" s="50">
        <v>211</v>
      </c>
      <c r="B41" s="51">
        <v>705</v>
      </c>
      <c r="C41" s="131">
        <v>1</v>
      </c>
      <c r="D41" s="135" t="s">
        <v>54</v>
      </c>
      <c r="E41" s="77">
        <f>+'[1]GAST 10 NACION'!E36+'[1]GAST 90 PROPIOS'!E43</f>
        <v>4145661688</v>
      </c>
      <c r="F41" s="77">
        <f>+'[1]GAST 10 NACION'!F36+'[1]GAST 90 PROPIOS'!F43</f>
        <v>158052160</v>
      </c>
      <c r="G41" s="78">
        <f>+'[1]GAST 10 NACION'!G37+'[1]GAST 90 PROPIOS'!G43</f>
        <v>-59535209</v>
      </c>
      <c r="H41" s="78">
        <f>'[1]GAST 10 NACION'!H36+'[1]GAST 90 PROPIOS'!H43</f>
        <v>129316951</v>
      </c>
      <c r="I41" s="77">
        <f t="shared" si="17"/>
        <v>4274978639</v>
      </c>
      <c r="J41" s="77">
        <f>+'[1]GAST 10 NACION'!J36+'[1]GAST 90 PROPIOS'!J43</f>
        <v>2055326544</v>
      </c>
      <c r="K41" s="80">
        <f t="shared" si="18"/>
        <v>0.48078054127558884</v>
      </c>
      <c r="L41" s="77">
        <f t="shared" si="19"/>
        <v>2219652095</v>
      </c>
      <c r="M41" s="77">
        <f>+'[1]GAST 10 NACION'!M36+'[1]GAST 90 PROPIOS'!M43</f>
        <v>1111103130</v>
      </c>
      <c r="N41" s="80">
        <f t="shared" si="20"/>
        <v>0.2599084636034365</v>
      </c>
      <c r="O41" s="77">
        <f t="shared" si="21"/>
        <v>944223414</v>
      </c>
      <c r="P41" s="77">
        <f>+'[1]GAST 10 NACION'!P36+'[1]GAST 90 PROPIOS'!P43</f>
        <v>710556737</v>
      </c>
      <c r="Q41" s="77">
        <f>+'[1]GAST 10 NACION'!Q36+'[1]GAST 90 PROPIOS'!Q43</f>
        <v>669063320</v>
      </c>
      <c r="R41" s="77">
        <f t="shared" ref="R41:R46" si="25">P41-Q41</f>
        <v>41493417</v>
      </c>
      <c r="S41" s="77">
        <f t="shared" ref="S41:S46" si="26">+M41-P41</f>
        <v>400546393</v>
      </c>
      <c r="T41" s="81">
        <f t="shared" si="22"/>
        <v>0.16621293274256288</v>
      </c>
      <c r="U41" s="82">
        <f t="shared" si="23"/>
        <v>0.15650682178765385</v>
      </c>
      <c r="V41" s="83">
        <f t="shared" ref="V41:V46" si="27">+M41/J41</f>
        <v>0.54059688629214731</v>
      </c>
      <c r="W41" s="84">
        <f t="shared" ref="W41:W46" si="28">+P41/J41</f>
        <v>0.34571476686966779</v>
      </c>
      <c r="X41" s="85">
        <f t="shared" si="24"/>
        <v>0.6395056568691333</v>
      </c>
    </row>
    <row r="42" spans="1:26" s="11" customFormat="1" ht="22.35" customHeight="1" x14ac:dyDescent="0.2">
      <c r="A42" s="50">
        <v>310</v>
      </c>
      <c r="B42" s="51">
        <v>705</v>
      </c>
      <c r="C42" s="131">
        <v>1</v>
      </c>
      <c r="D42" s="135" t="s">
        <v>55</v>
      </c>
      <c r="E42" s="77">
        <f>+'[1]GAST 10 NACION'!E37+'[1]GAST 90 PROPIOS'!E44</f>
        <v>1093168096</v>
      </c>
      <c r="F42" s="77">
        <f>+'[1]GAST 10 NACION'!F37+'[1]GAST 90 PROPIOS'!F44</f>
        <v>15000000</v>
      </c>
      <c r="G42" s="78">
        <f>+'[1]GAST 10 NACION'!G38+'[1]GAST 90 PROPIOS'!G44</f>
        <v>-50000000</v>
      </c>
      <c r="H42" s="78">
        <f>'[1]GAST 10 NACION'!H37+'[1]GAST 90 PROPIOS'!H44</f>
        <v>-15800000</v>
      </c>
      <c r="I42" s="77">
        <f t="shared" si="17"/>
        <v>1077368096</v>
      </c>
      <c r="J42" s="77">
        <f>+'[1]GAST 10 NACION'!J37+'[1]GAST 90 PROPIOS'!J44</f>
        <v>485049684</v>
      </c>
      <c r="K42" s="80">
        <f t="shared" si="18"/>
        <v>0.45021723383202911</v>
      </c>
      <c r="L42" s="77">
        <f t="shared" si="19"/>
        <v>592318412</v>
      </c>
      <c r="M42" s="77">
        <f>+'[1]GAST 10 NACION'!M37+'[1]GAST 90 PROPIOS'!M44</f>
        <v>293578780</v>
      </c>
      <c r="N42" s="80">
        <f t="shared" si="20"/>
        <v>0.27249626296711871</v>
      </c>
      <c r="O42" s="77">
        <f t="shared" si="21"/>
        <v>191470904</v>
      </c>
      <c r="P42" s="77">
        <f>+'[1]GAST 10 NACION'!P37+'[1]GAST 90 PROPIOS'!P44</f>
        <v>217079163</v>
      </c>
      <c r="Q42" s="77">
        <f>+'[1]GAST 10 NACION'!Q37+'[1]GAST 90 PROPIOS'!Q44</f>
        <v>207979163</v>
      </c>
      <c r="R42" s="77">
        <f t="shared" si="25"/>
        <v>9100000</v>
      </c>
      <c r="S42" s="77">
        <f t="shared" si="26"/>
        <v>76499617</v>
      </c>
      <c r="T42" s="81">
        <f t="shared" si="22"/>
        <v>0.20149024628254816</v>
      </c>
      <c r="U42" s="82">
        <f t="shared" si="23"/>
        <v>0.19304373665061639</v>
      </c>
      <c r="V42" s="83">
        <f t="shared" si="27"/>
        <v>0.60525506908690208</v>
      </c>
      <c r="W42" s="84">
        <f t="shared" si="28"/>
        <v>0.4475400565357342</v>
      </c>
      <c r="X42" s="85">
        <f t="shared" si="24"/>
        <v>0.73942388819791405</v>
      </c>
    </row>
    <row r="43" spans="1:26" s="11" customFormat="1" ht="22.35" customHeight="1" x14ac:dyDescent="0.2">
      <c r="A43" s="50">
        <v>310</v>
      </c>
      <c r="B43" s="51">
        <v>705</v>
      </c>
      <c r="C43" s="131">
        <v>2</v>
      </c>
      <c r="D43" s="135" t="s">
        <v>56</v>
      </c>
      <c r="E43" s="77">
        <f>+'[1]GAST 10 NACION'!E38+'[1]GAST 90 PROPIOS'!E45</f>
        <v>2515000000</v>
      </c>
      <c r="F43" s="77">
        <f>+'[1]GAST 10 NACION'!F38+'[1]GAST 90 PROPIOS'!F45</f>
        <v>59365485</v>
      </c>
      <c r="G43" s="78">
        <f>+'[1]GAST 10 NACION'!G39+'[1]GAST 90 PROPIOS'!G45</f>
        <v>0</v>
      </c>
      <c r="H43" s="78">
        <f>'[1]GAST 10 NACION'!H38+'[1]GAST 90 PROPIOS'!H45</f>
        <v>9365485</v>
      </c>
      <c r="I43" s="77">
        <f t="shared" si="17"/>
        <v>2524365485</v>
      </c>
      <c r="J43" s="77">
        <f>+'[1]GAST 10 NACION'!J38+'[1]GAST 90 PROPIOS'!J45</f>
        <v>2041151759</v>
      </c>
      <c r="K43" s="80">
        <f t="shared" si="18"/>
        <v>0.80858012483877706</v>
      </c>
      <c r="L43" s="77">
        <f t="shared" si="19"/>
        <v>483213726</v>
      </c>
      <c r="M43" s="77">
        <f>+'[1]GAST 10 NACION'!M38+'[1]GAST 90 PROPIOS'!M45</f>
        <v>1932480606</v>
      </c>
      <c r="N43" s="80">
        <f t="shared" si="20"/>
        <v>0.76553122655295691</v>
      </c>
      <c r="O43" s="77">
        <f t="shared" si="21"/>
        <v>108671153</v>
      </c>
      <c r="P43" s="77">
        <f>+'[1]GAST 10 NACION'!P38+'[1]GAST 90 PROPIOS'!P45</f>
        <v>1007382444</v>
      </c>
      <c r="Q43" s="77">
        <f>+'[1]GAST 10 NACION'!Q38+'[1]GAST 90 PROPIOS'!Q45</f>
        <v>999852444</v>
      </c>
      <c r="R43" s="77">
        <f t="shared" si="25"/>
        <v>7530000</v>
      </c>
      <c r="S43" s="77">
        <f t="shared" si="26"/>
        <v>925098162</v>
      </c>
      <c r="T43" s="81">
        <f t="shared" si="22"/>
        <v>0.39906362608186269</v>
      </c>
      <c r="U43" s="82">
        <f t="shared" si="23"/>
        <v>0.39608069827495679</v>
      </c>
      <c r="V43" s="83">
        <f t="shared" si="27"/>
        <v>0.94675988567687874</v>
      </c>
      <c r="W43" s="84">
        <f t="shared" si="28"/>
        <v>0.49353627899453018</v>
      </c>
      <c r="X43" s="85">
        <f t="shared" si="24"/>
        <v>0.52128980796612456</v>
      </c>
    </row>
    <row r="44" spans="1:26" s="11" customFormat="1" ht="20.85" customHeight="1" x14ac:dyDescent="0.2">
      <c r="A44" s="50">
        <v>410</v>
      </c>
      <c r="B44" s="51">
        <v>705</v>
      </c>
      <c r="C44" s="131">
        <v>1</v>
      </c>
      <c r="D44" s="135" t="s">
        <v>57</v>
      </c>
      <c r="E44" s="77">
        <f>+'[1]GAST 10 NACION'!E39+'[1]GAST 90 PROPIOS'!E46</f>
        <v>3986627198</v>
      </c>
      <c r="F44" s="77">
        <f>+'[1]GAST 10 NACION'!F39+'[1]GAST 90 PROPIOS'!F46</f>
        <v>399699611</v>
      </c>
      <c r="G44" s="78">
        <f>+'[1]GAST 10 NACION'!G39+'[1]GAST 90 PROPIOS'!G46</f>
        <v>-96220029</v>
      </c>
      <c r="H44" s="78">
        <f>'[1]GAST 10 NACION'!H39+'[1]GAST 90 PROPIOS'!H46</f>
        <v>303479582</v>
      </c>
      <c r="I44" s="77">
        <f t="shared" si="17"/>
        <v>4290106780</v>
      </c>
      <c r="J44" s="77">
        <f>+'[1]GAST 10 NACION'!J39+'[1]GAST 90 PROPIOS'!J46</f>
        <v>3034183250</v>
      </c>
      <c r="K44" s="80">
        <f t="shared" si="18"/>
        <v>0.7072512190477459</v>
      </c>
      <c r="L44" s="77">
        <f t="shared" si="19"/>
        <v>1255923530</v>
      </c>
      <c r="M44" s="77">
        <f>+'[1]GAST 10 NACION'!M39+'[1]GAST 90 PROPIOS'!M46</f>
        <v>2231159345</v>
      </c>
      <c r="N44" s="80">
        <f t="shared" si="20"/>
        <v>0.52007081861025384</v>
      </c>
      <c r="O44" s="77">
        <f t="shared" si="21"/>
        <v>803023905</v>
      </c>
      <c r="P44" s="77">
        <f>+'[1]GAST 10 NACION'!P39+'[1]GAST 90 PROPIOS'!P46</f>
        <v>1610085829</v>
      </c>
      <c r="Q44" s="77">
        <f>+'[1]GAST 10 NACION'!Q39+'[1]GAST 90 PROPIOS'!Q46</f>
        <v>1491588267</v>
      </c>
      <c r="R44" s="77">
        <f t="shared" si="25"/>
        <v>118497562</v>
      </c>
      <c r="S44" s="77">
        <f t="shared" si="26"/>
        <v>621073516</v>
      </c>
      <c r="T44" s="81">
        <f t="shared" si="22"/>
        <v>0.3753020406172734</v>
      </c>
      <c r="U44" s="82">
        <f t="shared" si="23"/>
        <v>0.34768091879521934</v>
      </c>
      <c r="V44" s="83">
        <f t="shared" si="27"/>
        <v>0.73534099992147806</v>
      </c>
      <c r="W44" s="84">
        <f t="shared" si="28"/>
        <v>0.53064884232025211</v>
      </c>
      <c r="X44" s="85">
        <f t="shared" si="24"/>
        <v>0.72163641409484358</v>
      </c>
    </row>
    <row r="45" spans="1:26" s="11" customFormat="1" ht="22.35" customHeight="1" x14ac:dyDescent="0.2">
      <c r="A45" s="50">
        <v>510</v>
      </c>
      <c r="B45" s="51">
        <v>705</v>
      </c>
      <c r="C45" s="131">
        <v>1</v>
      </c>
      <c r="D45" s="135" t="s">
        <v>58</v>
      </c>
      <c r="E45" s="77">
        <f>+'[1]GAST 10 NACION'!E40+'[1]GAST 90 PROPIOS'!E47</f>
        <v>922576315</v>
      </c>
      <c r="F45" s="77">
        <f>+'[1]GAST 10 NACION'!F40+'[1]GAST 90 PROPIOS'!F47</f>
        <v>48454662</v>
      </c>
      <c r="G45" s="78">
        <f>+'[1]GAST 10 NACION'!G40+'[1]GAST 90 PROPIOS'!G47</f>
        <v>0</v>
      </c>
      <c r="H45" s="78">
        <f>'[1]GAST 10 NACION'!H40+'[1]GAST 90 PROPIOS'!H47</f>
        <v>48454662</v>
      </c>
      <c r="I45" s="77">
        <f t="shared" si="17"/>
        <v>971030977</v>
      </c>
      <c r="J45" s="77">
        <f>+'[1]GAST 10 NACION'!J40+'[1]GAST 90 PROPIOS'!J47</f>
        <v>786189082</v>
      </c>
      <c r="K45" s="80">
        <f t="shared" si="18"/>
        <v>0.80964366804129262</v>
      </c>
      <c r="L45" s="77">
        <f t="shared" si="19"/>
        <v>184841895</v>
      </c>
      <c r="M45" s="77">
        <f>+'[1]GAST 10 NACION'!M40+'[1]GAST 90 PROPIOS'!M47</f>
        <v>651382095</v>
      </c>
      <c r="N45" s="80">
        <f t="shared" si="20"/>
        <v>0.67081494867696689</v>
      </c>
      <c r="O45" s="77">
        <f t="shared" si="21"/>
        <v>134806987</v>
      </c>
      <c r="P45" s="77">
        <f>+'[1]GAST 10 NACION'!P40+'[1]GAST 90 PROPIOS'!P47</f>
        <v>466013901</v>
      </c>
      <c r="Q45" s="77">
        <f>+'[1]GAST 10 NACION'!Q40+'[1]GAST 90 PROPIOS'!Q47</f>
        <v>466013901</v>
      </c>
      <c r="R45" s="77">
        <f t="shared" si="25"/>
        <v>0</v>
      </c>
      <c r="S45" s="77">
        <f t="shared" si="26"/>
        <v>185368194</v>
      </c>
      <c r="T45" s="81">
        <f t="shared" si="22"/>
        <v>0.47991661650151457</v>
      </c>
      <c r="U45" s="82">
        <f t="shared" si="23"/>
        <v>0.47991661650151457</v>
      </c>
      <c r="V45" s="83">
        <f t="shared" si="27"/>
        <v>0.82853108738541348</v>
      </c>
      <c r="W45" s="84">
        <f t="shared" si="28"/>
        <v>0.59275041039046128</v>
      </c>
      <c r="X45" s="85">
        <f t="shared" si="24"/>
        <v>0.71542325860215727</v>
      </c>
    </row>
    <row r="46" spans="1:26" s="11" customFormat="1" ht="21.6" customHeight="1" x14ac:dyDescent="0.2">
      <c r="A46" s="50">
        <v>520</v>
      </c>
      <c r="B46" s="51">
        <v>705</v>
      </c>
      <c r="C46" s="131">
        <v>1</v>
      </c>
      <c r="D46" s="135" t="s">
        <v>59</v>
      </c>
      <c r="E46" s="77">
        <f>+'[1]GAST 10 NACION'!E41+'[1]GAST 90 PROPIOS'!E48</f>
        <v>1425523846</v>
      </c>
      <c r="F46" s="77">
        <f>+'[1]GAST 10 NACION'!F41+'[1]GAST 90 PROPIOS'!F48</f>
        <v>219016440</v>
      </c>
      <c r="G46" s="78">
        <f>+'[1]GAST 10 NACION'!G41+'[1]GAST 90 PROPIOS'!G48</f>
        <v>0</v>
      </c>
      <c r="H46" s="78">
        <f>'[1]GAST 10 NACION'!H41+'[1]GAST 90 PROPIOS'!H48</f>
        <v>219016440</v>
      </c>
      <c r="I46" s="77">
        <f t="shared" si="17"/>
        <v>1644540286</v>
      </c>
      <c r="J46" s="77">
        <f>+'[1]GAST 10 NACION'!J41+'[1]GAST 90 PROPIOS'!J48</f>
        <v>1181829434</v>
      </c>
      <c r="K46" s="80">
        <f t="shared" si="18"/>
        <v>0.71863817752653092</v>
      </c>
      <c r="L46" s="77">
        <f t="shared" si="19"/>
        <v>462710852</v>
      </c>
      <c r="M46" s="77">
        <f>+'[1]GAST 10 NACION'!M41+'[1]GAST 90 PROPIOS'!M48</f>
        <v>922449293</v>
      </c>
      <c r="N46" s="80">
        <f t="shared" si="20"/>
        <v>0.56091620305858536</v>
      </c>
      <c r="O46" s="77">
        <f t="shared" si="21"/>
        <v>259380141</v>
      </c>
      <c r="P46" s="77">
        <f>+'[1]GAST 10 NACION'!P41+'[1]GAST 90 PROPIOS'!P48</f>
        <v>675081666</v>
      </c>
      <c r="Q46" s="77">
        <f>+'[1]GAST 10 NACION'!Q41+'[1]GAST 90 PROPIOS'!Q48</f>
        <v>670438352</v>
      </c>
      <c r="R46" s="77">
        <f t="shared" si="25"/>
        <v>4643314</v>
      </c>
      <c r="S46" s="77">
        <f t="shared" si="26"/>
        <v>247367627</v>
      </c>
      <c r="T46" s="81">
        <f t="shared" si="22"/>
        <v>0.41049871003281702</v>
      </c>
      <c r="U46" s="82">
        <f t="shared" si="23"/>
        <v>0.40767523769861602</v>
      </c>
      <c r="V46" s="83">
        <f t="shared" si="27"/>
        <v>0.78052658570018318</v>
      </c>
      <c r="W46" s="84">
        <f t="shared" si="28"/>
        <v>0.57121750954799799</v>
      </c>
      <c r="X46" s="85">
        <f t="shared" si="24"/>
        <v>0.7318360706901208</v>
      </c>
    </row>
    <row r="47" spans="1:26" s="11" customFormat="1" ht="16.5" customHeight="1" x14ac:dyDescent="0.2">
      <c r="A47" s="50">
        <v>520</v>
      </c>
      <c r="B47" s="51">
        <v>705</v>
      </c>
      <c r="C47" s="131">
        <v>2</v>
      </c>
      <c r="D47" s="135" t="s">
        <v>60</v>
      </c>
      <c r="E47" s="77"/>
      <c r="F47" s="77">
        <f>'[1]GAST 90 PROPIOS'!F49</f>
        <v>3185000000</v>
      </c>
      <c r="G47" s="78">
        <f>+'[1]GAST 90 PROPIOS'!G49</f>
        <v>0</v>
      </c>
      <c r="H47" s="78">
        <f>+'[1]GAST 90 PROPIOS'!H49</f>
        <v>3185000000</v>
      </c>
      <c r="I47" s="77">
        <f>+E47+H47</f>
        <v>3185000000</v>
      </c>
      <c r="J47" s="77">
        <f>+'[1]GAST 90 PROPIOS'!J49</f>
        <v>3185000000</v>
      </c>
      <c r="K47" s="80">
        <f>+J47/I47</f>
        <v>1</v>
      </c>
      <c r="L47" s="77">
        <f>+I47-J47</f>
        <v>0</v>
      </c>
      <c r="M47" s="77">
        <f>+'[1]GAST 90 PROPIOS'!M49</f>
        <v>812059438</v>
      </c>
      <c r="N47" s="80">
        <f>M47/I47</f>
        <v>0.25496371679748825</v>
      </c>
      <c r="O47" s="77">
        <f>J47-M47</f>
        <v>2372940562</v>
      </c>
      <c r="P47" s="77">
        <f>+'[1]GAST 90 PROPIOS'!P49</f>
        <v>248779462</v>
      </c>
      <c r="Q47" s="77">
        <f>+'[1]GAST 90 PROPIOS'!Q49</f>
        <v>248779462</v>
      </c>
      <c r="R47" s="77">
        <f>P47-Q47</f>
        <v>0</v>
      </c>
      <c r="S47" s="77">
        <f>+M47-P47</f>
        <v>563279976</v>
      </c>
      <c r="T47" s="81">
        <f t="shared" si="22"/>
        <v>7.8109721193092618E-2</v>
      </c>
      <c r="U47" s="82">
        <f t="shared" si="23"/>
        <v>7.8109721193092618E-2</v>
      </c>
      <c r="V47" s="83"/>
      <c r="W47" s="84"/>
      <c r="X47" s="85"/>
    </row>
    <row r="48" spans="1:26" s="11" customFormat="1" ht="8.25" customHeight="1" x14ac:dyDescent="0.2">
      <c r="A48" s="50"/>
      <c r="B48" s="51"/>
      <c r="C48" s="131"/>
      <c r="D48" s="136"/>
      <c r="E48" s="77"/>
      <c r="F48" s="77"/>
      <c r="G48" s="78"/>
      <c r="H48" s="78"/>
      <c r="I48" s="77"/>
      <c r="J48" s="77"/>
      <c r="K48" s="80"/>
      <c r="L48" s="77"/>
      <c r="M48" s="77"/>
      <c r="N48" s="80"/>
      <c r="O48" s="77"/>
      <c r="P48" s="77"/>
      <c r="Q48" s="77"/>
      <c r="R48" s="77"/>
      <c r="S48" s="77"/>
      <c r="T48" s="81"/>
      <c r="U48" s="82"/>
      <c r="V48" s="83"/>
      <c r="W48" s="84"/>
      <c r="X48" s="85"/>
    </row>
    <row r="49" spans="1:24" s="11" customFormat="1" ht="23.25" customHeight="1" x14ac:dyDescent="0.2">
      <c r="A49" s="50"/>
      <c r="B49" s="51"/>
      <c r="C49" s="131"/>
      <c r="D49" s="137" t="s">
        <v>61</v>
      </c>
      <c r="E49" s="87">
        <f t="shared" ref="E49:J49" si="29">E50</f>
        <v>219000000</v>
      </c>
      <c r="F49" s="87">
        <f t="shared" si="29"/>
        <v>0</v>
      </c>
      <c r="G49" s="88">
        <f t="shared" si="29"/>
        <v>0</v>
      </c>
      <c r="H49" s="88">
        <f t="shared" si="29"/>
        <v>0</v>
      </c>
      <c r="I49" s="87">
        <f t="shared" si="29"/>
        <v>219000000</v>
      </c>
      <c r="J49" s="87">
        <f t="shared" si="29"/>
        <v>197208515</v>
      </c>
      <c r="K49" s="89">
        <f>+J49/I49</f>
        <v>0.90049550228310504</v>
      </c>
      <c r="L49" s="87">
        <f>L50</f>
        <v>21791485</v>
      </c>
      <c r="M49" s="87">
        <f>M50</f>
        <v>197208515</v>
      </c>
      <c r="N49" s="89">
        <f>M49/I49</f>
        <v>0.90049550228310504</v>
      </c>
      <c r="O49" s="87">
        <f t="shared" ref="O49:S50" si="30">O50</f>
        <v>0</v>
      </c>
      <c r="P49" s="87">
        <f t="shared" si="30"/>
        <v>85521257</v>
      </c>
      <c r="Q49" s="87">
        <f t="shared" si="30"/>
        <v>69414022</v>
      </c>
      <c r="R49" s="87">
        <f t="shared" si="30"/>
        <v>16107235</v>
      </c>
      <c r="S49" s="87">
        <f t="shared" si="30"/>
        <v>111687258</v>
      </c>
      <c r="T49" s="90">
        <f>+P49/I49</f>
        <v>0.39050802283105024</v>
      </c>
      <c r="U49" s="91">
        <f>+Q49/I49</f>
        <v>0.31695900456621007</v>
      </c>
      <c r="V49" s="92">
        <f>+M49/J49</f>
        <v>1</v>
      </c>
      <c r="W49" s="93">
        <f>+P49/J49</f>
        <v>0.43365904864706273</v>
      </c>
      <c r="X49" s="94">
        <f>+P49/M49</f>
        <v>0.43365904864706273</v>
      </c>
    </row>
    <row r="50" spans="1:24" s="11" customFormat="1" ht="14.25" customHeight="1" x14ac:dyDescent="0.2">
      <c r="A50" s="50">
        <v>4</v>
      </c>
      <c r="B50" s="51"/>
      <c r="C50" s="131"/>
      <c r="D50" s="135" t="s">
        <v>62</v>
      </c>
      <c r="E50" s="77">
        <f>+E51</f>
        <v>219000000</v>
      </c>
      <c r="F50" s="77"/>
      <c r="G50" s="78"/>
      <c r="H50" s="78">
        <f>+'[1]GAST 90 PROPIOS'!H52</f>
        <v>0</v>
      </c>
      <c r="I50" s="77">
        <f>+I51</f>
        <v>219000000</v>
      </c>
      <c r="J50" s="77">
        <f>J51</f>
        <v>197208515</v>
      </c>
      <c r="K50" s="80">
        <f>+J50/I50</f>
        <v>0.90049550228310504</v>
      </c>
      <c r="L50" s="77">
        <f>L51</f>
        <v>21791485</v>
      </c>
      <c r="M50" s="77">
        <f>M51</f>
        <v>197208515</v>
      </c>
      <c r="N50" s="80">
        <f>M50/I50</f>
        <v>0.90049550228310504</v>
      </c>
      <c r="O50" s="77">
        <f t="shared" si="30"/>
        <v>0</v>
      </c>
      <c r="P50" s="77">
        <f t="shared" si="30"/>
        <v>85521257</v>
      </c>
      <c r="Q50" s="77">
        <f t="shared" si="30"/>
        <v>69414022</v>
      </c>
      <c r="R50" s="77">
        <f t="shared" si="30"/>
        <v>16107235</v>
      </c>
      <c r="S50" s="77">
        <f t="shared" si="30"/>
        <v>111687258</v>
      </c>
      <c r="T50" s="81">
        <f>+P50/I50</f>
        <v>0.39050802283105024</v>
      </c>
      <c r="U50" s="82">
        <f>+Q50/I50</f>
        <v>0.31695900456621007</v>
      </c>
      <c r="V50" s="83">
        <f>+M50/J50</f>
        <v>1</v>
      </c>
      <c r="W50" s="84">
        <f>+P50/J50</f>
        <v>0.43365904864706273</v>
      </c>
      <c r="X50" s="85">
        <f>+P50/M50</f>
        <v>0.43365904864706273</v>
      </c>
    </row>
    <row r="51" spans="1:24" s="11" customFormat="1" ht="24.6" customHeight="1" x14ac:dyDescent="0.2">
      <c r="A51" s="50">
        <v>4</v>
      </c>
      <c r="B51" s="51">
        <v>0</v>
      </c>
      <c r="C51" s="131">
        <v>1</v>
      </c>
      <c r="D51" s="135" t="s">
        <v>63</v>
      </c>
      <c r="E51" s="77">
        <f>+'[1]GAST 90 PROPIOS'!E53</f>
        <v>219000000</v>
      </c>
      <c r="F51" s="77">
        <f>+'[1]GAST 90 PROPIOS'!F53</f>
        <v>0</v>
      </c>
      <c r="G51" s="78">
        <f>+'[1]GAST 90 PROPIOS'!G53</f>
        <v>0</v>
      </c>
      <c r="H51" s="78">
        <f>'[1]GAST 90 PROPIOS'!H53</f>
        <v>0</v>
      </c>
      <c r="I51" s="77">
        <f>+E51+H51</f>
        <v>219000000</v>
      </c>
      <c r="J51" s="77">
        <f>+'[1]GAST 10 NACION'!J55+'[1]GAST 90 PROPIOS'!J53</f>
        <v>197208515</v>
      </c>
      <c r="K51" s="80">
        <f>+J51/I51</f>
        <v>0.90049550228310504</v>
      </c>
      <c r="L51" s="77">
        <f>+'[1]GAST 10 NACION'!L55+'[1]GAST 90 PROPIOS'!L53</f>
        <v>21791485</v>
      </c>
      <c r="M51" s="77">
        <f>+'[1]GAST 10 NACION'!M55+'[1]GAST 90 PROPIOS'!M53</f>
        <v>197208515</v>
      </c>
      <c r="N51" s="80">
        <f>M51/I51</f>
        <v>0.90049550228310504</v>
      </c>
      <c r="O51" s="77">
        <f>J51-M51</f>
        <v>0</v>
      </c>
      <c r="P51" s="77">
        <f>+'[1]GAST 90 PROPIOS'!P53</f>
        <v>85521257</v>
      </c>
      <c r="Q51" s="77">
        <f>+'[1]GAST 90 PROPIOS'!Q53</f>
        <v>69414022</v>
      </c>
      <c r="R51" s="77">
        <f>P51-Q51</f>
        <v>16107235</v>
      </c>
      <c r="S51" s="77">
        <f>+M51-P51</f>
        <v>111687258</v>
      </c>
      <c r="T51" s="81">
        <f>+P51/I51</f>
        <v>0.39050802283105024</v>
      </c>
      <c r="U51" s="82">
        <f>+Q51/I51</f>
        <v>0.31695900456621007</v>
      </c>
      <c r="V51" s="83">
        <f>+M51/J51</f>
        <v>1</v>
      </c>
      <c r="W51" s="84">
        <f>+P51/J51</f>
        <v>0.43365904864706273</v>
      </c>
      <c r="X51" s="85">
        <f>+P51/M51</f>
        <v>0.43365904864706273</v>
      </c>
    </row>
    <row r="52" spans="1:24" s="11" customFormat="1" ht="5.25" customHeight="1" x14ac:dyDescent="0.2">
      <c r="A52" s="50"/>
      <c r="B52" s="51"/>
      <c r="C52" s="131"/>
      <c r="D52" s="138"/>
      <c r="E52" s="77"/>
      <c r="F52" s="77"/>
      <c r="G52" s="78"/>
      <c r="H52" s="78"/>
      <c r="I52" s="77"/>
      <c r="J52" s="77"/>
      <c r="K52" s="80"/>
      <c r="L52" s="77"/>
      <c r="M52" s="77"/>
      <c r="N52" s="80"/>
      <c r="O52" s="77"/>
      <c r="P52" s="77"/>
      <c r="Q52" s="77"/>
      <c r="R52" s="77"/>
      <c r="S52" s="77"/>
      <c r="T52" s="81"/>
      <c r="U52" s="82"/>
      <c r="V52" s="83"/>
      <c r="W52" s="84"/>
      <c r="X52" s="85"/>
    </row>
    <row r="53" spans="1:24" s="11" customFormat="1" ht="15.75" customHeight="1" x14ac:dyDescent="0.2">
      <c r="A53" s="41"/>
      <c r="B53" s="42"/>
      <c r="C53" s="130"/>
      <c r="D53" s="139" t="s">
        <v>64</v>
      </c>
      <c r="E53" s="87">
        <f>E54</f>
        <v>11266800358</v>
      </c>
      <c r="F53" s="87">
        <f>F54</f>
        <v>2416342604</v>
      </c>
      <c r="G53" s="88">
        <f>G54</f>
        <v>0</v>
      </c>
      <c r="H53" s="88">
        <f>H54</f>
        <v>2416342604</v>
      </c>
      <c r="I53" s="87">
        <f>+I54</f>
        <v>13683142962</v>
      </c>
      <c r="J53" s="87">
        <f>J54</f>
        <v>8345232621</v>
      </c>
      <c r="K53" s="89">
        <f>+J53/I53</f>
        <v>0.60989150257187819</v>
      </c>
      <c r="L53" s="87">
        <f>L54</f>
        <v>5337910341</v>
      </c>
      <c r="M53" s="87">
        <f>M54</f>
        <v>5347471403</v>
      </c>
      <c r="N53" s="89">
        <f>M53/I53</f>
        <v>0.39080724493273772</v>
      </c>
      <c r="O53" s="87">
        <f>O54</f>
        <v>2997761218</v>
      </c>
      <c r="P53" s="87">
        <f>P54</f>
        <v>3952034425</v>
      </c>
      <c r="Q53" s="87">
        <f>Q54</f>
        <v>3878248991</v>
      </c>
      <c r="R53" s="87">
        <f>R54</f>
        <v>73785434</v>
      </c>
      <c r="S53" s="87">
        <f>S54</f>
        <v>1395436978</v>
      </c>
      <c r="T53" s="90">
        <f>+P53/I53</f>
        <v>0.2888250481614752</v>
      </c>
      <c r="U53" s="91">
        <f>+Q53/I53</f>
        <v>0.28343261498987765</v>
      </c>
      <c r="V53" s="92">
        <f>+M53/J53</f>
        <v>0.64078158702773447</v>
      </c>
      <c r="W53" s="93">
        <f>+P53/J53</f>
        <v>0.47356791649582947</v>
      </c>
      <c r="X53" s="94">
        <f>+P53/M53</f>
        <v>0.73904732296143893</v>
      </c>
    </row>
    <row r="54" spans="1:24" s="11" customFormat="1" ht="14.25" customHeight="1" x14ac:dyDescent="0.2">
      <c r="A54" s="50">
        <v>5</v>
      </c>
      <c r="B54" s="51"/>
      <c r="C54" s="131"/>
      <c r="D54" s="136" t="s">
        <v>65</v>
      </c>
      <c r="E54" s="77">
        <f t="shared" ref="E54:J54" si="31">E55+E56</f>
        <v>11266800358</v>
      </c>
      <c r="F54" s="77">
        <f t="shared" si="31"/>
        <v>2416342604</v>
      </c>
      <c r="G54" s="78">
        <f t="shared" si="31"/>
        <v>0</v>
      </c>
      <c r="H54" s="78">
        <f t="shared" si="31"/>
        <v>2416342604</v>
      </c>
      <c r="I54" s="77">
        <f t="shared" si="31"/>
        <v>13683142962</v>
      </c>
      <c r="J54" s="77">
        <f t="shared" si="31"/>
        <v>8345232621</v>
      </c>
      <c r="K54" s="80">
        <f>+J54/I54</f>
        <v>0.60989150257187819</v>
      </c>
      <c r="L54" s="77">
        <f>L55+L56</f>
        <v>5337910341</v>
      </c>
      <c r="M54" s="77">
        <f>M55+M56</f>
        <v>5347471403</v>
      </c>
      <c r="N54" s="80">
        <f>M54/I54</f>
        <v>0.39080724493273772</v>
      </c>
      <c r="O54" s="77">
        <f>O55+O56</f>
        <v>2997761218</v>
      </c>
      <c r="P54" s="77">
        <f>P55+P56</f>
        <v>3952034425</v>
      </c>
      <c r="Q54" s="77">
        <f>Q55+Q56</f>
        <v>3878248991</v>
      </c>
      <c r="R54" s="77">
        <f>R55+R56</f>
        <v>73785434</v>
      </c>
      <c r="S54" s="77">
        <f>S55+S56</f>
        <v>1395436978</v>
      </c>
      <c r="T54" s="81">
        <f>+P54/I54</f>
        <v>0.2888250481614752</v>
      </c>
      <c r="U54" s="82">
        <f>+Q54/I54</f>
        <v>0.28343261498987765</v>
      </c>
      <c r="V54" s="83">
        <f>+M54/J54</f>
        <v>0.64078158702773447</v>
      </c>
      <c r="W54" s="84">
        <f>+P54/J54</f>
        <v>0.47356791649582947</v>
      </c>
      <c r="X54" s="85">
        <f>+P54/M54</f>
        <v>0.73904732296143893</v>
      </c>
    </row>
    <row r="55" spans="1:24" s="11" customFormat="1" ht="14.25" customHeight="1" x14ac:dyDescent="0.2">
      <c r="A55" s="50">
        <v>5</v>
      </c>
      <c r="B55" s="51">
        <v>0</v>
      </c>
      <c r="C55" s="131">
        <v>1</v>
      </c>
      <c r="D55" s="136" t="s">
        <v>66</v>
      </c>
      <c r="E55" s="77">
        <f>+'[1]GAST 90 PROPIOS'!E57</f>
        <v>5599105058</v>
      </c>
      <c r="F55" s="77">
        <f>+'[1]GAST 90 PROPIOS'!F57</f>
        <v>0</v>
      </c>
      <c r="G55" s="78">
        <f>+'[1]GAST 90 PROPIOS'!G57</f>
        <v>0</v>
      </c>
      <c r="H55" s="78">
        <f>'[1]GAST 90 PROPIOS'!H57</f>
        <v>0</v>
      </c>
      <c r="I55" s="77">
        <f>+E55+H55</f>
        <v>5599105058</v>
      </c>
      <c r="J55" s="77">
        <f>+'[1]GAST 10 NACION'!J59+'[1]GAST 90 PROPIOS'!J57</f>
        <v>4819770145</v>
      </c>
      <c r="K55" s="80">
        <f>+J55/I55</f>
        <v>0.86081080727597947</v>
      </c>
      <c r="L55" s="77">
        <f>+'[1]GAST 10 NACION'!L59+'[1]GAST 90 PROPIOS'!L57</f>
        <v>779334913</v>
      </c>
      <c r="M55" s="77">
        <f>+'[1]GAST 10 NACION'!M59+'[1]GAST 90 PROPIOS'!M57</f>
        <v>3065699057</v>
      </c>
      <c r="N55" s="80">
        <f>M55/I55</f>
        <v>0.54753376213574168</v>
      </c>
      <c r="O55" s="77">
        <f>J55-M55</f>
        <v>1754071088</v>
      </c>
      <c r="P55" s="77">
        <f>+'[1]GAST 90 PROPIOS'!P57</f>
        <v>2590828947</v>
      </c>
      <c r="Q55" s="77">
        <f>+'[1]GAST 90 PROPIOS'!Q57</f>
        <v>2530859528</v>
      </c>
      <c r="R55" s="77">
        <f>P55-Q55</f>
        <v>59969419</v>
      </c>
      <c r="S55" s="77">
        <f>+M55-P55</f>
        <v>474870110</v>
      </c>
      <c r="T55" s="81">
        <f>+P55/I55</f>
        <v>0.46272197434449353</v>
      </c>
      <c r="U55" s="82">
        <f>+Q55/I55</f>
        <v>0.45201143786075393</v>
      </c>
      <c r="V55" s="83">
        <f>+M55/J55</f>
        <v>0.63606748138816072</v>
      </c>
      <c r="W55" s="84">
        <f>+P55/J55</f>
        <v>0.53754201321980266</v>
      </c>
      <c r="X55" s="85">
        <f>+P55/M55</f>
        <v>0.84510217696818113</v>
      </c>
    </row>
    <row r="56" spans="1:24" s="11" customFormat="1" ht="14.25" customHeight="1" x14ac:dyDescent="0.2">
      <c r="A56" s="50">
        <v>5</v>
      </c>
      <c r="B56" s="95">
        <v>0</v>
      </c>
      <c r="C56" s="131">
        <v>2</v>
      </c>
      <c r="D56" s="136" t="s">
        <v>67</v>
      </c>
      <c r="E56" s="77">
        <f>+'[1]GAST 90 PROPIOS'!E58</f>
        <v>5667695300</v>
      </c>
      <c r="F56" s="77">
        <f>+'[1]GAST 90 PROPIOS'!F58</f>
        <v>2416342604</v>
      </c>
      <c r="G56" s="78">
        <f>+'[1]GAST 90 PROPIOS'!G58</f>
        <v>0</v>
      </c>
      <c r="H56" s="78">
        <f>'[1]GAST 90 PROPIOS'!H58</f>
        <v>2416342604</v>
      </c>
      <c r="I56" s="77">
        <f>+E56+H56</f>
        <v>8084037904</v>
      </c>
      <c r="J56" s="77">
        <f>+'[1]GAST 10 NACION'!J60+'[1]GAST 90 PROPIOS'!J58</f>
        <v>3525462476</v>
      </c>
      <c r="K56" s="80">
        <f>+J56/I56</f>
        <v>0.43610167565587404</v>
      </c>
      <c r="L56" s="77">
        <f>+'[1]GAST 10 NACION'!L60+'[1]GAST 90 PROPIOS'!L58</f>
        <v>4558575428</v>
      </c>
      <c r="M56" s="77">
        <f>+'[1]GAST 10 NACION'!M60+'[1]GAST 90 PROPIOS'!M58</f>
        <v>2281772346</v>
      </c>
      <c r="N56" s="80">
        <f>M56/I56</f>
        <v>0.28225651253700507</v>
      </c>
      <c r="O56" s="77">
        <f>J56-M56</f>
        <v>1243690130</v>
      </c>
      <c r="P56" s="77">
        <f>+'[1]GAST 90 PROPIOS'!P58</f>
        <v>1361205478</v>
      </c>
      <c r="Q56" s="77">
        <f>+'[1]GAST 90 PROPIOS'!Q58</f>
        <v>1347389463</v>
      </c>
      <c r="R56" s="77">
        <f>P56-Q56</f>
        <v>13816015</v>
      </c>
      <c r="S56" s="77">
        <f>+M56-P56</f>
        <v>920566868</v>
      </c>
      <c r="T56" s="81">
        <f>+P56/I56</f>
        <v>0.16838187724558695</v>
      </c>
      <c r="U56" s="82">
        <f>+Q56/I56</f>
        <v>0.16667282848009762</v>
      </c>
      <c r="V56" s="83">
        <f>+M56/J56</f>
        <v>0.64722638846206226</v>
      </c>
      <c r="W56" s="84">
        <f>+P56/J56</f>
        <v>0.38610692562084159</v>
      </c>
      <c r="X56" s="85">
        <f>+P56/M56</f>
        <v>0.59655621665598013</v>
      </c>
    </row>
    <row r="57" spans="1:24" s="105" customFormat="1" ht="13.5" thickBot="1" x14ac:dyDescent="0.3">
      <c r="A57" s="96"/>
      <c r="B57" s="97"/>
      <c r="C57" s="140"/>
      <c r="D57" s="141" t="s">
        <v>68</v>
      </c>
      <c r="E57" s="98">
        <f>SUM(E8+E34+E39)+E49+E53</f>
        <v>92453813285</v>
      </c>
      <c r="F57" s="98">
        <f>SUM(F8+F34+F39)+F49+F53</f>
        <v>14865718532</v>
      </c>
      <c r="G57" s="99">
        <f>SUM(G8+G34+G39)+G49+G53</f>
        <v>-5976504123</v>
      </c>
      <c r="H57" s="99">
        <f>+H53+H49+H39+H34+H8</f>
        <v>8889214409</v>
      </c>
      <c r="I57" s="98">
        <f>SUM(I8+I34+I39)+I49+I53</f>
        <v>101343027694</v>
      </c>
      <c r="J57" s="98">
        <f>SUM(J8+J34+J39)+J49+J53</f>
        <v>60096422200</v>
      </c>
      <c r="K57" s="100">
        <f>+J57/I57</f>
        <v>0.59300006687641127</v>
      </c>
      <c r="L57" s="98">
        <f>SUM(L8+L34+L39)+L49+L53</f>
        <v>41246605494</v>
      </c>
      <c r="M57" s="98">
        <f>SUM(M8+M34+M39)+M49+M53</f>
        <v>49034721734</v>
      </c>
      <c r="N57" s="100">
        <f>+M57/I57</f>
        <v>0.48384899138851262</v>
      </c>
      <c r="O57" s="98">
        <f>SUM(O8+O34+O39)+O49+O53</f>
        <v>11061700466</v>
      </c>
      <c r="P57" s="101">
        <f>SUM(P8+P34+P39)+P49+P53</f>
        <v>39532997636</v>
      </c>
      <c r="Q57" s="98">
        <f>SUM(Q8+Q34+Q39)+Q49+Q53</f>
        <v>38069244366</v>
      </c>
      <c r="R57" s="98">
        <f>SUM(R8+R34+R39)+R49+R53</f>
        <v>5100368979.15662</v>
      </c>
      <c r="S57" s="98">
        <f>SUM(S8+S34+S39)+S49+S53</f>
        <v>9501724102.2616615</v>
      </c>
      <c r="T57" s="100">
        <f>+P57/I57</f>
        <v>0.39009094691119578</v>
      </c>
      <c r="U57" s="102">
        <f>+Q57/I57</f>
        <v>0.37564739511185813</v>
      </c>
      <c r="V57" s="103">
        <f>+M57/J57</f>
        <v>0.81593412617498551</v>
      </c>
      <c r="W57" s="100">
        <f>+P57/J57</f>
        <v>0.65782614320091759</v>
      </c>
      <c r="X57" s="104">
        <f>+P57/M57</f>
        <v>0.80622457389389779</v>
      </c>
    </row>
    <row r="58" spans="1:24" ht="13.5" thickTop="1" x14ac:dyDescent="0.2">
      <c r="A58" s="106" t="s">
        <v>70</v>
      </c>
      <c r="D58" s="107"/>
      <c r="E58" s="107"/>
      <c r="F58" s="107"/>
      <c r="G58" s="108"/>
      <c r="H58" s="108"/>
      <c r="I58" s="6"/>
      <c r="J58" s="109"/>
      <c r="K58" s="109"/>
      <c r="L58" s="109"/>
      <c r="M58" s="110"/>
      <c r="N58" s="109"/>
      <c r="O58" s="109"/>
      <c r="P58" s="111"/>
      <c r="R58" s="106"/>
      <c r="S58" s="106"/>
      <c r="V58" s="112"/>
    </row>
    <row r="59" spans="1:24" ht="16.350000000000001" customHeight="1" x14ac:dyDescent="0.25">
      <c r="A59" s="1"/>
      <c r="D59" s="107"/>
      <c r="E59" s="113"/>
      <c r="F59" s="113"/>
      <c r="G59" s="114"/>
      <c r="H59" s="114"/>
      <c r="I59" s="115"/>
      <c r="J59" s="110"/>
      <c r="K59" s="109"/>
      <c r="L59" s="109"/>
      <c r="M59" s="110"/>
      <c r="N59" s="109"/>
      <c r="O59" s="110"/>
      <c r="P59" s="116"/>
      <c r="S59" s="116"/>
    </row>
    <row r="60" spans="1:24" ht="15.6" customHeight="1" x14ac:dyDescent="0.2">
      <c r="A60" s="1"/>
      <c r="B60" s="1"/>
      <c r="C60" s="1"/>
      <c r="D60" s="117"/>
      <c r="E60" s="118"/>
      <c r="F60" s="118"/>
      <c r="G60" s="119"/>
      <c r="H60" s="119"/>
      <c r="I60" s="120"/>
      <c r="J60" s="121"/>
      <c r="K60" s="109"/>
      <c r="L60" s="109"/>
      <c r="M60" s="110"/>
      <c r="N60" s="109"/>
      <c r="O60" s="110"/>
      <c r="Q60" s="8"/>
      <c r="R60" s="8"/>
      <c r="S60" s="115"/>
    </row>
    <row r="61" spans="1:24" ht="13.35" customHeight="1" x14ac:dyDescent="0.25">
      <c r="A61" s="2" t="s">
        <v>3</v>
      </c>
      <c r="B61" s="1"/>
      <c r="C61" s="1"/>
      <c r="D61" s="117"/>
      <c r="E61" s="122"/>
      <c r="F61" s="122"/>
      <c r="G61" s="123"/>
      <c r="H61" s="123"/>
      <c r="I61" s="6"/>
      <c r="J61" s="124"/>
      <c r="K61" s="124"/>
      <c r="L61" s="124"/>
      <c r="M61" s="125"/>
      <c r="N61" s="124"/>
      <c r="O61" s="124"/>
      <c r="Q61" s="8"/>
      <c r="R61" s="8"/>
      <c r="S61" s="115"/>
    </row>
    <row r="62" spans="1:24" ht="15" x14ac:dyDescent="0.25">
      <c r="A62" s="2" t="s">
        <v>69</v>
      </c>
      <c r="S62" s="115"/>
    </row>
  </sheetData>
  <sheetProtection selectLockedCells="1" selectUnlockedCells="1"/>
  <mergeCells count="25">
    <mergeCell ref="O6:O7"/>
    <mergeCell ref="A4:X4"/>
    <mergeCell ref="A5:X5"/>
    <mergeCell ref="A6:A7"/>
    <mergeCell ref="B6:B7"/>
    <mergeCell ref="C6:C7"/>
    <mergeCell ref="D6:D7"/>
    <mergeCell ref="E6:E7"/>
    <mergeCell ref="F6:G6"/>
    <mergeCell ref="H6:H7"/>
    <mergeCell ref="I6:I7"/>
    <mergeCell ref="J6:J7"/>
    <mergeCell ref="K6:K7"/>
    <mergeCell ref="L6:L7"/>
    <mergeCell ref="M6:M7"/>
    <mergeCell ref="N6:N7"/>
    <mergeCell ref="V6:V7"/>
    <mergeCell ref="W6:W7"/>
    <mergeCell ref="X6:X7"/>
    <mergeCell ref="P6:P7"/>
    <mergeCell ref="Q6:Q7"/>
    <mergeCell ref="R6:R7"/>
    <mergeCell ref="S6:S7"/>
    <mergeCell ref="T6:T7"/>
    <mergeCell ref="U6:U7"/>
  </mergeCells>
  <pageMargins left="0" right="0" top="0.19685039370078741" bottom="0.39370078740157483" header="0" footer="0"/>
  <pageSetup paperSize="164" scale="85" firstPageNumber="0" orientation="landscape" r:id="rId1"/>
  <headerFooter alignWithMargins="0"/>
  <ignoredErrors>
    <ignoredError sqref="K8:K57 N8:N57 I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A JUNIO 2016</vt:lpstr>
      <vt:lpstr>'GASTOS A JUNIO 2016'!Títulos_a_imprimir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MariaEmilce</dc:creator>
  <cp:lastModifiedBy>MariaEmilce</cp:lastModifiedBy>
  <cp:lastPrinted>2016-06-08T14:09:44Z</cp:lastPrinted>
  <dcterms:created xsi:type="dcterms:W3CDTF">2016-06-08T14:03:53Z</dcterms:created>
  <dcterms:modified xsi:type="dcterms:W3CDTF">2016-07-21T20:40:32Z</dcterms:modified>
</cp:coreProperties>
</file>