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8515" windowHeight="12270"/>
  </bookViews>
  <sheets>
    <sheet name="Hoja1" sheetId="1" r:id="rId1"/>
    <sheet name="Hoja2" sheetId="2" r:id="rId2"/>
    <sheet name="Hoja3" sheetId="3" r:id="rId3"/>
    <sheet name="Hoja4" sheetId="4" r:id="rId4"/>
  </sheets>
  <calcPr calcId="144525"/>
</workbook>
</file>

<file path=xl/calcChain.xml><?xml version="1.0" encoding="utf-8"?>
<calcChain xmlns="http://schemas.openxmlformats.org/spreadsheetml/2006/main">
  <c r="D65" i="1" l="1"/>
  <c r="D63" i="1"/>
  <c r="D54" i="1"/>
  <c r="D44" i="1"/>
  <c r="D43" i="1"/>
  <c r="D42" i="1"/>
  <c r="D41" i="1"/>
  <c r="D40" i="1"/>
  <c r="D39" i="1"/>
  <c r="D38" i="1"/>
  <c r="D35" i="1"/>
  <c r="D34" i="1"/>
  <c r="D28" i="1"/>
  <c r="D19" i="1"/>
  <c r="C19" i="1"/>
  <c r="D27" i="1"/>
  <c r="D26" i="1"/>
  <c r="D21" i="1"/>
  <c r="D20" i="1"/>
  <c r="C20" i="1"/>
  <c r="D108" i="2"/>
  <c r="D12" i="2"/>
  <c r="D66" i="2"/>
  <c r="D31" i="2"/>
  <c r="D12" i="1" l="1"/>
  <c r="D119" i="2" l="1"/>
  <c r="D116" i="2"/>
  <c r="D87" i="2"/>
  <c r="D63" i="2"/>
  <c r="D105" i="2"/>
  <c r="D102" i="2"/>
  <c r="D99" i="2"/>
  <c r="D96" i="2"/>
  <c r="D93" i="2"/>
  <c r="D90" i="2"/>
  <c r="D84" i="2"/>
  <c r="D81" i="2"/>
  <c r="D78" i="2"/>
  <c r="D75" i="2"/>
  <c r="D72" i="2"/>
  <c r="D69" i="2"/>
  <c r="D41" i="2"/>
  <c r="D28" i="2"/>
  <c r="D25" i="2"/>
  <c r="D22" i="2"/>
  <c r="D19" i="2"/>
  <c r="D16" i="2"/>
  <c r="D13" i="2"/>
  <c r="D37" i="2"/>
  <c r="D34" i="2"/>
  <c r="D59" i="2"/>
  <c r="D56" i="2"/>
  <c r="D53" i="2"/>
  <c r="D50" i="2"/>
  <c r="D47" i="2"/>
  <c r="D44" i="2"/>
  <c r="D125" i="2"/>
  <c r="D122" i="2"/>
  <c r="D111" i="2"/>
  <c r="D137" i="2"/>
  <c r="D133" i="2"/>
  <c r="D128" i="2"/>
  <c r="G31" i="1"/>
  <c r="F31" i="1"/>
  <c r="E30" i="1"/>
  <c r="G30" i="1" s="1"/>
  <c r="D30" i="1"/>
  <c r="F30" i="1" s="1"/>
  <c r="C30" i="1"/>
  <c r="G63" i="1"/>
  <c r="D64" i="1"/>
  <c r="D62" i="1"/>
  <c r="E62" i="1"/>
  <c r="F65" i="1"/>
  <c r="F63" i="1"/>
  <c r="E64" i="1"/>
  <c r="D58" i="1"/>
  <c r="F51" i="1"/>
  <c r="D52" i="1"/>
  <c r="D33" i="1"/>
  <c r="D11" i="1" s="1"/>
  <c r="E12" i="1"/>
  <c r="G28" i="1"/>
  <c r="G27" i="1"/>
  <c r="F28" i="1"/>
  <c r="F27" i="1"/>
  <c r="G64" i="1" l="1"/>
  <c r="G62" i="1"/>
  <c r="D61" i="1"/>
  <c r="D132" i="2"/>
  <c r="E61" i="1"/>
  <c r="F62" i="1"/>
  <c r="F64" i="1"/>
  <c r="C64" i="1"/>
  <c r="C62" i="1"/>
  <c r="C61" i="1" s="1"/>
  <c r="C52" i="1"/>
  <c r="C12" i="1"/>
  <c r="C58" i="1"/>
  <c r="G65" i="1" l="1"/>
  <c r="G61" i="1"/>
  <c r="G59" i="1"/>
  <c r="F59" i="1"/>
  <c r="E58" i="1"/>
  <c r="G58" i="1" s="1"/>
  <c r="G56" i="1"/>
  <c r="F56" i="1"/>
  <c r="G55" i="1"/>
  <c r="F55" i="1"/>
  <c r="G54" i="1"/>
  <c r="F54" i="1"/>
  <c r="G53" i="1"/>
  <c r="F53" i="1"/>
  <c r="E52" i="1"/>
  <c r="F52" i="1" s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E33" i="1"/>
  <c r="E11" i="1" s="1"/>
  <c r="C33" i="1"/>
  <c r="C11" i="1" s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F19" i="1"/>
  <c r="G18" i="1"/>
  <c r="F18" i="1"/>
  <c r="G17" i="1"/>
  <c r="F17" i="1"/>
  <c r="G16" i="1"/>
  <c r="F16" i="1"/>
  <c r="F15" i="1"/>
  <c r="F14" i="1"/>
  <c r="G13" i="1"/>
  <c r="F13" i="1"/>
  <c r="G33" i="1" l="1"/>
  <c r="G12" i="1"/>
  <c r="F61" i="1"/>
  <c r="C10" i="1"/>
  <c r="C66" i="1" s="1"/>
  <c r="F58" i="1"/>
  <c r="G52" i="1"/>
  <c r="G51" i="1"/>
  <c r="F12" i="1"/>
  <c r="F33" i="1"/>
  <c r="G11" i="1" l="1"/>
  <c r="E10" i="1"/>
  <c r="E66" i="1" s="1"/>
  <c r="F11" i="1"/>
  <c r="D10" i="1"/>
  <c r="D66" i="1" s="1"/>
  <c r="G10" i="1" l="1"/>
  <c r="F10" i="1"/>
  <c r="F66" i="1" l="1"/>
  <c r="G66" i="1"/>
  <c r="D115" i="2" l="1"/>
  <c r="D114" i="2" s="1"/>
  <c r="D11" i="2"/>
  <c r="D10" i="2"/>
  <c r="D62" i="2"/>
</calcChain>
</file>

<file path=xl/comments1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ahoma"/>
            <family val="2"/>
          </rPr>
          <t>REGISTRE CONSECUTIVA DE BIEN O SERVICIO  COMENZANDO POR EL No.1.</t>
        </r>
      </text>
    </comment>
    <comment ref="C7" authorId="0">
      <text>
        <r>
          <rPr>
            <sz val="8"/>
            <color indexed="8"/>
            <rFont val="Tahoma"/>
            <family val="2"/>
          </rPr>
          <t xml:space="preserve">REGISTRE LOS BIENES ADQUIRIDOS OSERVICIOS  PRESTADOS.
</t>
        </r>
      </text>
    </comment>
    <comment ref="E7" authorId="0">
      <text>
        <r>
          <rPr>
            <sz val="8"/>
            <color indexed="8"/>
            <rFont val="Tahoma"/>
            <family val="2"/>
          </rPr>
          <t xml:space="preserve">REGISTRE SI FUE CONTRATACION DIRECTA O PROCESO LICITACION EN QUE SE ADQUIERA EL SERVICIO PRESTADO.
</t>
        </r>
      </text>
    </comment>
    <comment ref="F7" authorId="0">
      <text>
        <r>
          <rPr>
            <sz val="8"/>
            <color indexed="8"/>
            <rFont val="Tahoma"/>
            <family val="2"/>
          </rPr>
          <t>REGISTRE EL DIA, MES , AÑO DE ADQUISICION.</t>
        </r>
      </text>
    </comment>
  </commentList>
</comments>
</file>

<file path=xl/sharedStrings.xml><?xml version="1.0" encoding="utf-8"?>
<sst xmlns="http://schemas.openxmlformats.org/spreadsheetml/2006/main" count="260" uniqueCount="94">
  <si>
    <t xml:space="preserve">GESTIÓN DE BIENES Y SERVICIOS </t>
  </si>
  <si>
    <t xml:space="preserve"> SEGUIMIENTO EJECUCION PLAN DE COMPRAS CONSOLIDADO</t>
  </si>
  <si>
    <t>CÓDIGO</t>
  </si>
  <si>
    <t xml:space="preserve">AP-BYS-FO-02    </t>
  </si>
  <si>
    <t>VERSIÓN</t>
  </si>
  <si>
    <t xml:space="preserve"> VIGENCIA</t>
  </si>
  <si>
    <t xml:space="preserve">PÁGINA </t>
  </si>
  <si>
    <t>REPRESENTANTE LEGAL:  PEDRO LEON REYES GASPAR</t>
  </si>
  <si>
    <t>PERIODO :</t>
  </si>
  <si>
    <t>RUBRO</t>
  </si>
  <si>
    <t>NOMBRE</t>
  </si>
  <si>
    <t xml:space="preserve">APROPIACION </t>
  </si>
  <si>
    <t>COMPROMISOS</t>
  </si>
  <si>
    <t>SALDO</t>
  </si>
  <si>
    <t xml:space="preserve">% </t>
  </si>
  <si>
    <t>INICIAL</t>
  </si>
  <si>
    <t>DEFINITIVA</t>
  </si>
  <si>
    <t>ACUMULADOS</t>
  </si>
  <si>
    <t>EJEC</t>
  </si>
  <si>
    <t>A</t>
  </si>
  <si>
    <t>FUNCIONAMIENTO</t>
  </si>
  <si>
    <t>GASTOS GENERALES</t>
  </si>
  <si>
    <t>ADQUISICIÒN DE BIENES</t>
  </si>
  <si>
    <t>ADQUISICIÓN DE SERVICIOS</t>
  </si>
  <si>
    <t>BIENESTAR UNIVERSITARIO</t>
  </si>
  <si>
    <t>D</t>
  </si>
  <si>
    <t>GASTOS DE PRODUCCIÓN Y COMERCIALIZACIÓN</t>
  </si>
  <si>
    <t xml:space="preserve"> </t>
  </si>
  <si>
    <t>C</t>
  </si>
  <si>
    <t>TOTAL EJECUCIÓN PLAN DE COMPRAS</t>
  </si>
  <si>
    <t>Elaboró:</t>
  </si>
  <si>
    <t>__________________________________________________</t>
  </si>
  <si>
    <t>Profesional de Gestión Institucional del Área de Recursos</t>
  </si>
  <si>
    <t xml:space="preserve">La versión vigente y controlada de este documento, solo podrá ser consultada a través del sitio web Institucional  www.usco.edu.co, link Sistema Gestión de Calidad. La copia o impresión diferente a la publicada, será considerada como documento no controlado y su uso indebido no es de responsabilidad de la Universidad Surcolombiana. </t>
  </si>
  <si>
    <t>Impresos- Suscripciones Administrativas</t>
  </si>
  <si>
    <t>Bienestar Social, Gastos Varios. Administrativa</t>
  </si>
  <si>
    <t>Equipo Procesamiento de Datos</t>
  </si>
  <si>
    <t>Muebles y Enseres</t>
  </si>
  <si>
    <t>Equipos y Accesorios de Comunicacion</t>
  </si>
  <si>
    <t>Equipos y Maquinas de Oficina</t>
  </si>
  <si>
    <t>Sistemas de Seguridad</t>
  </si>
  <si>
    <t>Materiales Electricos</t>
  </si>
  <si>
    <t>Combustibles</t>
  </si>
  <si>
    <t>Papeleria General y Elementos Oficina</t>
  </si>
  <si>
    <t>Cintas, Cartuchos, Toner y Recargas</t>
  </si>
  <si>
    <t>Elementos de Aseo</t>
  </si>
  <si>
    <t>Dotacion Administrativa</t>
  </si>
  <si>
    <t>Herramientas y Accesorios</t>
  </si>
  <si>
    <t>Mantenimiento en General</t>
  </si>
  <si>
    <t>Repuestos Varios</t>
  </si>
  <si>
    <t>Otros Gastos por Servicios</t>
  </si>
  <si>
    <t>Gastos Desplazamientos a las Sedes</t>
  </si>
  <si>
    <t>Arrendamientos</t>
  </si>
  <si>
    <t>Comunicaciones y Transporte</t>
  </si>
  <si>
    <t>Seguros</t>
  </si>
  <si>
    <t>Bienestar Social</t>
  </si>
  <si>
    <t>Vehiculos</t>
  </si>
  <si>
    <t>Otros Mantenimientos</t>
  </si>
  <si>
    <t>Contratos , Celadurias y Aseadoras</t>
  </si>
  <si>
    <t>Sedes</t>
  </si>
  <si>
    <t>Internet</t>
  </si>
  <si>
    <t>Viáticos</t>
  </si>
  <si>
    <t>Gastos de Viaje</t>
  </si>
  <si>
    <t>Publicaciones</t>
  </si>
  <si>
    <t>Fotocopias</t>
  </si>
  <si>
    <t>Impresos</t>
  </si>
  <si>
    <t>Eventos Actividades Estudiantiles</t>
  </si>
  <si>
    <t>Fondo de Bienestar Social</t>
  </si>
  <si>
    <t>Salud Ocupacional</t>
  </si>
  <si>
    <t>CONSTRU. ADECUACION Y MANTENIMIENTO SEDES USCO</t>
  </si>
  <si>
    <t>ADQUISICION MATERIALES Y EQ.EDUCATIVOS</t>
  </si>
  <si>
    <t>Insumos, Jornales, Mantenimiento y Combustibles</t>
  </si>
  <si>
    <t>PRESUPUESTO DE INVERSIÓN</t>
  </si>
  <si>
    <t>CONSTRUCCION DE INFRAESTRUCTURA</t>
  </si>
  <si>
    <t>ADQUISICION Y/O PRODUCCION EQUIPOS Y MATERIALES</t>
  </si>
  <si>
    <t>TRANSFERENCIAS CORRIENTES</t>
  </si>
  <si>
    <t xml:space="preserve">Otros Gastos  </t>
  </si>
  <si>
    <t>IMPUESTOS TASAS Y MULTAS</t>
  </si>
  <si>
    <t>Impuestos tasas y multas</t>
  </si>
  <si>
    <t xml:space="preserve"> SEGUIMIENTO EJECUCION PLAN DE COMPRAS DETALLADO</t>
  </si>
  <si>
    <t>AP-BYS-FO-03</t>
  </si>
  <si>
    <t>NUMERO</t>
  </si>
  <si>
    <t>DESCRIPCION DEL BIEN O SERVICIO ADQUIRIDO</t>
  </si>
  <si>
    <t>VALOR TOTAL DE BIENES O SERVICIOS ADQUIRIDOS O PRESTADOS.</t>
  </si>
  <si>
    <t>MODALIDAD DE ADQUISICION REALIZADO</t>
  </si>
  <si>
    <t>PERIODO ADQUISICION</t>
  </si>
  <si>
    <t>A.  FUNCIONAMIENTO</t>
  </si>
  <si>
    <t>2       GASTOS GENERALES</t>
  </si>
  <si>
    <t>201     ADQUISICIÓN DE BIENES</t>
  </si>
  <si>
    <t>SIMPLIFICADA-DIREC</t>
  </si>
  <si>
    <t>FEBRERO</t>
  </si>
  <si>
    <t>FEBRERO DE 20|18</t>
  </si>
  <si>
    <t>FEBRERO 2018</t>
  </si>
  <si>
    <t>Compromisos mes Febrero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</si>
</sst>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 &quot;#,##0"/>
    <numFmt numFmtId="165" formatCode="###"/>
    <numFmt numFmtId="166" formatCode="[$$-240A]\ #,##0"/>
    <numFmt numFmtId="168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Arial"/>
      <family val="2"/>
    </font>
    <font>
      <sz val="8"/>
      <color indexed="8"/>
      <name val="Tahoma"/>
      <family val="2"/>
    </font>
    <font>
      <b/>
      <sz val="11"/>
      <color rgb="FFFA7D00"/>
      <name val="Calibri"/>
      <family val="2"/>
      <scheme val="minor"/>
    </font>
    <font>
      <sz val="8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9"/>
        <bgColor indexed="45"/>
      </patternFill>
    </fill>
    <fill>
      <patternFill patternType="solid">
        <fgColor theme="0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rgb="FFFFCCCC"/>
        <bgColor indexed="64"/>
      </patternFill>
    </fill>
    <fill>
      <patternFill patternType="solid">
        <fgColor rgb="FFC00000"/>
        <bgColor indexed="29"/>
      </patternFill>
    </fill>
    <fill>
      <patternFill patternType="solid">
        <fgColor rgb="FFC00000"/>
        <bgColor indexed="45"/>
      </patternFill>
    </fill>
    <fill>
      <patternFill patternType="solid">
        <fgColor rgb="FF92D050"/>
        <bgColor indexed="40"/>
      </patternFill>
    </fill>
    <fill>
      <patternFill patternType="solid">
        <fgColor theme="5" tint="0.79998168889431442"/>
        <bgColor indexed="40"/>
      </patternFill>
    </fill>
    <fill>
      <patternFill patternType="solid">
        <fgColor theme="0"/>
        <bgColor indexed="29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rgb="FFFFC000"/>
        <bgColor indexed="13"/>
      </patternFill>
    </fill>
    <fill>
      <patternFill patternType="solid">
        <fgColor rgb="FFFFC000"/>
        <bgColor indexed="26"/>
      </patternFill>
    </fill>
    <fill>
      <patternFill patternType="solid">
        <fgColor rgb="FF00B0F0"/>
        <bgColor indexed="13"/>
      </patternFill>
    </fill>
    <fill>
      <patternFill patternType="solid">
        <fgColor theme="3" tint="0.79998168889431442"/>
        <bgColor indexed="13"/>
      </patternFill>
    </fill>
    <fill>
      <patternFill patternType="solid">
        <fgColor rgb="FFF2F2F2"/>
      </patternFill>
    </fill>
  </fills>
  <borders count="24">
    <border>
      <left/>
      <right/>
      <top/>
      <bottom/>
      <diagonal/>
    </border>
    <border>
      <left style="hair">
        <color indexed="10"/>
      </left>
      <right/>
      <top style="hair">
        <color indexed="10"/>
      </top>
      <bottom style="thin">
        <color indexed="8"/>
      </bottom>
      <diagonal/>
    </border>
    <border>
      <left style="hair">
        <color indexed="10"/>
      </left>
      <right/>
      <top style="hair">
        <color indexed="10"/>
      </top>
      <bottom style="thin">
        <color indexed="1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10"/>
      </left>
      <right/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/>
      <top style="hair">
        <color indexed="10"/>
      </top>
      <bottom style="thin">
        <color indexed="10"/>
      </bottom>
      <diagonal/>
    </border>
    <border>
      <left/>
      <right style="hair">
        <color indexed="8"/>
      </right>
      <top/>
      <bottom/>
      <diagonal/>
    </border>
    <border>
      <left/>
      <right/>
      <top/>
      <bottom style="hair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hair">
        <color indexed="10"/>
      </top>
      <bottom/>
      <diagonal/>
    </border>
    <border>
      <left/>
      <right style="hair">
        <color indexed="8"/>
      </right>
      <top style="hair">
        <color indexed="10"/>
      </top>
      <bottom/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20" borderId="23" applyNumberFormat="0" applyAlignment="0" applyProtection="0"/>
  </cellStyleXfs>
  <cellXfs count="151">
    <xf numFmtId="0" fontId="0" fillId="0" borderId="0" xfId="0"/>
    <xf numFmtId="0" fontId="5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/>
    <xf numFmtId="0" fontId="6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4" fontId="5" fillId="0" borderId="6" xfId="0" applyNumberFormat="1" applyFont="1" applyFill="1" applyBorder="1"/>
    <xf numFmtId="164" fontId="5" fillId="0" borderId="6" xfId="0" applyNumberFormat="1" applyFont="1" applyFill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0" fontId="5" fillId="0" borderId="6" xfId="0" applyNumberFormat="1" applyFont="1" applyBorder="1" applyAlignment="1">
      <alignment horizontal="center"/>
    </xf>
    <xf numFmtId="10" fontId="5" fillId="0" borderId="6" xfId="0" applyNumberFormat="1" applyFont="1" applyBorder="1" applyAlignment="1">
      <alignment horizontal="right"/>
    </xf>
    <xf numFmtId="0" fontId="6" fillId="0" borderId="6" xfId="0" applyFont="1" applyFill="1" applyBorder="1"/>
    <xf numFmtId="164" fontId="5" fillId="0" borderId="6" xfId="0" applyNumberFormat="1" applyFont="1" applyBorder="1"/>
    <xf numFmtId="10" fontId="7" fillId="0" borderId="6" xfId="0" applyNumberFormat="1" applyFont="1" applyBorder="1" applyAlignment="1">
      <alignment horizontal="right"/>
    </xf>
    <xf numFmtId="0" fontId="0" fillId="4" borderId="6" xfId="0" applyFill="1" applyBorder="1"/>
    <xf numFmtId="0" fontId="6" fillId="4" borderId="6" xfId="0" applyFont="1" applyFill="1" applyBorder="1"/>
    <xf numFmtId="0" fontId="7" fillId="0" borderId="6" xfId="0" applyFont="1" applyBorder="1" applyAlignment="1">
      <alignment horizontal="right"/>
    </xf>
    <xf numFmtId="0" fontId="6" fillId="0" borderId="5" xfId="0" applyFont="1" applyFill="1" applyBorder="1"/>
    <xf numFmtId="0" fontId="6" fillId="0" borderId="5" xfId="0" applyFont="1" applyBorder="1"/>
    <xf numFmtId="0" fontId="0" fillId="0" borderId="6" xfId="0" applyBorder="1"/>
    <xf numFmtId="0" fontId="7" fillId="0" borderId="6" xfId="0" applyFont="1" applyBorder="1"/>
    <xf numFmtId="0" fontId="7" fillId="0" borderId="0" xfId="0" applyFont="1" applyAlignment="1">
      <alignment horizontal="right"/>
    </xf>
    <xf numFmtId="164" fontId="0" fillId="0" borderId="0" xfId="0" applyNumberFormat="1"/>
    <xf numFmtId="164" fontId="8" fillId="0" borderId="0" xfId="0" applyNumberFormat="1" applyFont="1"/>
    <xf numFmtId="0" fontId="0" fillId="0" borderId="0" xfId="0" applyFont="1"/>
    <xf numFmtId="0" fontId="7" fillId="0" borderId="0" xfId="0" applyFont="1"/>
    <xf numFmtId="3" fontId="0" fillId="0" borderId="0" xfId="0" applyNumberFormat="1"/>
    <xf numFmtId="0" fontId="0" fillId="0" borderId="0" xfId="0" applyFont="1" applyFill="1" applyAlignment="1">
      <alignment wrapText="1"/>
    </xf>
    <xf numFmtId="0" fontId="5" fillId="0" borderId="6" xfId="0" applyFont="1" applyFill="1" applyBorder="1" applyAlignment="1">
      <alignment horizontal="justify" vertical="justify"/>
    </xf>
    <xf numFmtId="0" fontId="7" fillId="4" borderId="6" xfId="0" applyFont="1" applyFill="1" applyBorder="1" applyAlignment="1">
      <alignment horizontal="justify" vertical="justify"/>
    </xf>
    <xf numFmtId="0" fontId="5" fillId="4" borderId="6" xfId="0" applyFont="1" applyFill="1" applyBorder="1" applyAlignment="1">
      <alignment horizontal="justify" vertical="justify"/>
    </xf>
    <xf numFmtId="0" fontId="5" fillId="0" borderId="5" xfId="0" applyFont="1" applyFill="1" applyBorder="1" applyAlignment="1">
      <alignment horizontal="justify" vertical="justify"/>
    </xf>
    <xf numFmtId="0" fontId="5" fillId="0" borderId="5" xfId="0" applyFont="1" applyBorder="1" applyAlignment="1">
      <alignment horizontal="justify" vertical="justify"/>
    </xf>
    <xf numFmtId="0" fontId="9" fillId="0" borderId="8" xfId="0" applyFont="1" applyBorder="1" applyAlignment="1">
      <alignment horizontal="left" vertical="center" wrapText="1" shrinkToFit="1"/>
    </xf>
    <xf numFmtId="165" fontId="9" fillId="0" borderId="8" xfId="0" applyNumberFormat="1" applyFont="1" applyBorder="1" applyAlignment="1">
      <alignment horizontal="left"/>
    </xf>
    <xf numFmtId="165" fontId="10" fillId="5" borderId="8" xfId="0" applyNumberFormat="1" applyFont="1" applyFill="1" applyBorder="1" applyAlignment="1">
      <alignment horizontal="left"/>
    </xf>
    <xf numFmtId="0" fontId="10" fillId="5" borderId="8" xfId="0" applyFont="1" applyFill="1" applyBorder="1" applyAlignment="1">
      <alignment horizontal="left" vertical="center" wrapText="1" shrinkToFit="1"/>
    </xf>
    <xf numFmtId="0" fontId="10" fillId="0" borderId="8" xfId="0" applyFont="1" applyBorder="1" applyAlignment="1">
      <alignment horizontal="left" vertical="center" wrapText="1" shrinkToFit="1"/>
    </xf>
    <xf numFmtId="44" fontId="10" fillId="0" borderId="8" xfId="1" applyFont="1" applyBorder="1"/>
    <xf numFmtId="165" fontId="10" fillId="0" borderId="8" xfId="0" applyNumberFormat="1" applyFont="1" applyBorder="1" applyAlignment="1">
      <alignment horizontal="left"/>
    </xf>
    <xf numFmtId="0" fontId="4" fillId="7" borderId="2" xfId="0" applyFont="1" applyFill="1" applyBorder="1" applyAlignment="1">
      <alignment horizontal="center"/>
    </xf>
    <xf numFmtId="0" fontId="4" fillId="7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3" fillId="10" borderId="12" xfId="0" applyFont="1" applyFill="1" applyBorder="1" applyAlignment="1">
      <alignment vertical="center"/>
    </xf>
    <xf numFmtId="165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 vertical="center" wrapText="1" shrinkToFit="1"/>
    </xf>
    <xf numFmtId="10" fontId="7" fillId="0" borderId="14" xfId="0" applyNumberFormat="1" applyFont="1" applyBorder="1" applyAlignment="1">
      <alignment horizontal="right"/>
    </xf>
    <xf numFmtId="165" fontId="9" fillId="0" borderId="15" xfId="0" applyNumberFormat="1" applyFont="1" applyBorder="1" applyAlignment="1">
      <alignment horizontal="left"/>
    </xf>
    <xf numFmtId="0" fontId="9" fillId="0" borderId="15" xfId="0" applyFont="1" applyBorder="1" applyAlignment="1">
      <alignment horizontal="left" vertical="center" wrapText="1" shrinkToFit="1"/>
    </xf>
    <xf numFmtId="0" fontId="0" fillId="4" borderId="16" xfId="0" applyFill="1" applyBorder="1"/>
    <xf numFmtId="0" fontId="7" fillId="4" borderId="16" xfId="0" applyFont="1" applyFill="1" applyBorder="1" applyAlignment="1">
      <alignment horizontal="justify" vertical="justify"/>
    </xf>
    <xf numFmtId="10" fontId="7" fillId="12" borderId="6" xfId="0" applyNumberFormat="1" applyFont="1" applyFill="1" applyBorder="1" applyAlignment="1">
      <alignment horizontal="right"/>
    </xf>
    <xf numFmtId="0" fontId="14" fillId="0" borderId="0" xfId="0" applyFont="1" applyFill="1"/>
    <xf numFmtId="0" fontId="4" fillId="0" borderId="2" xfId="0" applyFont="1" applyBorder="1" applyAlignment="1">
      <alignment horizontal="left"/>
    </xf>
    <xf numFmtId="0" fontId="15" fillId="3" borderId="2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14" fillId="0" borderId="0" xfId="0" applyFont="1"/>
    <xf numFmtId="0" fontId="7" fillId="0" borderId="8" xfId="0" applyFont="1" applyBorder="1"/>
    <xf numFmtId="0" fontId="0" fillId="0" borderId="0" xfId="0" applyAlignment="1">
      <alignment horizontal="left"/>
    </xf>
    <xf numFmtId="0" fontId="5" fillId="13" borderId="5" xfId="0" applyFont="1" applyFill="1" applyBorder="1" applyAlignment="1">
      <alignment horizontal="center" vertical="center" wrapText="1"/>
    </xf>
    <xf numFmtId="0" fontId="0" fillId="14" borderId="8" xfId="0" applyFill="1" applyBorder="1" applyAlignment="1"/>
    <xf numFmtId="0" fontId="0" fillId="0" borderId="8" xfId="0" applyBorder="1"/>
    <xf numFmtId="0" fontId="0" fillId="0" borderId="8" xfId="0" applyFont="1" applyBorder="1"/>
    <xf numFmtId="0" fontId="0" fillId="0" borderId="8" xfId="0" applyBorder="1" applyAlignment="1">
      <alignment horizontal="left"/>
    </xf>
    <xf numFmtId="0" fontId="0" fillId="14" borderId="8" xfId="0" applyFill="1" applyBorder="1"/>
    <xf numFmtId="0" fontId="5" fillId="15" borderId="8" xfId="0" applyFont="1" applyFill="1" applyBorder="1" applyAlignment="1">
      <alignment horizontal="center" vertical="center"/>
    </xf>
    <xf numFmtId="166" fontId="5" fillId="15" borderId="8" xfId="0" applyNumberFormat="1" applyFont="1" applyFill="1" applyBorder="1" applyAlignment="1">
      <alignment horizontal="right" vertical="center" wrapText="1"/>
    </xf>
    <xf numFmtId="0" fontId="5" fillId="15" borderId="8" xfId="0" applyFont="1" applyFill="1" applyBorder="1" applyAlignment="1">
      <alignment horizontal="center" vertical="center" wrapText="1"/>
    </xf>
    <xf numFmtId="166" fontId="5" fillId="13" borderId="18" xfId="0" applyNumberFormat="1" applyFont="1" applyFill="1" applyBorder="1" applyAlignment="1">
      <alignment horizontal="right" vertical="center" wrapText="1"/>
    </xf>
    <xf numFmtId="0" fontId="5" fillId="13" borderId="17" xfId="0" applyFont="1" applyFill="1" applyBorder="1" applyAlignment="1">
      <alignment vertical="center"/>
    </xf>
    <xf numFmtId="0" fontId="5" fillId="13" borderId="17" xfId="0" applyFont="1" applyFill="1" applyBorder="1" applyAlignment="1">
      <alignment horizontal="center" vertical="center"/>
    </xf>
    <xf numFmtId="0" fontId="6" fillId="4" borderId="5" xfId="0" applyFont="1" applyFill="1" applyBorder="1"/>
    <xf numFmtId="0" fontId="5" fillId="4" borderId="5" xfId="0" applyFont="1" applyFill="1" applyBorder="1" applyAlignment="1">
      <alignment horizontal="justify" vertical="justify"/>
    </xf>
    <xf numFmtId="166" fontId="5" fillId="16" borderId="8" xfId="0" applyNumberFormat="1" applyFont="1" applyFill="1" applyBorder="1" applyAlignment="1">
      <alignment horizontal="right" vertical="center" wrapText="1"/>
    </xf>
    <xf numFmtId="0" fontId="5" fillId="16" borderId="8" xfId="0" applyFont="1" applyFill="1" applyBorder="1" applyAlignment="1">
      <alignment horizontal="center" vertical="center" wrapText="1"/>
    </xf>
    <xf numFmtId="0" fontId="6" fillId="17" borderId="5" xfId="0" applyFont="1" applyFill="1" applyBorder="1"/>
    <xf numFmtId="0" fontId="5" fillId="17" borderId="5" xfId="0" applyFont="1" applyFill="1" applyBorder="1" applyAlignment="1">
      <alignment horizontal="justify" vertical="justify"/>
    </xf>
    <xf numFmtId="0" fontId="5" fillId="18" borderId="17" xfId="0" applyFont="1" applyFill="1" applyBorder="1" applyAlignment="1">
      <alignment horizontal="center" vertical="center"/>
    </xf>
    <xf numFmtId="0" fontId="5" fillId="18" borderId="17" xfId="0" applyFont="1" applyFill="1" applyBorder="1" applyAlignment="1">
      <alignment vertical="center"/>
    </xf>
    <xf numFmtId="166" fontId="5" fillId="18" borderId="14" xfId="0" applyNumberFormat="1" applyFont="1" applyFill="1" applyBorder="1" applyAlignment="1">
      <alignment horizontal="right" vertical="center" wrapText="1"/>
    </xf>
    <xf numFmtId="0" fontId="5" fillId="18" borderId="6" xfId="0" applyFont="1" applyFill="1" applyBorder="1" applyAlignment="1">
      <alignment horizontal="center" vertical="center" wrapText="1"/>
    </xf>
    <xf numFmtId="0" fontId="5" fillId="19" borderId="17" xfId="0" applyFont="1" applyFill="1" applyBorder="1" applyAlignment="1">
      <alignment horizontal="center" vertical="center"/>
    </xf>
    <xf numFmtId="0" fontId="5" fillId="19" borderId="17" xfId="0" applyFont="1" applyFill="1" applyBorder="1" applyAlignment="1">
      <alignment vertical="center"/>
    </xf>
    <xf numFmtId="166" fontId="5" fillId="19" borderId="14" xfId="0" applyNumberFormat="1" applyFont="1" applyFill="1" applyBorder="1" applyAlignment="1">
      <alignment horizontal="right" vertical="center" wrapText="1"/>
    </xf>
    <xf numFmtId="0" fontId="5" fillId="19" borderId="6" xfId="0" applyFont="1" applyFill="1" applyBorder="1" applyAlignment="1">
      <alignment horizontal="center" vertical="center" wrapText="1"/>
    </xf>
    <xf numFmtId="165" fontId="9" fillId="11" borderId="8" xfId="0" applyNumberFormat="1" applyFont="1" applyFill="1" applyBorder="1" applyAlignment="1">
      <alignment horizontal="left"/>
    </xf>
    <xf numFmtId="0" fontId="9" fillId="11" borderId="8" xfId="0" applyFont="1" applyFill="1" applyBorder="1" applyAlignment="1">
      <alignment horizontal="left" vertical="center" wrapText="1" shrinkToFit="1"/>
    </xf>
    <xf numFmtId="165" fontId="10" fillId="11" borderId="8" xfId="0" applyNumberFormat="1" applyFont="1" applyFill="1" applyBorder="1" applyAlignment="1">
      <alignment horizontal="left"/>
    </xf>
    <xf numFmtId="0" fontId="10" fillId="11" borderId="8" xfId="0" applyFont="1" applyFill="1" applyBorder="1" applyAlignment="1">
      <alignment horizontal="left" vertical="center" wrapText="1" shrinkToFit="1"/>
    </xf>
    <xf numFmtId="0" fontId="0" fillId="0" borderId="0" xfId="0" applyFont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6" fontId="14" fillId="0" borderId="0" xfId="0" applyNumberFormat="1" applyFont="1"/>
    <xf numFmtId="168" fontId="5" fillId="16" borderId="8" xfId="2" applyNumberFormat="1" applyFont="1" applyFill="1" applyBorder="1" applyAlignment="1">
      <alignment horizontal="right" vertical="center" wrapText="1"/>
    </xf>
    <xf numFmtId="168" fontId="5" fillId="15" borderId="8" xfId="2" applyNumberFormat="1" applyFont="1" applyFill="1" applyBorder="1" applyAlignment="1">
      <alignment horizontal="right" vertical="center" wrapText="1"/>
    </xf>
    <xf numFmtId="0" fontId="17" fillId="20" borderId="23" xfId="3"/>
    <xf numFmtId="168" fontId="11" fillId="0" borderId="8" xfId="2" applyNumberFormat="1" applyFont="1" applyBorder="1"/>
    <xf numFmtId="168" fontId="12" fillId="0" borderId="8" xfId="2" applyNumberFormat="1" applyFont="1" applyBorder="1"/>
    <xf numFmtId="168" fontId="7" fillId="0" borderId="6" xfId="2" applyNumberFormat="1" applyFont="1" applyFill="1" applyBorder="1"/>
    <xf numFmtId="168" fontId="11" fillId="0" borderId="15" xfId="2" applyNumberFormat="1" applyFont="1" applyBorder="1"/>
    <xf numFmtId="168" fontId="7" fillId="0" borderId="16" xfId="2" applyNumberFormat="1" applyFont="1" applyFill="1" applyBorder="1"/>
    <xf numFmtId="168" fontId="5" fillId="4" borderId="6" xfId="2" applyNumberFormat="1" applyFont="1" applyFill="1" applyBorder="1"/>
    <xf numFmtId="168" fontId="9" fillId="0" borderId="8" xfId="2" applyNumberFormat="1" applyFont="1" applyBorder="1"/>
    <xf numFmtId="168" fontId="13" fillId="0" borderId="8" xfId="2" applyNumberFormat="1" applyFont="1" applyBorder="1"/>
    <xf numFmtId="168" fontId="7" fillId="4" borderId="6" xfId="2" applyNumberFormat="1" applyFont="1" applyFill="1" applyBorder="1"/>
    <xf numFmtId="168" fontId="5" fillId="0" borderId="6" xfId="2" applyNumberFormat="1" applyFont="1" applyFill="1" applyBorder="1"/>
    <xf numFmtId="168" fontId="10" fillId="0" borderId="8" xfId="2" applyNumberFormat="1" applyFont="1" applyBorder="1"/>
    <xf numFmtId="168" fontId="10" fillId="5" borderId="8" xfId="2" applyNumberFormat="1" applyFont="1" applyFill="1" applyBorder="1"/>
    <xf numFmtId="168" fontId="5" fillId="0" borderId="5" xfId="2" applyNumberFormat="1" applyFont="1" applyBorder="1"/>
    <xf numFmtId="168" fontId="7" fillId="0" borderId="6" xfId="2" applyNumberFormat="1" applyFont="1" applyBorder="1"/>
    <xf numFmtId="168" fontId="11" fillId="0" borderId="8" xfId="2" applyNumberFormat="1" applyFont="1" applyBorder="1" applyAlignment="1">
      <alignment horizontal="right"/>
    </xf>
    <xf numFmtId="168" fontId="7" fillId="0" borderId="5" xfId="2" applyNumberFormat="1" applyFont="1" applyFill="1" applyBorder="1"/>
    <xf numFmtId="168" fontId="7" fillId="0" borderId="5" xfId="2" applyNumberFormat="1" applyFont="1" applyBorder="1"/>
    <xf numFmtId="168" fontId="7" fillId="0" borderId="8" xfId="2" applyNumberFormat="1" applyFont="1" applyFill="1" applyBorder="1"/>
    <xf numFmtId="168" fontId="7" fillId="0" borderId="8" xfId="2" applyNumberFormat="1" applyFont="1" applyBorder="1"/>
    <xf numFmtId="168" fontId="7" fillId="0" borderId="16" xfId="2" applyNumberFormat="1" applyFont="1" applyBorder="1"/>
    <xf numFmtId="168" fontId="5" fillId="0" borderId="6" xfId="2" applyNumberFormat="1" applyFont="1" applyBorder="1"/>
    <xf numFmtId="168" fontId="5" fillId="0" borderId="5" xfId="2" applyNumberFormat="1" applyFont="1" applyFill="1" applyBorder="1"/>
    <xf numFmtId="168" fontId="7" fillId="12" borderId="6" xfId="2" applyNumberFormat="1" applyFont="1" applyFill="1" applyBorder="1"/>
    <xf numFmtId="168" fontId="7" fillId="4" borderId="16" xfId="2" applyNumberFormat="1" applyFont="1" applyFill="1" applyBorder="1"/>
    <xf numFmtId="168" fontId="18" fillId="0" borderId="6" xfId="2" applyNumberFormat="1" applyFont="1" applyFill="1" applyBorder="1"/>
  </cellXfs>
  <cellStyles count="4">
    <cellStyle name="Cálculo" xfId="3" builtinId="22"/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0</xdr:row>
      <xdr:rowOff>47625</xdr:rowOff>
    </xdr:from>
    <xdr:to>
      <xdr:col>6</xdr:col>
      <xdr:colOff>457200</xdr:colOff>
      <xdr:row>1</xdr:row>
      <xdr:rowOff>180975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47625"/>
          <a:ext cx="1104900" cy="33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137583</xdr:colOff>
      <xdr:row>0</xdr:row>
      <xdr:rowOff>52917</xdr:rowOff>
    </xdr:from>
    <xdr:to>
      <xdr:col>0</xdr:col>
      <xdr:colOff>785283</xdr:colOff>
      <xdr:row>1</xdr:row>
      <xdr:rowOff>481542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583" y="52917"/>
          <a:ext cx="647700" cy="628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203597</xdr:colOff>
      <xdr:row>0</xdr:row>
      <xdr:rowOff>9526</xdr:rowOff>
    </xdr:from>
    <xdr:to>
      <xdr:col>5</xdr:col>
      <xdr:colOff>666750</xdr:colOff>
      <xdr:row>1</xdr:row>
      <xdr:rowOff>152401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8072" y="9526"/>
          <a:ext cx="1682353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workbookViewId="0">
      <selection activeCell="I63" sqref="I63"/>
    </sheetView>
  </sheetViews>
  <sheetFormatPr baseColWidth="10" defaultRowHeight="15" x14ac:dyDescent="0.25"/>
  <cols>
    <col min="1" max="1" width="8.85546875" customWidth="1"/>
    <col min="2" max="2" width="24.5703125" customWidth="1"/>
    <col min="3" max="3" width="16.7109375" customWidth="1"/>
    <col min="4" max="4" width="16.42578125" customWidth="1"/>
    <col min="5" max="5" width="15.42578125" customWidth="1"/>
    <col min="6" max="6" width="13.7109375" customWidth="1"/>
    <col min="7" max="7" width="8.28515625" customWidth="1"/>
    <col min="8" max="8" width="12.28515625" bestFit="1" customWidth="1"/>
    <col min="9" max="9" width="17" customWidth="1"/>
  </cols>
  <sheetData>
    <row r="1" spans="1:9" ht="15.75" x14ac:dyDescent="0.25">
      <c r="A1" s="108" t="s">
        <v>0</v>
      </c>
      <c r="B1" s="109"/>
      <c r="C1" s="109"/>
      <c r="D1" s="109"/>
      <c r="E1" s="109"/>
      <c r="F1" s="110"/>
      <c r="G1" s="110"/>
      <c r="H1" s="57"/>
    </row>
    <row r="2" spans="1:9" ht="15.75" x14ac:dyDescent="0.25">
      <c r="A2" s="106" t="s">
        <v>1</v>
      </c>
      <c r="B2" s="107"/>
      <c r="C2" s="107"/>
      <c r="D2" s="107"/>
      <c r="E2" s="107"/>
      <c r="F2" s="111"/>
      <c r="G2" s="111"/>
      <c r="H2" s="57"/>
    </row>
    <row r="3" spans="1:9" x14ac:dyDescent="0.25">
      <c r="A3" s="1" t="s">
        <v>3</v>
      </c>
      <c r="B3" s="49" t="s">
        <v>4</v>
      </c>
      <c r="C3" s="2">
        <v>4</v>
      </c>
      <c r="D3" s="3">
        <v>4</v>
      </c>
      <c r="E3" s="50" t="s">
        <v>5</v>
      </c>
      <c r="F3" s="5">
        <v>2018</v>
      </c>
      <c r="G3" s="49" t="s">
        <v>6</v>
      </c>
      <c r="H3" s="6">
        <v>1</v>
      </c>
    </row>
    <row r="4" spans="1:9" x14ac:dyDescent="0.25">
      <c r="A4" s="8"/>
      <c r="B4" s="9"/>
      <c r="C4" s="9"/>
      <c r="D4" s="8"/>
      <c r="E4" s="10"/>
      <c r="F4" s="10"/>
      <c r="G4" s="10"/>
      <c r="H4" s="11"/>
    </row>
    <row r="5" spans="1:9" x14ac:dyDescent="0.25">
      <c r="A5" s="9" t="s">
        <v>7</v>
      </c>
      <c r="B5" s="11"/>
      <c r="C5" s="11"/>
      <c r="D5" s="11"/>
      <c r="E5" s="9" t="s">
        <v>8</v>
      </c>
      <c r="F5" s="112" t="s">
        <v>90</v>
      </c>
      <c r="G5" s="112"/>
      <c r="H5" s="11"/>
    </row>
    <row r="6" spans="1:9" x14ac:dyDescent="0.25">
      <c r="A6" s="12"/>
      <c r="B6" s="12"/>
      <c r="C6" s="12"/>
      <c r="D6" s="12"/>
      <c r="E6" s="12"/>
      <c r="F6" s="12"/>
      <c r="G6" s="12"/>
      <c r="H6" s="12"/>
    </row>
    <row r="7" spans="1:9" x14ac:dyDescent="0.25">
      <c r="A7" s="53" t="s">
        <v>9</v>
      </c>
      <c r="B7" s="54" t="s">
        <v>10</v>
      </c>
      <c r="C7" s="54" t="s">
        <v>11</v>
      </c>
      <c r="D7" s="54" t="s">
        <v>11</v>
      </c>
      <c r="E7" s="54" t="s">
        <v>12</v>
      </c>
      <c r="F7" s="105" t="s">
        <v>13</v>
      </c>
      <c r="G7" s="54" t="s">
        <v>14</v>
      </c>
    </row>
    <row r="8" spans="1:9" x14ac:dyDescent="0.25">
      <c r="A8" s="55"/>
      <c r="B8" s="56"/>
      <c r="C8" s="56" t="s">
        <v>15</v>
      </c>
      <c r="D8" s="56" t="s">
        <v>16</v>
      </c>
      <c r="E8" s="56" t="s">
        <v>17</v>
      </c>
      <c r="F8" s="105"/>
      <c r="G8" s="56" t="s">
        <v>18</v>
      </c>
    </row>
    <row r="9" spans="1:9" x14ac:dyDescent="0.25">
      <c r="A9" s="13"/>
      <c r="B9" s="14"/>
      <c r="C9" s="15"/>
      <c r="D9" s="15"/>
      <c r="E9" s="16"/>
      <c r="F9" s="17"/>
      <c r="G9" s="18"/>
    </row>
    <row r="10" spans="1:9" x14ac:dyDescent="0.25">
      <c r="A10" s="13" t="s">
        <v>19</v>
      </c>
      <c r="B10" s="37" t="s">
        <v>20</v>
      </c>
      <c r="C10" s="15">
        <f>C11+C51</f>
        <v>10871423245</v>
      </c>
      <c r="D10" s="15">
        <f>D11+D51</f>
        <v>11221424245</v>
      </c>
      <c r="E10" s="15">
        <f>E11+E51</f>
        <v>4977498183</v>
      </c>
      <c r="F10" s="15">
        <f t="shared" ref="F10:F31" si="0">D10-E10</f>
        <v>6243926062</v>
      </c>
      <c r="G10" s="19">
        <f>E10/D10</f>
        <v>0.44357098299869152</v>
      </c>
      <c r="I10" s="47" t="s">
        <v>27</v>
      </c>
    </row>
    <row r="11" spans="1:9" x14ac:dyDescent="0.25">
      <c r="A11" s="20">
        <v>2</v>
      </c>
      <c r="B11" s="37" t="s">
        <v>21</v>
      </c>
      <c r="C11" s="15">
        <f>C12+C33+C30</f>
        <v>8425388119</v>
      </c>
      <c r="D11" s="15">
        <f>D12+D33+D30</f>
        <v>8775389119</v>
      </c>
      <c r="E11" s="15">
        <f>E12+E33+E30</f>
        <v>4178675919</v>
      </c>
      <c r="F11" s="21">
        <f t="shared" si="0"/>
        <v>4596713200</v>
      </c>
      <c r="G11" s="19">
        <f>E11/D11</f>
        <v>0.47618126812776379</v>
      </c>
    </row>
    <row r="12" spans="1:9" x14ac:dyDescent="0.25">
      <c r="A12" s="20">
        <v>201</v>
      </c>
      <c r="B12" s="37" t="s">
        <v>22</v>
      </c>
      <c r="C12" s="15">
        <f>SUM(C13:C28)</f>
        <v>655151994</v>
      </c>
      <c r="D12" s="15">
        <f>SUM(D13:D28)</f>
        <v>835152994</v>
      </c>
      <c r="E12" s="15">
        <f>SUM(E13:E32)</f>
        <v>417580640</v>
      </c>
      <c r="F12" s="21">
        <f t="shared" si="0"/>
        <v>417572354</v>
      </c>
      <c r="G12" s="19">
        <f>E12/D12</f>
        <v>0.5000049607677034</v>
      </c>
    </row>
    <row r="13" spans="1:9" ht="25.5" customHeight="1" x14ac:dyDescent="0.25">
      <c r="A13" s="43">
        <v>201490</v>
      </c>
      <c r="B13" s="42" t="s">
        <v>34</v>
      </c>
      <c r="C13" s="126">
        <v>11000000</v>
      </c>
      <c r="D13" s="126">
        <v>11000000</v>
      </c>
      <c r="E13" s="128">
        <v>0</v>
      </c>
      <c r="F13" s="139">
        <f t="shared" si="0"/>
        <v>11000000</v>
      </c>
      <c r="G13" s="22">
        <f t="shared" ref="G13:G33" si="1">E13/D13</f>
        <v>0</v>
      </c>
    </row>
    <row r="14" spans="1:9" ht="24" x14ac:dyDescent="0.25">
      <c r="A14" s="43">
        <v>201590</v>
      </c>
      <c r="B14" s="42" t="s">
        <v>35</v>
      </c>
      <c r="C14" s="126">
        <v>6250500</v>
      </c>
      <c r="D14" s="126">
        <v>6250500</v>
      </c>
      <c r="E14" s="128">
        <v>0</v>
      </c>
      <c r="F14" s="139">
        <f t="shared" si="0"/>
        <v>6250500</v>
      </c>
      <c r="G14" s="22">
        <v>0</v>
      </c>
      <c r="I14" t="s">
        <v>27</v>
      </c>
    </row>
    <row r="15" spans="1:9" ht="27.75" customHeight="1" x14ac:dyDescent="0.25">
      <c r="A15" s="43">
        <v>2011190</v>
      </c>
      <c r="B15" s="42" t="s">
        <v>36</v>
      </c>
      <c r="C15" s="126">
        <v>20700000</v>
      </c>
      <c r="D15" s="126">
        <v>20700000</v>
      </c>
      <c r="E15" s="128">
        <v>0</v>
      </c>
      <c r="F15" s="139">
        <f t="shared" si="0"/>
        <v>20700000</v>
      </c>
      <c r="G15" s="22">
        <v>0</v>
      </c>
    </row>
    <row r="16" spans="1:9" x14ac:dyDescent="0.25">
      <c r="A16" s="43">
        <v>2011290</v>
      </c>
      <c r="B16" s="42" t="s">
        <v>37</v>
      </c>
      <c r="C16" s="126">
        <v>30000000</v>
      </c>
      <c r="D16" s="126">
        <v>30000000</v>
      </c>
      <c r="E16" s="128">
        <v>0</v>
      </c>
      <c r="F16" s="139">
        <f t="shared" si="0"/>
        <v>30000000</v>
      </c>
      <c r="G16" s="22">
        <f t="shared" si="1"/>
        <v>0</v>
      </c>
      <c r="I16" t="s">
        <v>27</v>
      </c>
    </row>
    <row r="17" spans="1:7" ht="26.25" customHeight="1" x14ac:dyDescent="0.25">
      <c r="A17" s="43">
        <v>2011390</v>
      </c>
      <c r="B17" s="42" t="s">
        <v>38</v>
      </c>
      <c r="C17" s="126">
        <v>6210000</v>
      </c>
      <c r="D17" s="126">
        <v>6210000</v>
      </c>
      <c r="E17" s="128">
        <v>0</v>
      </c>
      <c r="F17" s="139">
        <f t="shared" si="0"/>
        <v>6210000</v>
      </c>
      <c r="G17" s="22">
        <f t="shared" si="1"/>
        <v>0</v>
      </c>
    </row>
    <row r="18" spans="1:7" ht="21" customHeight="1" x14ac:dyDescent="0.25">
      <c r="A18" s="43">
        <v>2011490</v>
      </c>
      <c r="B18" s="42" t="s">
        <v>39</v>
      </c>
      <c r="C18" s="126">
        <v>60000000</v>
      </c>
      <c r="D18" s="126">
        <v>60000000</v>
      </c>
      <c r="E18" s="128">
        <v>0</v>
      </c>
      <c r="F18" s="139">
        <f t="shared" si="0"/>
        <v>60000000</v>
      </c>
      <c r="G18" s="22">
        <f t="shared" si="1"/>
        <v>0</v>
      </c>
    </row>
    <row r="19" spans="1:7" x14ac:dyDescent="0.25">
      <c r="A19" s="43">
        <v>2011590</v>
      </c>
      <c r="B19" s="42" t="s">
        <v>40</v>
      </c>
      <c r="C19" s="126">
        <f>15365796</f>
        <v>15365796</v>
      </c>
      <c r="D19" s="126">
        <f>15365796+10000000</f>
        <v>25365796</v>
      </c>
      <c r="E19" s="128">
        <v>10000000</v>
      </c>
      <c r="F19" s="139">
        <f t="shared" si="0"/>
        <v>15365796</v>
      </c>
      <c r="G19" s="22">
        <v>0</v>
      </c>
    </row>
    <row r="20" spans="1:7" x14ac:dyDescent="0.25">
      <c r="A20" s="43">
        <v>2012190</v>
      </c>
      <c r="B20" s="42" t="s">
        <v>41</v>
      </c>
      <c r="C20" s="127">
        <f>54282582</f>
        <v>54282582</v>
      </c>
      <c r="D20" s="127">
        <f>54282582+25001000</f>
        <v>79283582</v>
      </c>
      <c r="E20" s="128">
        <v>50000000</v>
      </c>
      <c r="F20" s="139">
        <f t="shared" si="0"/>
        <v>29283582</v>
      </c>
      <c r="G20" s="22">
        <f t="shared" si="1"/>
        <v>0.63064759107377366</v>
      </c>
    </row>
    <row r="21" spans="1:7" x14ac:dyDescent="0.25">
      <c r="A21" s="43">
        <v>2012290</v>
      </c>
      <c r="B21" s="42" t="s">
        <v>42</v>
      </c>
      <c r="C21" s="127">
        <v>40000000</v>
      </c>
      <c r="D21" s="127">
        <f>40000000+20000000</f>
        <v>60000000</v>
      </c>
      <c r="E21" s="128">
        <v>40550000</v>
      </c>
      <c r="F21" s="139">
        <f>D21-E21</f>
        <v>19450000</v>
      </c>
      <c r="G21" s="22">
        <f>E21/D21</f>
        <v>0.67583333333333329</v>
      </c>
    </row>
    <row r="22" spans="1:7" ht="26.25" customHeight="1" x14ac:dyDescent="0.25">
      <c r="A22" s="43">
        <v>2012390</v>
      </c>
      <c r="B22" s="42" t="s">
        <v>43</v>
      </c>
      <c r="C22" s="126">
        <v>84000000</v>
      </c>
      <c r="D22" s="126">
        <v>84000000</v>
      </c>
      <c r="E22" s="128">
        <v>0</v>
      </c>
      <c r="F22" s="139">
        <f t="shared" si="0"/>
        <v>84000000</v>
      </c>
      <c r="G22" s="22">
        <f t="shared" si="1"/>
        <v>0</v>
      </c>
    </row>
    <row r="23" spans="1:7" ht="27" customHeight="1" x14ac:dyDescent="0.25">
      <c r="A23" s="43">
        <v>2012490</v>
      </c>
      <c r="B23" s="42" t="s">
        <v>44</v>
      </c>
      <c r="C23" s="126">
        <v>60000000</v>
      </c>
      <c r="D23" s="126">
        <v>60000000</v>
      </c>
      <c r="E23" s="128">
        <v>59887524</v>
      </c>
      <c r="F23" s="139">
        <f t="shared" si="0"/>
        <v>112476</v>
      </c>
      <c r="G23" s="22">
        <f t="shared" si="1"/>
        <v>0.99812540000000005</v>
      </c>
    </row>
    <row r="24" spans="1:7" x14ac:dyDescent="0.25">
      <c r="A24" s="43">
        <v>2012590</v>
      </c>
      <c r="B24" s="42" t="s">
        <v>45</v>
      </c>
      <c r="C24" s="126">
        <v>30000000</v>
      </c>
      <c r="D24" s="126">
        <v>30000000</v>
      </c>
      <c r="E24" s="140">
        <v>30000000</v>
      </c>
      <c r="F24" s="139">
        <f t="shared" si="0"/>
        <v>0</v>
      </c>
      <c r="G24" s="22">
        <f t="shared" si="1"/>
        <v>1</v>
      </c>
    </row>
    <row r="25" spans="1:7" x14ac:dyDescent="0.25">
      <c r="A25" s="43">
        <v>2012690</v>
      </c>
      <c r="B25" s="42" t="s">
        <v>46</v>
      </c>
      <c r="C25" s="126">
        <v>0</v>
      </c>
      <c r="D25" s="128">
        <v>85000000</v>
      </c>
      <c r="E25" s="128">
        <v>0</v>
      </c>
      <c r="F25" s="139">
        <f t="shared" si="0"/>
        <v>85000000</v>
      </c>
      <c r="G25" s="22">
        <f t="shared" si="1"/>
        <v>0</v>
      </c>
    </row>
    <row r="26" spans="1:7" x14ac:dyDescent="0.25">
      <c r="A26" s="43">
        <v>2012790</v>
      </c>
      <c r="B26" s="42" t="s">
        <v>47</v>
      </c>
      <c r="C26" s="127">
        <v>100000000</v>
      </c>
      <c r="D26" s="127">
        <f>100000000+10000000</f>
        <v>110000000</v>
      </c>
      <c r="E26" s="128">
        <v>90000000</v>
      </c>
      <c r="F26" s="139">
        <f t="shared" si="0"/>
        <v>20000000</v>
      </c>
      <c r="G26" s="22">
        <f t="shared" si="1"/>
        <v>0.81818181818181823</v>
      </c>
    </row>
    <row r="27" spans="1:7" x14ac:dyDescent="0.25">
      <c r="A27" s="43">
        <v>2013190</v>
      </c>
      <c r="B27" s="42" t="s">
        <v>48</v>
      </c>
      <c r="C27" s="127">
        <v>60000000</v>
      </c>
      <c r="D27" s="127">
        <f>60000000+10000000</f>
        <v>70000000</v>
      </c>
      <c r="E27" s="128">
        <v>59800000</v>
      </c>
      <c r="F27" s="139">
        <f t="shared" si="0"/>
        <v>10200000</v>
      </c>
      <c r="G27" s="22">
        <f t="shared" si="1"/>
        <v>0.85428571428571431</v>
      </c>
    </row>
    <row r="28" spans="1:7" x14ac:dyDescent="0.25">
      <c r="A28" s="61">
        <v>2013290</v>
      </c>
      <c r="B28" s="62" t="s">
        <v>49</v>
      </c>
      <c r="C28" s="129">
        <v>77343116</v>
      </c>
      <c r="D28" s="129">
        <f>77343116+20000000</f>
        <v>97343116</v>
      </c>
      <c r="E28" s="141">
        <v>77343116</v>
      </c>
      <c r="F28" s="142">
        <f t="shared" si="0"/>
        <v>20000000</v>
      </c>
      <c r="G28" s="22">
        <f t="shared" si="1"/>
        <v>0.79454119796206235</v>
      </c>
    </row>
    <row r="29" spans="1:7" x14ac:dyDescent="0.25">
      <c r="A29" s="43"/>
      <c r="B29" s="42"/>
      <c r="C29" s="126"/>
      <c r="D29" s="126"/>
      <c r="E29" s="143"/>
      <c r="F29" s="144"/>
      <c r="G29" s="60"/>
    </row>
    <row r="30" spans="1:7" x14ac:dyDescent="0.25">
      <c r="A30" s="43">
        <v>203</v>
      </c>
      <c r="B30" s="42" t="s">
        <v>77</v>
      </c>
      <c r="C30" s="126">
        <f>C31</f>
        <v>100000000</v>
      </c>
      <c r="D30" s="126">
        <f t="shared" ref="D30:E30" si="2">D31</f>
        <v>100000000</v>
      </c>
      <c r="E30" s="126">
        <f t="shared" si="2"/>
        <v>0</v>
      </c>
      <c r="F30" s="142">
        <f t="shared" si="0"/>
        <v>100000000</v>
      </c>
      <c r="G30" s="22">
        <f t="shared" si="1"/>
        <v>0</v>
      </c>
    </row>
    <row r="31" spans="1:7" x14ac:dyDescent="0.25">
      <c r="A31" s="43">
        <v>20390</v>
      </c>
      <c r="B31" s="42" t="s">
        <v>78</v>
      </c>
      <c r="C31" s="126">
        <v>100000000</v>
      </c>
      <c r="D31" s="126">
        <v>100000000</v>
      </c>
      <c r="E31" s="143">
        <v>0</v>
      </c>
      <c r="F31" s="142">
        <f t="shared" si="0"/>
        <v>100000000</v>
      </c>
      <c r="G31" s="22">
        <f t="shared" si="1"/>
        <v>0</v>
      </c>
    </row>
    <row r="32" spans="1:7" x14ac:dyDescent="0.25">
      <c r="A32" s="63"/>
      <c r="B32" s="64"/>
      <c r="C32" s="149"/>
      <c r="D32" s="130" t="s">
        <v>27</v>
      </c>
      <c r="E32" s="130"/>
      <c r="F32" s="145"/>
      <c r="G32" s="19"/>
    </row>
    <row r="33" spans="1:8" x14ac:dyDescent="0.25">
      <c r="A33" s="24">
        <v>202</v>
      </c>
      <c r="B33" s="39" t="s">
        <v>23</v>
      </c>
      <c r="C33" s="131">
        <f>SUM(C34:C49)</f>
        <v>7670236125</v>
      </c>
      <c r="D33" s="131">
        <f>SUM(D34:D49)</f>
        <v>7840236125</v>
      </c>
      <c r="E33" s="135">
        <f>SUM(E34:E49)</f>
        <v>3761095279</v>
      </c>
      <c r="F33" s="146">
        <f t="shared" ref="F33:F51" si="3">D33-E33</f>
        <v>4079140846</v>
      </c>
      <c r="G33" s="22">
        <f t="shared" si="1"/>
        <v>0.4797170925767239</v>
      </c>
      <c r="H33" s="31" t="s">
        <v>27</v>
      </c>
    </row>
    <row r="34" spans="1:8" x14ac:dyDescent="0.25">
      <c r="A34" s="43">
        <v>2021090</v>
      </c>
      <c r="B34" s="42" t="s">
        <v>50</v>
      </c>
      <c r="C34" s="126">
        <v>80000000</v>
      </c>
      <c r="D34" s="127">
        <f>80000000+15000000</f>
        <v>95000000</v>
      </c>
      <c r="E34" s="128">
        <v>82292884</v>
      </c>
      <c r="F34" s="139">
        <f t="shared" si="3"/>
        <v>12707116</v>
      </c>
      <c r="G34" s="22">
        <f>E34/D34</f>
        <v>0.86624088421052636</v>
      </c>
    </row>
    <row r="35" spans="1:8" ht="23.25" customHeight="1" x14ac:dyDescent="0.25">
      <c r="A35" s="43">
        <v>2021190</v>
      </c>
      <c r="B35" s="42" t="s">
        <v>51</v>
      </c>
      <c r="C35" s="127">
        <v>919225051</v>
      </c>
      <c r="D35" s="127">
        <f>919225051+80000000</f>
        <v>999225051</v>
      </c>
      <c r="E35" s="128">
        <v>309624449</v>
      </c>
      <c r="F35" s="139">
        <f>D35-E35</f>
        <v>689600602</v>
      </c>
      <c r="G35" s="22">
        <f>E35/D35</f>
        <v>0.30986457824504643</v>
      </c>
    </row>
    <row r="36" spans="1:8" x14ac:dyDescent="0.25">
      <c r="A36" s="43">
        <v>202390</v>
      </c>
      <c r="B36" s="42" t="s">
        <v>52</v>
      </c>
      <c r="C36" s="126">
        <v>8000000</v>
      </c>
      <c r="D36" s="126">
        <v>8000000</v>
      </c>
      <c r="E36" s="128">
        <v>6662549</v>
      </c>
      <c r="F36" s="139">
        <f t="shared" si="3"/>
        <v>1337451</v>
      </c>
      <c r="G36" s="22">
        <f>E36/D36</f>
        <v>0.83281862500000003</v>
      </c>
    </row>
    <row r="37" spans="1:8" x14ac:dyDescent="0.25">
      <c r="A37" s="43">
        <v>202690</v>
      </c>
      <c r="B37" s="42" t="s">
        <v>53</v>
      </c>
      <c r="C37" s="126">
        <v>35000000</v>
      </c>
      <c r="D37" s="126">
        <v>35000000</v>
      </c>
      <c r="E37" s="128">
        <v>30000000</v>
      </c>
      <c r="F37" s="139">
        <f t="shared" si="3"/>
        <v>5000000</v>
      </c>
      <c r="G37" s="22">
        <f>E37/D37</f>
        <v>0.8571428571428571</v>
      </c>
    </row>
    <row r="38" spans="1:8" x14ac:dyDescent="0.25">
      <c r="A38" s="43">
        <v>202790</v>
      </c>
      <c r="B38" s="42" t="s">
        <v>54</v>
      </c>
      <c r="C38" s="127">
        <v>360774949</v>
      </c>
      <c r="D38" s="127">
        <f>360774949+16000000</f>
        <v>376774949</v>
      </c>
      <c r="E38" s="128">
        <v>3385400</v>
      </c>
      <c r="F38" s="139">
        <f t="shared" si="3"/>
        <v>373389549</v>
      </c>
      <c r="G38" s="22">
        <f t="shared" ref="G38:G49" si="4">E38/D38</f>
        <v>8.9852045869429596E-3</v>
      </c>
    </row>
    <row r="39" spans="1:8" x14ac:dyDescent="0.25">
      <c r="A39" s="43">
        <v>202890</v>
      </c>
      <c r="B39" s="42" t="s">
        <v>55</v>
      </c>
      <c r="C39" s="127">
        <v>100000000</v>
      </c>
      <c r="D39" s="127">
        <f>100000000-16000000</f>
        <v>84000000</v>
      </c>
      <c r="E39" s="128">
        <v>52000000</v>
      </c>
      <c r="F39" s="139">
        <f t="shared" si="3"/>
        <v>32000000</v>
      </c>
      <c r="G39" s="22">
        <f t="shared" si="4"/>
        <v>0.61904761904761907</v>
      </c>
    </row>
    <row r="40" spans="1:8" x14ac:dyDescent="0.25">
      <c r="A40" s="43">
        <v>2021390</v>
      </c>
      <c r="B40" s="42" t="s">
        <v>56</v>
      </c>
      <c r="C40" s="127">
        <v>40000000</v>
      </c>
      <c r="D40" s="127">
        <f>40000000+20000000</f>
        <v>60000000</v>
      </c>
      <c r="E40" s="128">
        <v>39238100</v>
      </c>
      <c r="F40" s="139">
        <f t="shared" si="3"/>
        <v>20761900</v>
      </c>
      <c r="G40" s="22">
        <f t="shared" si="4"/>
        <v>0.65396833333333337</v>
      </c>
    </row>
    <row r="41" spans="1:8" x14ac:dyDescent="0.25">
      <c r="A41" s="43">
        <v>2021690</v>
      </c>
      <c r="B41" s="42" t="s">
        <v>57</v>
      </c>
      <c r="C41" s="127">
        <v>170000000</v>
      </c>
      <c r="D41" s="127">
        <f>170000000+70000000</f>
        <v>240000000</v>
      </c>
      <c r="E41" s="128">
        <v>160481612</v>
      </c>
      <c r="F41" s="139">
        <f t="shared" si="3"/>
        <v>79518388</v>
      </c>
      <c r="G41" s="22">
        <f t="shared" si="4"/>
        <v>0.66867338333333337</v>
      </c>
    </row>
    <row r="42" spans="1:8" ht="24" customHeight="1" x14ac:dyDescent="0.25">
      <c r="A42" s="43">
        <v>2021790</v>
      </c>
      <c r="B42" s="42" t="s">
        <v>58</v>
      </c>
      <c r="C42" s="127">
        <v>3488000000</v>
      </c>
      <c r="D42" s="127">
        <f>3488000000-5000000</f>
        <v>3483000000</v>
      </c>
      <c r="E42" s="150">
        <v>794165981</v>
      </c>
      <c r="F42" s="139">
        <f t="shared" si="3"/>
        <v>2688834019</v>
      </c>
      <c r="G42" s="22">
        <f t="shared" si="4"/>
        <v>0.22801205311513065</v>
      </c>
    </row>
    <row r="43" spans="1:8" x14ac:dyDescent="0.25">
      <c r="A43" s="43">
        <v>2022190</v>
      </c>
      <c r="B43" s="42" t="s">
        <v>59</v>
      </c>
      <c r="C43" s="126">
        <v>1600000000</v>
      </c>
      <c r="D43" s="126">
        <f>1600000000</f>
        <v>1600000000</v>
      </c>
      <c r="E43" s="128">
        <v>1597160000</v>
      </c>
      <c r="F43" s="139">
        <f t="shared" si="3"/>
        <v>2840000</v>
      </c>
      <c r="G43" s="22">
        <f t="shared" si="4"/>
        <v>0.99822500000000003</v>
      </c>
    </row>
    <row r="44" spans="1:8" x14ac:dyDescent="0.25">
      <c r="A44" s="43">
        <v>2022290</v>
      </c>
      <c r="B44" s="42" t="s">
        <v>60</v>
      </c>
      <c r="C44" s="132">
        <v>577500000</v>
      </c>
      <c r="D44" s="132">
        <f>577500000-10000000</f>
        <v>567500000</v>
      </c>
      <c r="E44" s="128">
        <v>557488337</v>
      </c>
      <c r="F44" s="139">
        <f t="shared" si="3"/>
        <v>10011663</v>
      </c>
      <c r="G44" s="22">
        <f t="shared" si="4"/>
        <v>0.98235830308370042</v>
      </c>
    </row>
    <row r="45" spans="1:8" x14ac:dyDescent="0.25">
      <c r="A45" s="43">
        <v>2024190</v>
      </c>
      <c r="B45" s="42" t="s">
        <v>61</v>
      </c>
      <c r="C45" s="132">
        <v>72589073</v>
      </c>
      <c r="D45" s="132">
        <v>72589073</v>
      </c>
      <c r="E45" s="128">
        <v>24209062</v>
      </c>
      <c r="F45" s="139">
        <f t="shared" si="3"/>
        <v>48380011</v>
      </c>
      <c r="G45" s="22">
        <f t="shared" si="4"/>
        <v>0.33350835049236682</v>
      </c>
    </row>
    <row r="46" spans="1:8" x14ac:dyDescent="0.25">
      <c r="A46" s="43">
        <v>2024290</v>
      </c>
      <c r="B46" s="42" t="s">
        <v>62</v>
      </c>
      <c r="C46" s="132">
        <v>69147052</v>
      </c>
      <c r="D46" s="132">
        <v>69147052</v>
      </c>
      <c r="E46" s="128">
        <v>35999298</v>
      </c>
      <c r="F46" s="139">
        <f t="shared" si="3"/>
        <v>33147754</v>
      </c>
      <c r="G46" s="22">
        <f t="shared" si="4"/>
        <v>0.52061941845329862</v>
      </c>
    </row>
    <row r="47" spans="1:8" x14ac:dyDescent="0.25">
      <c r="A47" s="43">
        <v>2025190</v>
      </c>
      <c r="B47" s="42" t="s">
        <v>63</v>
      </c>
      <c r="C47" s="132">
        <v>70000000</v>
      </c>
      <c r="D47" s="132">
        <v>70000000</v>
      </c>
      <c r="E47" s="128">
        <v>30000000</v>
      </c>
      <c r="F47" s="139">
        <f t="shared" si="3"/>
        <v>40000000</v>
      </c>
      <c r="G47" s="22">
        <f t="shared" si="4"/>
        <v>0.42857142857142855</v>
      </c>
    </row>
    <row r="48" spans="1:8" x14ac:dyDescent="0.25">
      <c r="A48" s="43">
        <v>2025290</v>
      </c>
      <c r="B48" s="42" t="s">
        <v>64</v>
      </c>
      <c r="C48" s="132">
        <v>40000000</v>
      </c>
      <c r="D48" s="132">
        <v>40000000</v>
      </c>
      <c r="E48" s="128">
        <v>37792738</v>
      </c>
      <c r="F48" s="139">
        <f t="shared" si="3"/>
        <v>2207262</v>
      </c>
      <c r="G48" s="22">
        <f t="shared" si="4"/>
        <v>0.94481844999999998</v>
      </c>
    </row>
    <row r="49" spans="1:7" x14ac:dyDescent="0.25">
      <c r="A49" s="43">
        <v>2025490</v>
      </c>
      <c r="B49" s="42" t="s">
        <v>65</v>
      </c>
      <c r="C49" s="132">
        <v>40000000</v>
      </c>
      <c r="D49" s="132">
        <v>40000000</v>
      </c>
      <c r="E49" s="128">
        <v>594869</v>
      </c>
      <c r="F49" s="139">
        <f t="shared" si="3"/>
        <v>39405131</v>
      </c>
      <c r="G49" s="22">
        <f t="shared" si="4"/>
        <v>1.4871725000000001E-2</v>
      </c>
    </row>
    <row r="50" spans="1:7" x14ac:dyDescent="0.25">
      <c r="A50" s="23"/>
      <c r="B50" s="38"/>
      <c r="C50" s="134"/>
      <c r="D50" s="128" t="s">
        <v>27</v>
      </c>
      <c r="E50" s="128"/>
      <c r="F50" s="139"/>
      <c r="G50" s="19"/>
    </row>
    <row r="51" spans="1:7" x14ac:dyDescent="0.25">
      <c r="A51" s="48">
        <v>3</v>
      </c>
      <c r="B51" s="46" t="s">
        <v>75</v>
      </c>
      <c r="C51" s="133">
        <v>2446035126</v>
      </c>
      <c r="D51" s="133">
        <v>2446035126</v>
      </c>
      <c r="E51" s="135">
        <v>798822264</v>
      </c>
      <c r="F51" s="146">
        <f t="shared" si="3"/>
        <v>1647212862</v>
      </c>
      <c r="G51" s="19">
        <f t="shared" ref="G51:G56" si="5">E51/D51</f>
        <v>0.32657841071412314</v>
      </c>
    </row>
    <row r="52" spans="1:7" x14ac:dyDescent="0.25">
      <c r="A52" s="24">
        <v>301</v>
      </c>
      <c r="B52" s="39" t="s">
        <v>24</v>
      </c>
      <c r="C52" s="134">
        <f>SUM(C53:C56)</f>
        <v>600000000</v>
      </c>
      <c r="D52" s="134">
        <f>SUM(D53:D56)</f>
        <v>780000000</v>
      </c>
      <c r="E52" s="128">
        <f>SUM(E53:E56)</f>
        <v>371847630</v>
      </c>
      <c r="F52" s="139">
        <f t="shared" ref="F52:F56" si="6">D52-E52</f>
        <v>408152370</v>
      </c>
      <c r="G52" s="22">
        <f t="shared" si="5"/>
        <v>0.47672773076923075</v>
      </c>
    </row>
    <row r="53" spans="1:7" ht="22.5" customHeight="1" x14ac:dyDescent="0.25">
      <c r="A53" s="43">
        <v>301590</v>
      </c>
      <c r="B53" s="42" t="s">
        <v>66</v>
      </c>
      <c r="C53" s="132">
        <v>100000000</v>
      </c>
      <c r="D53" s="132">
        <v>100000000</v>
      </c>
      <c r="E53" s="128">
        <v>8022761</v>
      </c>
      <c r="F53" s="139">
        <f t="shared" si="6"/>
        <v>91977239</v>
      </c>
      <c r="G53" s="22">
        <f t="shared" si="5"/>
        <v>8.0227610000000005E-2</v>
      </c>
    </row>
    <row r="54" spans="1:7" x14ac:dyDescent="0.25">
      <c r="A54" s="43">
        <v>301990</v>
      </c>
      <c r="B54" s="42" t="s">
        <v>67</v>
      </c>
      <c r="C54" s="132">
        <v>180000000</v>
      </c>
      <c r="D54" s="127">
        <f>180000000+180000000</f>
        <v>360000000</v>
      </c>
      <c r="E54" s="128">
        <v>104884154</v>
      </c>
      <c r="F54" s="139">
        <f t="shared" si="6"/>
        <v>255115846</v>
      </c>
      <c r="G54" s="22">
        <f t="shared" si="5"/>
        <v>0.29134487222222222</v>
      </c>
    </row>
    <row r="55" spans="1:7" x14ac:dyDescent="0.25">
      <c r="A55" s="43">
        <v>2012290</v>
      </c>
      <c r="B55" s="42" t="s">
        <v>76</v>
      </c>
      <c r="C55" s="132">
        <v>140000000</v>
      </c>
      <c r="D55" s="132">
        <v>140000000</v>
      </c>
      <c r="E55" s="128">
        <v>118355930</v>
      </c>
      <c r="F55" s="139">
        <f t="shared" si="6"/>
        <v>21644070</v>
      </c>
      <c r="G55" s="22">
        <f t="shared" si="5"/>
        <v>0.84539949999999997</v>
      </c>
    </row>
    <row r="56" spans="1:7" x14ac:dyDescent="0.25">
      <c r="A56" s="43">
        <v>301490</v>
      </c>
      <c r="B56" s="42" t="s">
        <v>68</v>
      </c>
      <c r="C56" s="132">
        <v>180000000</v>
      </c>
      <c r="D56" s="132">
        <v>180000000</v>
      </c>
      <c r="E56" s="128">
        <v>140584785</v>
      </c>
      <c r="F56" s="139">
        <f t="shared" si="6"/>
        <v>39415215</v>
      </c>
      <c r="G56" s="22">
        <f t="shared" si="5"/>
        <v>0.7810265833333333</v>
      </c>
    </row>
    <row r="57" spans="1:7" x14ac:dyDescent="0.25">
      <c r="A57" s="23"/>
      <c r="B57" s="38"/>
      <c r="C57" s="134"/>
      <c r="D57" s="128" t="s">
        <v>27</v>
      </c>
      <c r="E57" s="128"/>
      <c r="F57" s="139"/>
      <c r="G57" s="25"/>
    </row>
    <row r="58" spans="1:7" ht="22.5" x14ac:dyDescent="0.25">
      <c r="A58" s="20" t="s">
        <v>25</v>
      </c>
      <c r="B58" s="37" t="s">
        <v>26</v>
      </c>
      <c r="C58" s="135">
        <f>C59</f>
        <v>230000000</v>
      </c>
      <c r="D58" s="135">
        <f>D59</f>
        <v>230000000</v>
      </c>
      <c r="E58" s="128">
        <f>E59</f>
        <v>218769756</v>
      </c>
      <c r="F58" s="139">
        <f>D58-E58</f>
        <v>11230244</v>
      </c>
      <c r="G58" s="22">
        <f t="shared" ref="G58:G65" si="7">E58/D58</f>
        <v>0.95117285217391301</v>
      </c>
    </row>
    <row r="59" spans="1:7" ht="36" x14ac:dyDescent="0.25">
      <c r="A59" s="43">
        <v>40190</v>
      </c>
      <c r="B59" s="42" t="s">
        <v>71</v>
      </c>
      <c r="C59" s="132">
        <v>230000000</v>
      </c>
      <c r="D59" s="132">
        <v>230000000</v>
      </c>
      <c r="E59" s="128">
        <v>218769756</v>
      </c>
      <c r="F59" s="139">
        <f>D59-E59</f>
        <v>11230244</v>
      </c>
      <c r="G59" s="22">
        <f t="shared" si="7"/>
        <v>0.95117285217391301</v>
      </c>
    </row>
    <row r="60" spans="1:7" x14ac:dyDescent="0.25">
      <c r="A60" s="26"/>
      <c r="B60" s="40" t="s">
        <v>27</v>
      </c>
      <c r="C60" s="147"/>
      <c r="D60" s="128" t="s">
        <v>27</v>
      </c>
      <c r="E60" s="128" t="s">
        <v>27</v>
      </c>
      <c r="F60" s="138"/>
      <c r="G60" s="22" t="s">
        <v>27</v>
      </c>
    </row>
    <row r="61" spans="1:7" x14ac:dyDescent="0.25">
      <c r="A61" s="20" t="s">
        <v>28</v>
      </c>
      <c r="B61" s="46" t="s">
        <v>72</v>
      </c>
      <c r="C61" s="136">
        <f>C62+C64</f>
        <v>14668447316</v>
      </c>
      <c r="D61" s="136">
        <f t="shared" ref="D61:E61" si="8">D62+D64</f>
        <v>16084515168</v>
      </c>
      <c r="E61" s="136">
        <f t="shared" si="8"/>
        <v>1140276428</v>
      </c>
      <c r="F61" s="147">
        <f>SUM(F63:F65)</f>
        <v>16883381978</v>
      </c>
      <c r="G61" s="22">
        <f t="shared" si="7"/>
        <v>7.0892806907140712E-2</v>
      </c>
    </row>
    <row r="62" spans="1:7" ht="24" x14ac:dyDescent="0.25">
      <c r="A62" s="44">
        <v>111</v>
      </c>
      <c r="B62" s="45" t="s">
        <v>73</v>
      </c>
      <c r="C62" s="137">
        <f>C63</f>
        <v>13090715315</v>
      </c>
      <c r="D62" s="137">
        <f>D63</f>
        <v>13776060141</v>
      </c>
      <c r="E62" s="137">
        <f t="shared" ref="E62" si="9">E63</f>
        <v>770964639</v>
      </c>
      <c r="F62" s="148">
        <f>D62-E62</f>
        <v>13005095502</v>
      </c>
      <c r="G62" s="65">
        <f t="shared" si="7"/>
        <v>5.5964087780473057E-2</v>
      </c>
    </row>
    <row r="63" spans="1:7" ht="24" x14ac:dyDescent="0.25">
      <c r="A63" s="43">
        <v>1117051</v>
      </c>
      <c r="B63" s="42" t="s">
        <v>69</v>
      </c>
      <c r="C63" s="132">
        <v>13090715315</v>
      </c>
      <c r="D63" s="127">
        <f>13090715315+685344826</f>
        <v>13776060141</v>
      </c>
      <c r="E63" s="128">
        <v>770964639</v>
      </c>
      <c r="F63" s="139">
        <f>D63-E63</f>
        <v>13005095502</v>
      </c>
      <c r="G63" s="22">
        <f t="shared" si="7"/>
        <v>5.5964087780473057E-2</v>
      </c>
    </row>
    <row r="64" spans="1:7" ht="24" x14ac:dyDescent="0.25">
      <c r="A64" s="44">
        <v>211</v>
      </c>
      <c r="B64" s="45" t="s">
        <v>74</v>
      </c>
      <c r="C64" s="137">
        <f>C65</f>
        <v>1577732001</v>
      </c>
      <c r="D64" s="137">
        <f>D65</f>
        <v>2308455027</v>
      </c>
      <c r="E64" s="137">
        <f t="shared" ref="E64" si="10">E65</f>
        <v>369311789</v>
      </c>
      <c r="F64" s="148">
        <f t="shared" ref="F64:F65" si="11">D64-E64</f>
        <v>1939143238</v>
      </c>
      <c r="G64" s="65">
        <f t="shared" si="7"/>
        <v>0.15998223256701116</v>
      </c>
    </row>
    <row r="65" spans="1:8" ht="24" x14ac:dyDescent="0.25">
      <c r="A65" s="43">
        <v>2117051</v>
      </c>
      <c r="B65" s="42" t="s">
        <v>70</v>
      </c>
      <c r="C65" s="132">
        <v>1577732001</v>
      </c>
      <c r="D65" s="127">
        <f xml:space="preserve"> 1577732001+730723026</f>
        <v>2308455027</v>
      </c>
      <c r="E65" s="128">
        <v>369311789</v>
      </c>
      <c r="F65" s="139">
        <f t="shared" si="11"/>
        <v>1939143238</v>
      </c>
      <c r="G65" s="22">
        <f t="shared" si="7"/>
        <v>0.15998223256701116</v>
      </c>
    </row>
    <row r="66" spans="1:8" ht="24" customHeight="1" x14ac:dyDescent="0.25">
      <c r="A66" s="27"/>
      <c r="B66" s="41" t="s">
        <v>29</v>
      </c>
      <c r="C66" s="138">
        <f>C10+C58+C61</f>
        <v>25769870561</v>
      </c>
      <c r="D66" s="138">
        <f>D10+D58+D61</f>
        <v>27535939413</v>
      </c>
      <c r="E66" s="147">
        <f>E10+E58+E61</f>
        <v>6336544367</v>
      </c>
      <c r="F66" s="139">
        <f>D66-E66</f>
        <v>21199395046</v>
      </c>
      <c r="G66" s="22">
        <f>E66/D66</f>
        <v>0.2301190553901514</v>
      </c>
    </row>
    <row r="67" spans="1:8" x14ac:dyDescent="0.25">
      <c r="A67" s="28"/>
      <c r="B67" s="29"/>
      <c r="C67" s="29"/>
      <c r="D67" s="128"/>
      <c r="E67" s="29"/>
      <c r="F67" s="29"/>
      <c r="G67" s="29"/>
    </row>
    <row r="68" spans="1:8" x14ac:dyDescent="0.25">
      <c r="B68" s="30" t="s">
        <v>27</v>
      </c>
    </row>
    <row r="69" spans="1:8" x14ac:dyDescent="0.25">
      <c r="D69" s="31" t="s">
        <v>27</v>
      </c>
      <c r="E69" s="32" t="s">
        <v>27</v>
      </c>
    </row>
    <row r="70" spans="1:8" x14ac:dyDescent="0.25">
      <c r="A70" s="33" t="s">
        <v>30</v>
      </c>
      <c r="B70" s="34" t="s">
        <v>31</v>
      </c>
      <c r="E70" s="35" t="s">
        <v>27</v>
      </c>
      <c r="F70" s="35" t="s">
        <v>27</v>
      </c>
    </row>
    <row r="71" spans="1:8" ht="45" x14ac:dyDescent="0.25">
      <c r="A71" s="33"/>
      <c r="B71" s="36" t="s">
        <v>32</v>
      </c>
      <c r="D71" s="8"/>
    </row>
    <row r="72" spans="1:8" x14ac:dyDescent="0.25">
      <c r="D72" s="8"/>
    </row>
    <row r="73" spans="1:8" x14ac:dyDescent="0.25">
      <c r="A73" s="104"/>
      <c r="B73" s="104"/>
      <c r="C73" s="104"/>
      <c r="D73" s="104"/>
      <c r="E73" s="104"/>
      <c r="F73" s="104"/>
      <c r="G73" s="104"/>
      <c r="H73" s="104"/>
    </row>
    <row r="79" spans="1:8" x14ac:dyDescent="0.25">
      <c r="B79" t="s">
        <v>27</v>
      </c>
      <c r="D79" s="31" t="s">
        <v>27</v>
      </c>
    </row>
    <row r="80" spans="1:8" x14ac:dyDescent="0.25">
      <c r="B80" t="s">
        <v>27</v>
      </c>
      <c r="D80" s="31" t="s">
        <v>27</v>
      </c>
    </row>
  </sheetData>
  <mergeCells count="6">
    <mergeCell ref="A73:H73"/>
    <mergeCell ref="F7:F8"/>
    <mergeCell ref="A2:E2"/>
    <mergeCell ref="A1:E1"/>
    <mergeCell ref="F1:G2"/>
    <mergeCell ref="F5:G5"/>
  </mergeCells>
  <pageMargins left="0.39370078740157483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8"/>
  <sheetViews>
    <sheetView topLeftCell="A97" zoomScaleNormal="100" workbookViewId="0">
      <selection activeCell="I140" sqref="I140"/>
    </sheetView>
  </sheetViews>
  <sheetFormatPr baseColWidth="10" defaultRowHeight="15" x14ac:dyDescent="0.25"/>
  <cols>
    <col min="2" max="2" width="8.85546875" customWidth="1"/>
    <col min="3" max="3" width="31.85546875" customWidth="1"/>
    <col min="4" max="4" width="19.85546875" customWidth="1"/>
    <col min="5" max="5" width="23" customWidth="1"/>
    <col min="6" max="6" width="17.5703125" customWidth="1"/>
    <col min="9" max="9" width="12.5703125" bestFit="1" customWidth="1"/>
  </cols>
  <sheetData>
    <row r="1" spans="1:9" ht="15.75" x14ac:dyDescent="0.25">
      <c r="A1" s="117"/>
      <c r="B1" s="108" t="s">
        <v>0</v>
      </c>
      <c r="C1" s="109"/>
      <c r="D1" s="109"/>
      <c r="E1" s="113"/>
      <c r="F1" s="114"/>
      <c r="G1" s="118"/>
      <c r="H1" s="118"/>
      <c r="I1" s="66"/>
    </row>
    <row r="2" spans="1:9" ht="15.75" x14ac:dyDescent="0.25">
      <c r="A2" s="117"/>
      <c r="B2" s="106" t="s">
        <v>79</v>
      </c>
      <c r="C2" s="107"/>
      <c r="D2" s="107"/>
      <c r="E2" s="115"/>
      <c r="F2" s="116"/>
      <c r="G2" s="118"/>
      <c r="H2" s="118"/>
      <c r="I2" s="66"/>
    </row>
    <row r="3" spans="1:9" x14ac:dyDescent="0.25">
      <c r="A3" s="49" t="s">
        <v>2</v>
      </c>
      <c r="B3" s="67" t="s">
        <v>80</v>
      </c>
      <c r="C3" s="49" t="s">
        <v>4</v>
      </c>
      <c r="D3" s="3">
        <v>4</v>
      </c>
      <c r="E3" s="4" t="s">
        <v>5</v>
      </c>
      <c r="F3" s="5">
        <v>2017</v>
      </c>
      <c r="G3" s="49" t="s">
        <v>6</v>
      </c>
      <c r="H3" s="68" t="s">
        <v>27</v>
      </c>
      <c r="I3" s="66"/>
    </row>
    <row r="4" spans="1:9" x14ac:dyDescent="0.25">
      <c r="A4" s="7"/>
      <c r="B4" s="8"/>
      <c r="C4" s="9"/>
      <c r="D4" s="8"/>
      <c r="E4" s="10"/>
      <c r="F4" s="10"/>
      <c r="G4" s="10"/>
      <c r="H4" s="11"/>
      <c r="I4" s="69"/>
    </row>
    <row r="5" spans="1:9" x14ac:dyDescent="0.25">
      <c r="B5" s="9" t="s">
        <v>7</v>
      </c>
      <c r="C5" s="11"/>
      <c r="D5" s="11"/>
      <c r="E5" s="9" t="s">
        <v>8</v>
      </c>
      <c r="F5" s="70" t="s">
        <v>92</v>
      </c>
      <c r="G5" s="11"/>
      <c r="H5" s="11"/>
      <c r="I5" s="69"/>
    </row>
    <row r="6" spans="1:9" x14ac:dyDescent="0.25">
      <c r="A6" s="8"/>
      <c r="B6" s="12"/>
      <c r="C6" s="12"/>
      <c r="D6" s="12"/>
      <c r="E6" s="12"/>
      <c r="F6" s="12"/>
      <c r="G6" s="12"/>
      <c r="H6" s="12"/>
      <c r="I6" s="71"/>
    </row>
    <row r="7" spans="1:9" x14ac:dyDescent="0.25">
      <c r="B7" s="119" t="s">
        <v>81</v>
      </c>
      <c r="C7" s="120" t="s">
        <v>82</v>
      </c>
      <c r="D7" s="120" t="s">
        <v>83</v>
      </c>
      <c r="E7" s="120" t="s">
        <v>84</v>
      </c>
      <c r="F7" s="120" t="s">
        <v>85</v>
      </c>
      <c r="G7" s="11"/>
      <c r="I7" s="71"/>
    </row>
    <row r="8" spans="1:9" x14ac:dyDescent="0.25">
      <c r="B8" s="119"/>
      <c r="C8" s="120"/>
      <c r="D8" s="120"/>
      <c r="E8" s="120"/>
      <c r="F8" s="120"/>
      <c r="G8" s="11"/>
      <c r="H8" s="121"/>
      <c r="I8" s="121"/>
    </row>
    <row r="9" spans="1:9" x14ac:dyDescent="0.25">
      <c r="B9" s="51"/>
      <c r="C9" s="52"/>
      <c r="D9" s="15"/>
      <c r="E9" s="16"/>
      <c r="F9" s="17"/>
      <c r="G9" s="11"/>
      <c r="I9" s="71"/>
    </row>
    <row r="10" spans="1:9" x14ac:dyDescent="0.25">
      <c r="B10" s="92" t="s">
        <v>19</v>
      </c>
      <c r="C10" s="93" t="s">
        <v>86</v>
      </c>
      <c r="D10" s="94">
        <f>SUM(D11+D111+D114)</f>
        <v>508788274</v>
      </c>
      <c r="E10" s="95"/>
      <c r="F10" s="95"/>
      <c r="G10" s="11"/>
      <c r="I10" s="71"/>
    </row>
    <row r="11" spans="1:9" x14ac:dyDescent="0.25">
      <c r="B11" s="96">
        <v>2</v>
      </c>
      <c r="C11" s="97" t="s">
        <v>87</v>
      </c>
      <c r="D11" s="98">
        <f>D12+D62+D111</f>
        <v>494219372</v>
      </c>
      <c r="E11" s="99"/>
      <c r="F11" s="99"/>
      <c r="G11" s="11"/>
      <c r="I11" s="71"/>
    </row>
    <row r="12" spans="1:9" x14ac:dyDescent="0.25">
      <c r="B12" s="85">
        <v>201</v>
      </c>
      <c r="C12" s="84" t="s">
        <v>88</v>
      </c>
      <c r="D12" s="83">
        <f>D13+D16+D19+D22+D25+D28+D31+D34+D37+D41+D44+D47+D50+D53+D56+D59</f>
        <v>50550000</v>
      </c>
      <c r="E12" s="74"/>
      <c r="F12" s="74"/>
      <c r="G12" s="11"/>
      <c r="I12" s="71"/>
    </row>
    <row r="13" spans="1:9" ht="21" customHeight="1" x14ac:dyDescent="0.25">
      <c r="A13" s="79"/>
      <c r="B13" s="43">
        <v>201490</v>
      </c>
      <c r="C13" s="42" t="s">
        <v>34</v>
      </c>
      <c r="D13" s="81">
        <f>D14</f>
        <v>0</v>
      </c>
      <c r="E13" s="82"/>
      <c r="F13" s="82"/>
      <c r="G13" s="11"/>
      <c r="I13" s="71"/>
    </row>
    <row r="14" spans="1:9" x14ac:dyDescent="0.25">
      <c r="A14" s="79"/>
      <c r="B14" s="43"/>
      <c r="C14" s="42"/>
      <c r="D14" s="81">
        <v>0</v>
      </c>
      <c r="E14" s="82"/>
      <c r="F14" s="82"/>
      <c r="G14" s="11"/>
      <c r="I14" s="71"/>
    </row>
    <row r="15" spans="1:9" x14ac:dyDescent="0.25">
      <c r="A15" s="79"/>
      <c r="B15" s="43"/>
      <c r="C15" s="42"/>
      <c r="D15" s="81"/>
      <c r="E15" s="82"/>
      <c r="F15" s="82"/>
      <c r="G15" s="11"/>
      <c r="I15" s="71"/>
    </row>
    <row r="16" spans="1:9" ht="24" x14ac:dyDescent="0.25">
      <c r="A16" s="79"/>
      <c r="B16" s="43">
        <v>201590</v>
      </c>
      <c r="C16" s="42" t="s">
        <v>35</v>
      </c>
      <c r="D16" s="81">
        <f>D17</f>
        <v>0</v>
      </c>
      <c r="E16" s="82"/>
      <c r="F16" s="82"/>
      <c r="G16" s="11"/>
      <c r="I16" s="71"/>
    </row>
    <row r="17" spans="1:9" x14ac:dyDescent="0.25">
      <c r="A17" s="79"/>
      <c r="B17" s="43"/>
      <c r="C17" s="42"/>
      <c r="D17" s="81">
        <v>0</v>
      </c>
      <c r="E17" s="82"/>
      <c r="F17" s="82"/>
      <c r="G17" s="11"/>
      <c r="I17" s="71"/>
    </row>
    <row r="18" spans="1:9" x14ac:dyDescent="0.25">
      <c r="A18" s="79"/>
      <c r="B18" s="43"/>
      <c r="C18" s="42"/>
      <c r="D18" s="81"/>
      <c r="E18" s="82"/>
      <c r="F18" s="82"/>
      <c r="G18" s="11"/>
      <c r="I18" s="71"/>
    </row>
    <row r="19" spans="1:9" x14ac:dyDescent="0.25">
      <c r="A19" s="79"/>
      <c r="B19" s="43">
        <v>2011190</v>
      </c>
      <c r="C19" s="42" t="s">
        <v>36</v>
      </c>
      <c r="D19" s="81">
        <f>D20</f>
        <v>0</v>
      </c>
      <c r="E19" s="82"/>
      <c r="F19" s="82"/>
      <c r="G19" s="11"/>
      <c r="I19" s="71"/>
    </row>
    <row r="20" spans="1:9" x14ac:dyDescent="0.25">
      <c r="A20" s="79"/>
      <c r="B20" s="43"/>
      <c r="C20" s="42"/>
      <c r="D20" s="81">
        <v>0</v>
      </c>
      <c r="E20" s="82"/>
      <c r="F20" s="82"/>
      <c r="G20" s="11"/>
      <c r="I20" s="71"/>
    </row>
    <row r="21" spans="1:9" x14ac:dyDescent="0.25">
      <c r="A21" s="79"/>
      <c r="B21" s="43"/>
      <c r="C21" s="42"/>
      <c r="D21" s="81"/>
      <c r="E21" s="82"/>
      <c r="F21" s="82"/>
      <c r="G21" s="11"/>
      <c r="I21" s="71"/>
    </row>
    <row r="22" spans="1:9" x14ac:dyDescent="0.25">
      <c r="A22" s="79"/>
      <c r="B22" s="43">
        <v>2011290</v>
      </c>
      <c r="C22" s="42" t="s">
        <v>37</v>
      </c>
      <c r="D22" s="81">
        <f>D23</f>
        <v>0</v>
      </c>
      <c r="E22" s="82"/>
      <c r="F22" s="82"/>
      <c r="G22" s="11"/>
      <c r="I22" s="71"/>
    </row>
    <row r="23" spans="1:9" x14ac:dyDescent="0.25">
      <c r="A23" s="79"/>
      <c r="B23" s="43"/>
      <c r="C23" s="42"/>
      <c r="D23" s="81">
        <v>0</v>
      </c>
      <c r="E23" s="82"/>
      <c r="F23" s="82"/>
      <c r="G23" s="11"/>
      <c r="I23" s="71"/>
    </row>
    <row r="24" spans="1:9" x14ac:dyDescent="0.25">
      <c r="A24" s="79"/>
      <c r="B24" s="43"/>
      <c r="C24" s="42"/>
      <c r="D24" s="81"/>
      <c r="E24" s="82"/>
      <c r="F24" s="82"/>
      <c r="G24" s="11"/>
      <c r="I24" s="71"/>
    </row>
    <row r="25" spans="1:9" x14ac:dyDescent="0.25">
      <c r="A25" s="79"/>
      <c r="B25" s="43">
        <v>2011390</v>
      </c>
      <c r="C25" s="42" t="s">
        <v>38</v>
      </c>
      <c r="D25" s="81">
        <f>D26</f>
        <v>0</v>
      </c>
      <c r="E25" s="82"/>
      <c r="F25" s="82"/>
      <c r="G25" s="11"/>
      <c r="I25" s="71"/>
    </row>
    <row r="26" spans="1:9" x14ac:dyDescent="0.25">
      <c r="A26" s="79"/>
      <c r="B26" s="43"/>
      <c r="C26" s="42"/>
      <c r="D26" s="81">
        <v>0</v>
      </c>
      <c r="E26" s="82"/>
      <c r="F26" s="82"/>
      <c r="G26" s="11"/>
      <c r="I26" s="71"/>
    </row>
    <row r="27" spans="1:9" x14ac:dyDescent="0.25">
      <c r="A27" s="79"/>
      <c r="B27" s="43"/>
      <c r="C27" s="42"/>
      <c r="D27" s="81"/>
      <c r="E27" s="82"/>
      <c r="F27" s="82"/>
      <c r="G27" s="11"/>
      <c r="I27" s="71"/>
    </row>
    <row r="28" spans="1:9" x14ac:dyDescent="0.25">
      <c r="A28" s="79"/>
      <c r="B28" s="43">
        <v>2011490</v>
      </c>
      <c r="C28" s="42" t="s">
        <v>39</v>
      </c>
      <c r="D28" s="81">
        <f>D29</f>
        <v>0</v>
      </c>
      <c r="E28" s="82"/>
      <c r="F28" s="82"/>
      <c r="G28" s="11"/>
      <c r="I28" s="71"/>
    </row>
    <row r="29" spans="1:9" x14ac:dyDescent="0.25">
      <c r="A29" s="79"/>
      <c r="B29" s="43"/>
      <c r="C29" s="42"/>
      <c r="D29" s="81">
        <v>0</v>
      </c>
      <c r="E29" s="82"/>
      <c r="F29" s="82"/>
      <c r="G29" s="11"/>
      <c r="I29" s="71"/>
    </row>
    <row r="30" spans="1:9" x14ac:dyDescent="0.25">
      <c r="A30" s="79"/>
      <c r="B30" s="43"/>
      <c r="C30" s="42"/>
      <c r="D30" s="81"/>
      <c r="E30" s="82"/>
      <c r="F30" s="82"/>
      <c r="G30" s="11"/>
      <c r="I30" s="71"/>
    </row>
    <row r="31" spans="1:9" x14ac:dyDescent="0.25">
      <c r="A31" s="79"/>
      <c r="B31" s="43">
        <v>2011590</v>
      </c>
      <c r="C31" s="42" t="s">
        <v>40</v>
      </c>
      <c r="D31" s="81">
        <f>D32</f>
        <v>0</v>
      </c>
      <c r="E31" s="82" t="s">
        <v>27</v>
      </c>
      <c r="F31" s="82"/>
      <c r="G31" s="11"/>
      <c r="I31" s="71"/>
    </row>
    <row r="32" spans="1:9" x14ac:dyDescent="0.25">
      <c r="A32" s="79"/>
      <c r="B32" s="43"/>
      <c r="C32" s="42"/>
      <c r="D32" s="81">
        <v>0</v>
      </c>
      <c r="E32" s="82" t="s">
        <v>27</v>
      </c>
      <c r="F32" s="82"/>
      <c r="G32" s="11"/>
      <c r="I32" s="71"/>
    </row>
    <row r="33" spans="1:9" x14ac:dyDescent="0.25">
      <c r="A33" s="79"/>
      <c r="B33" s="43"/>
      <c r="C33" s="42"/>
      <c r="D33" s="81"/>
      <c r="E33" s="82"/>
      <c r="F33" s="82"/>
      <c r="G33" s="11"/>
      <c r="I33" s="71"/>
    </row>
    <row r="34" spans="1:9" x14ac:dyDescent="0.25">
      <c r="A34" s="79"/>
      <c r="B34" s="43">
        <v>2012190</v>
      </c>
      <c r="C34" s="42" t="s">
        <v>41</v>
      </c>
      <c r="D34" s="81">
        <f>D35</f>
        <v>0</v>
      </c>
      <c r="E34" s="82" t="s">
        <v>27</v>
      </c>
      <c r="F34" s="82"/>
      <c r="G34" s="11"/>
      <c r="I34" s="71"/>
    </row>
    <row r="35" spans="1:9" x14ac:dyDescent="0.25">
      <c r="A35" s="79"/>
      <c r="B35" s="43"/>
      <c r="C35" s="42"/>
      <c r="D35" s="81">
        <v>0</v>
      </c>
      <c r="E35" s="82" t="s">
        <v>27</v>
      </c>
      <c r="F35" s="82"/>
      <c r="G35" s="11"/>
      <c r="I35" s="71"/>
    </row>
    <row r="36" spans="1:9" x14ac:dyDescent="0.25">
      <c r="A36" s="79"/>
      <c r="B36" s="43"/>
      <c r="C36" s="42"/>
      <c r="D36" s="81"/>
      <c r="E36" s="82"/>
      <c r="F36" s="82"/>
      <c r="G36" s="11"/>
      <c r="I36" s="71"/>
    </row>
    <row r="37" spans="1:9" x14ac:dyDescent="0.25">
      <c r="A37" s="79"/>
      <c r="B37" s="43">
        <v>2012290</v>
      </c>
      <c r="C37" s="42" t="s">
        <v>42</v>
      </c>
      <c r="D37" s="81">
        <f>D38</f>
        <v>550000</v>
      </c>
      <c r="E37" s="82" t="s">
        <v>89</v>
      </c>
      <c r="F37" s="82" t="s">
        <v>91</v>
      </c>
      <c r="G37" s="11"/>
      <c r="I37" s="71"/>
    </row>
    <row r="38" spans="1:9" x14ac:dyDescent="0.25">
      <c r="A38" s="79"/>
      <c r="B38" s="43"/>
      <c r="C38" s="42" t="s">
        <v>93</v>
      </c>
      <c r="D38" s="81">
        <v>550000</v>
      </c>
      <c r="E38" s="82" t="s">
        <v>89</v>
      </c>
      <c r="F38" s="82" t="s">
        <v>91</v>
      </c>
      <c r="G38" s="11"/>
      <c r="I38" s="71"/>
    </row>
    <row r="39" spans="1:9" x14ac:dyDescent="0.25">
      <c r="A39" s="79"/>
      <c r="B39" s="43"/>
      <c r="C39" s="42"/>
      <c r="D39" s="81"/>
      <c r="E39" s="82"/>
      <c r="F39" s="82"/>
      <c r="G39" s="11"/>
      <c r="I39" s="71"/>
    </row>
    <row r="40" spans="1:9" x14ac:dyDescent="0.25">
      <c r="A40" s="79"/>
      <c r="B40" s="43"/>
      <c r="C40" s="42"/>
      <c r="D40" s="81"/>
      <c r="E40" s="82"/>
      <c r="F40" s="82"/>
      <c r="G40" s="11"/>
      <c r="I40" s="71"/>
    </row>
    <row r="41" spans="1:9" x14ac:dyDescent="0.25">
      <c r="A41" s="79"/>
      <c r="B41" s="43">
        <v>2012390</v>
      </c>
      <c r="C41" s="42" t="s">
        <v>43</v>
      </c>
      <c r="D41" s="81">
        <f>D42</f>
        <v>0</v>
      </c>
      <c r="E41" s="82"/>
      <c r="F41" s="82"/>
      <c r="G41" s="11"/>
      <c r="I41" s="71"/>
    </row>
    <row r="42" spans="1:9" x14ac:dyDescent="0.25">
      <c r="A42" s="79"/>
      <c r="B42" s="43"/>
      <c r="C42" s="42"/>
      <c r="D42" s="81">
        <v>0</v>
      </c>
      <c r="E42" s="82"/>
      <c r="F42" s="82"/>
      <c r="G42" s="11"/>
      <c r="I42" s="71"/>
    </row>
    <row r="43" spans="1:9" x14ac:dyDescent="0.25">
      <c r="A43" s="79"/>
      <c r="B43" s="43"/>
      <c r="C43" s="42"/>
      <c r="D43" s="81"/>
      <c r="E43" s="82"/>
      <c r="F43" s="82"/>
      <c r="G43" s="11"/>
      <c r="I43" s="71"/>
    </row>
    <row r="44" spans="1:9" x14ac:dyDescent="0.25">
      <c r="A44" s="79"/>
      <c r="B44" s="43">
        <v>2012490</v>
      </c>
      <c r="C44" s="42" t="s">
        <v>44</v>
      </c>
      <c r="D44" s="81">
        <f>D45</f>
        <v>0</v>
      </c>
      <c r="E44" s="82" t="s">
        <v>27</v>
      </c>
      <c r="F44" s="82"/>
      <c r="G44" s="11"/>
      <c r="I44" s="71"/>
    </row>
    <row r="45" spans="1:9" x14ac:dyDescent="0.25">
      <c r="A45" s="79"/>
      <c r="B45" s="43"/>
      <c r="C45" s="42"/>
      <c r="D45" s="81">
        <v>0</v>
      </c>
      <c r="E45" s="82" t="s">
        <v>27</v>
      </c>
      <c r="F45" s="82"/>
      <c r="G45" s="11"/>
      <c r="I45" s="71"/>
    </row>
    <row r="46" spans="1:9" x14ac:dyDescent="0.25">
      <c r="A46" s="79"/>
      <c r="B46" s="43"/>
      <c r="C46" s="42"/>
      <c r="D46" s="81"/>
      <c r="E46" s="82"/>
      <c r="F46" s="82"/>
      <c r="G46" s="11"/>
      <c r="I46" s="71"/>
    </row>
    <row r="47" spans="1:9" x14ac:dyDescent="0.25">
      <c r="A47" s="79"/>
      <c r="B47" s="43">
        <v>2012590</v>
      </c>
      <c r="C47" s="42" t="s">
        <v>45</v>
      </c>
      <c r="D47" s="81">
        <f>D48</f>
        <v>0</v>
      </c>
      <c r="E47" s="82" t="s">
        <v>27</v>
      </c>
      <c r="F47" s="82"/>
      <c r="G47" s="11"/>
      <c r="I47" s="71"/>
    </row>
    <row r="48" spans="1:9" x14ac:dyDescent="0.25">
      <c r="A48" s="79"/>
      <c r="B48" s="43"/>
      <c r="C48" s="42"/>
      <c r="D48" s="81">
        <v>0</v>
      </c>
      <c r="E48" s="82" t="s">
        <v>27</v>
      </c>
      <c r="F48" s="82"/>
      <c r="G48" s="11"/>
      <c r="I48" s="71"/>
    </row>
    <row r="49" spans="1:9" x14ac:dyDescent="0.25">
      <c r="A49" s="79"/>
      <c r="B49" s="43"/>
      <c r="C49" s="42"/>
      <c r="D49" s="81"/>
      <c r="E49" s="82"/>
      <c r="F49" s="82"/>
      <c r="G49" s="11"/>
      <c r="I49" s="71"/>
    </row>
    <row r="50" spans="1:9" x14ac:dyDescent="0.25">
      <c r="A50" s="79"/>
      <c r="B50" s="43">
        <v>2012690</v>
      </c>
      <c r="C50" s="42" t="s">
        <v>46</v>
      </c>
      <c r="D50" s="81">
        <f>D51</f>
        <v>0</v>
      </c>
      <c r="E50" s="82"/>
      <c r="F50" s="82"/>
      <c r="G50" s="11"/>
      <c r="I50" s="71"/>
    </row>
    <row r="51" spans="1:9" x14ac:dyDescent="0.25">
      <c r="A51" s="79"/>
      <c r="B51" s="43"/>
      <c r="C51" s="42"/>
      <c r="D51" s="81"/>
      <c r="E51" s="82"/>
      <c r="F51" s="82"/>
      <c r="G51" s="11"/>
      <c r="I51" s="71"/>
    </row>
    <row r="52" spans="1:9" x14ac:dyDescent="0.25">
      <c r="A52" s="79"/>
      <c r="B52" s="43"/>
      <c r="C52" s="42"/>
      <c r="D52" s="81"/>
      <c r="E52" s="82"/>
      <c r="F52" s="82"/>
      <c r="G52" s="11"/>
      <c r="I52" s="71"/>
    </row>
    <row r="53" spans="1:9" x14ac:dyDescent="0.25">
      <c r="A53" s="79"/>
      <c r="B53" s="43">
        <v>2012790</v>
      </c>
      <c r="C53" s="42" t="s">
        <v>47</v>
      </c>
      <c r="D53" s="81">
        <f>D54</f>
        <v>0</v>
      </c>
      <c r="E53" s="82" t="s">
        <v>27</v>
      </c>
      <c r="F53" s="82"/>
      <c r="G53" s="11"/>
      <c r="I53" s="71"/>
    </row>
    <row r="54" spans="1:9" x14ac:dyDescent="0.25">
      <c r="A54" s="79"/>
      <c r="B54" s="43"/>
      <c r="C54" s="42"/>
      <c r="D54" s="81">
        <v>0</v>
      </c>
      <c r="E54" s="82" t="s">
        <v>27</v>
      </c>
      <c r="F54" s="82"/>
      <c r="G54" s="11"/>
      <c r="I54" s="71"/>
    </row>
    <row r="55" spans="1:9" x14ac:dyDescent="0.25">
      <c r="A55" s="79"/>
      <c r="B55" s="43"/>
      <c r="C55" s="42"/>
      <c r="D55" s="81"/>
      <c r="E55" s="82"/>
      <c r="F55" s="82"/>
      <c r="G55" s="11"/>
      <c r="I55" s="71"/>
    </row>
    <row r="56" spans="1:9" x14ac:dyDescent="0.25">
      <c r="A56" s="79"/>
      <c r="B56" s="43">
        <v>2013190</v>
      </c>
      <c r="C56" s="42" t="s">
        <v>48</v>
      </c>
      <c r="D56" s="81">
        <f>D57</f>
        <v>0</v>
      </c>
      <c r="E56" s="82"/>
      <c r="F56" s="82"/>
      <c r="G56" s="11"/>
      <c r="I56" s="71"/>
    </row>
    <row r="57" spans="1:9" x14ac:dyDescent="0.25">
      <c r="A57" s="79"/>
      <c r="B57" s="61"/>
      <c r="C57" s="62"/>
      <c r="D57" s="81">
        <v>0</v>
      </c>
      <c r="E57" s="82"/>
      <c r="F57" s="82"/>
      <c r="G57" s="11"/>
      <c r="I57" s="71"/>
    </row>
    <row r="58" spans="1:9" x14ac:dyDescent="0.25">
      <c r="A58" s="79"/>
      <c r="B58" s="61"/>
      <c r="C58" s="62"/>
      <c r="D58" s="81"/>
      <c r="E58" s="82"/>
      <c r="F58" s="82"/>
      <c r="G58" s="11"/>
      <c r="H58" s="125"/>
      <c r="I58" s="71"/>
    </row>
    <row r="59" spans="1:9" x14ac:dyDescent="0.25">
      <c r="A59" s="79"/>
      <c r="B59" s="61">
        <v>2013290</v>
      </c>
      <c r="C59" s="62" t="s">
        <v>49</v>
      </c>
      <c r="D59" s="81">
        <f>D60</f>
        <v>50000000</v>
      </c>
      <c r="E59" s="82" t="s">
        <v>89</v>
      </c>
      <c r="F59" s="82" t="s">
        <v>91</v>
      </c>
      <c r="G59" s="11"/>
      <c r="I59" s="71"/>
    </row>
    <row r="60" spans="1:9" x14ac:dyDescent="0.25">
      <c r="A60" s="79"/>
      <c r="B60" s="80"/>
      <c r="C60" s="42" t="s">
        <v>93</v>
      </c>
      <c r="D60" s="81">
        <v>50000000</v>
      </c>
      <c r="E60" s="82" t="s">
        <v>89</v>
      </c>
      <c r="F60" s="82" t="s">
        <v>91</v>
      </c>
      <c r="G60" s="11"/>
      <c r="I60" s="71"/>
    </row>
    <row r="61" spans="1:9" x14ac:dyDescent="0.25">
      <c r="A61" s="79"/>
      <c r="B61" s="80"/>
      <c r="C61" s="80"/>
      <c r="D61" s="124"/>
      <c r="E61" s="82"/>
      <c r="F61" s="82"/>
      <c r="G61" s="11"/>
      <c r="I61" s="71"/>
    </row>
    <row r="62" spans="1:9" x14ac:dyDescent="0.25">
      <c r="A62" s="79"/>
      <c r="B62" s="90">
        <v>202</v>
      </c>
      <c r="C62" s="91" t="s">
        <v>23</v>
      </c>
      <c r="D62" s="123">
        <f>D63+D66+D69+D72+D75+D78+D81+D84+D87+D90+D93+D96+D99+D102+D105+D108</f>
        <v>443669372</v>
      </c>
      <c r="E62" s="89" t="s">
        <v>89</v>
      </c>
      <c r="F62" s="82" t="s">
        <v>91</v>
      </c>
      <c r="G62" s="11"/>
      <c r="I62" s="71"/>
    </row>
    <row r="63" spans="1:9" x14ac:dyDescent="0.25">
      <c r="A63" s="79"/>
      <c r="B63" s="43">
        <v>2021090</v>
      </c>
      <c r="C63" s="42" t="s">
        <v>50</v>
      </c>
      <c r="D63" s="124">
        <f>D64</f>
        <v>43799798</v>
      </c>
      <c r="E63" s="82" t="s">
        <v>89</v>
      </c>
      <c r="F63" s="82" t="s">
        <v>91</v>
      </c>
      <c r="G63" s="11"/>
      <c r="I63" s="122" t="s">
        <v>27</v>
      </c>
    </row>
    <row r="64" spans="1:9" x14ac:dyDescent="0.25">
      <c r="A64" s="79"/>
      <c r="B64" s="43"/>
      <c r="C64" s="42" t="s">
        <v>93</v>
      </c>
      <c r="D64" s="124">
        <v>43799798</v>
      </c>
      <c r="E64" s="82" t="s">
        <v>89</v>
      </c>
      <c r="F64" s="82" t="s">
        <v>91</v>
      </c>
      <c r="G64" s="11"/>
      <c r="I64" s="71"/>
    </row>
    <row r="65" spans="1:9" x14ac:dyDescent="0.25">
      <c r="A65" s="79"/>
      <c r="B65" s="43"/>
      <c r="C65" s="42"/>
      <c r="D65" s="124"/>
      <c r="E65" s="82"/>
      <c r="F65" s="82"/>
      <c r="G65" s="11"/>
      <c r="I65" s="71"/>
    </row>
    <row r="66" spans="1:9" x14ac:dyDescent="0.25">
      <c r="A66" s="79"/>
      <c r="B66" s="43">
        <v>2021190</v>
      </c>
      <c r="C66" s="42" t="s">
        <v>51</v>
      </c>
      <c r="D66" s="124">
        <f>D67</f>
        <v>309624449</v>
      </c>
      <c r="E66" s="82" t="s">
        <v>89</v>
      </c>
      <c r="F66" s="82" t="s">
        <v>91</v>
      </c>
      <c r="G66" s="11"/>
      <c r="I66" s="71"/>
    </row>
    <row r="67" spans="1:9" x14ac:dyDescent="0.25">
      <c r="A67" s="79"/>
      <c r="B67" s="43"/>
      <c r="C67" s="42" t="s">
        <v>93</v>
      </c>
      <c r="D67" s="124">
        <v>309624449</v>
      </c>
      <c r="E67" s="82" t="s">
        <v>89</v>
      </c>
      <c r="F67" s="82" t="s">
        <v>91</v>
      </c>
      <c r="G67" s="11"/>
      <c r="I67" s="71"/>
    </row>
    <row r="68" spans="1:9" x14ac:dyDescent="0.25">
      <c r="A68" s="79"/>
      <c r="B68" s="43"/>
      <c r="C68" s="42"/>
      <c r="D68" s="124"/>
      <c r="E68" s="82"/>
      <c r="F68" s="82"/>
      <c r="G68" s="11"/>
      <c r="I68" s="71"/>
    </row>
    <row r="69" spans="1:9" x14ac:dyDescent="0.25">
      <c r="A69" s="79"/>
      <c r="B69" s="43">
        <v>202390</v>
      </c>
      <c r="C69" s="42" t="s">
        <v>52</v>
      </c>
      <c r="D69" s="124">
        <f>D70</f>
        <v>23000</v>
      </c>
      <c r="E69" s="82" t="s">
        <v>89</v>
      </c>
      <c r="F69" s="82" t="s">
        <v>91</v>
      </c>
      <c r="G69" s="11"/>
      <c r="I69" s="71"/>
    </row>
    <row r="70" spans="1:9" x14ac:dyDescent="0.25">
      <c r="A70" s="79"/>
      <c r="B70" s="43"/>
      <c r="C70" s="42" t="s">
        <v>93</v>
      </c>
      <c r="D70" s="124">
        <v>23000</v>
      </c>
      <c r="E70" s="82" t="s">
        <v>89</v>
      </c>
      <c r="F70" s="82" t="s">
        <v>91</v>
      </c>
      <c r="G70" s="11"/>
      <c r="I70" s="71"/>
    </row>
    <row r="71" spans="1:9" x14ac:dyDescent="0.25">
      <c r="A71" s="79"/>
      <c r="B71" s="43"/>
      <c r="C71" s="42"/>
      <c r="D71" s="124"/>
      <c r="E71" s="82"/>
      <c r="F71" s="82"/>
      <c r="G71" s="11"/>
      <c r="I71" s="71"/>
    </row>
    <row r="72" spans="1:9" x14ac:dyDescent="0.25">
      <c r="A72" s="79"/>
      <c r="B72" s="43">
        <v>202690</v>
      </c>
      <c r="C72" s="42" t="s">
        <v>53</v>
      </c>
      <c r="D72" s="124">
        <f>D73</f>
        <v>0</v>
      </c>
      <c r="E72" s="82"/>
      <c r="F72" s="82"/>
      <c r="G72" s="11"/>
      <c r="I72" s="71"/>
    </row>
    <row r="73" spans="1:9" x14ac:dyDescent="0.25">
      <c r="A73" s="79"/>
      <c r="B73" s="43"/>
      <c r="C73" s="42"/>
      <c r="D73" s="124">
        <v>0</v>
      </c>
      <c r="E73" s="82"/>
      <c r="F73" s="82"/>
      <c r="G73" s="11"/>
      <c r="I73" s="71"/>
    </row>
    <row r="74" spans="1:9" x14ac:dyDescent="0.25">
      <c r="A74" s="79"/>
      <c r="B74" s="43"/>
      <c r="C74" s="42"/>
      <c r="D74" s="124"/>
      <c r="E74" s="82"/>
      <c r="F74" s="82"/>
      <c r="G74" s="11"/>
      <c r="I74" s="71"/>
    </row>
    <row r="75" spans="1:9" x14ac:dyDescent="0.25">
      <c r="A75" s="79"/>
      <c r="B75" s="43">
        <v>202790</v>
      </c>
      <c r="C75" s="42" t="s">
        <v>54</v>
      </c>
      <c r="D75" s="124">
        <f>D76</f>
        <v>2540300</v>
      </c>
      <c r="E75" s="82" t="s">
        <v>89</v>
      </c>
      <c r="F75" s="82" t="s">
        <v>91</v>
      </c>
      <c r="G75" s="11"/>
      <c r="I75" s="71"/>
    </row>
    <row r="76" spans="1:9" x14ac:dyDescent="0.25">
      <c r="A76" s="79"/>
      <c r="B76" s="43"/>
      <c r="C76" s="42" t="s">
        <v>93</v>
      </c>
      <c r="D76" s="124">
        <v>2540300</v>
      </c>
      <c r="E76" s="82" t="s">
        <v>89</v>
      </c>
      <c r="F76" s="82" t="s">
        <v>91</v>
      </c>
      <c r="G76" s="11"/>
      <c r="I76" s="71"/>
    </row>
    <row r="77" spans="1:9" x14ac:dyDescent="0.25">
      <c r="A77" s="79"/>
      <c r="B77" s="43"/>
      <c r="C77" s="42"/>
      <c r="D77" s="124"/>
      <c r="E77" s="82"/>
      <c r="F77" s="82"/>
      <c r="G77" s="11"/>
      <c r="I77" s="71"/>
    </row>
    <row r="78" spans="1:9" x14ac:dyDescent="0.25">
      <c r="A78" s="79"/>
      <c r="B78" s="43">
        <v>202890</v>
      </c>
      <c r="C78" s="42" t="s">
        <v>55</v>
      </c>
      <c r="D78" s="124">
        <f>D79</f>
        <v>0</v>
      </c>
      <c r="E78" s="82"/>
      <c r="F78" s="82"/>
      <c r="G78" s="11"/>
      <c r="I78" s="71"/>
    </row>
    <row r="79" spans="1:9" x14ac:dyDescent="0.25">
      <c r="A79" s="79"/>
      <c r="B79" s="43"/>
      <c r="C79" s="42"/>
      <c r="D79" s="124">
        <v>0</v>
      </c>
      <c r="E79" s="82"/>
      <c r="F79" s="82"/>
      <c r="G79" s="11"/>
      <c r="I79" s="71"/>
    </row>
    <row r="80" spans="1:9" x14ac:dyDescent="0.25">
      <c r="A80" s="79"/>
      <c r="B80" s="43"/>
      <c r="C80" s="42"/>
      <c r="D80" s="124"/>
      <c r="E80" s="82"/>
      <c r="F80" s="82"/>
      <c r="G80" s="11"/>
      <c r="I80" s="71"/>
    </row>
    <row r="81" spans="1:9" x14ac:dyDescent="0.25">
      <c r="A81" s="79"/>
      <c r="B81" s="43">
        <v>2021390</v>
      </c>
      <c r="C81" s="42" t="s">
        <v>56</v>
      </c>
      <c r="D81" s="124">
        <f>D82</f>
        <v>37000000</v>
      </c>
      <c r="E81" s="82" t="s">
        <v>89</v>
      </c>
      <c r="F81" s="82" t="s">
        <v>91</v>
      </c>
      <c r="G81" s="11"/>
      <c r="I81" s="71"/>
    </row>
    <row r="82" spans="1:9" x14ac:dyDescent="0.25">
      <c r="A82" s="79"/>
      <c r="B82" s="43"/>
      <c r="C82" s="42" t="s">
        <v>93</v>
      </c>
      <c r="D82" s="124">
        <v>37000000</v>
      </c>
      <c r="E82" s="82" t="s">
        <v>89</v>
      </c>
      <c r="F82" s="82" t="s">
        <v>91</v>
      </c>
      <c r="G82" s="11"/>
      <c r="I82" s="71"/>
    </row>
    <row r="83" spans="1:9" x14ac:dyDescent="0.25">
      <c r="A83" s="79"/>
      <c r="B83" s="43"/>
      <c r="C83" s="42"/>
      <c r="D83" s="124"/>
      <c r="E83" s="82"/>
      <c r="F83" s="82"/>
      <c r="G83" s="11"/>
      <c r="I83" s="71"/>
    </row>
    <row r="84" spans="1:9" x14ac:dyDescent="0.25">
      <c r="A84" s="79"/>
      <c r="B84" s="43">
        <v>2021690</v>
      </c>
      <c r="C84" s="42" t="s">
        <v>57</v>
      </c>
      <c r="D84" s="124">
        <f>D85</f>
        <v>0</v>
      </c>
      <c r="E84" s="82"/>
      <c r="F84" s="82"/>
      <c r="G84" s="11"/>
      <c r="I84" s="71"/>
    </row>
    <row r="85" spans="1:9" x14ac:dyDescent="0.25">
      <c r="A85" s="79"/>
      <c r="B85" s="43"/>
      <c r="C85" s="42"/>
      <c r="D85" s="124">
        <v>0</v>
      </c>
      <c r="E85" s="82"/>
      <c r="F85" s="82"/>
      <c r="G85" s="11"/>
      <c r="I85" s="71"/>
    </row>
    <row r="86" spans="1:9" x14ac:dyDescent="0.25">
      <c r="A86" s="79"/>
      <c r="B86" s="43"/>
      <c r="C86" s="42"/>
      <c r="D86" s="124"/>
      <c r="E86" s="82"/>
      <c r="F86" s="82"/>
      <c r="G86" s="11"/>
      <c r="I86" s="71"/>
    </row>
    <row r="87" spans="1:9" x14ac:dyDescent="0.25">
      <c r="A87" s="79"/>
      <c r="B87" s="43">
        <v>2021790</v>
      </c>
      <c r="C87" s="42" t="s">
        <v>58</v>
      </c>
      <c r="D87" s="124">
        <f>D88</f>
        <v>0</v>
      </c>
      <c r="E87" s="82"/>
      <c r="F87" s="82"/>
      <c r="G87" s="11"/>
      <c r="I87" s="71"/>
    </row>
    <row r="88" spans="1:9" x14ac:dyDescent="0.25">
      <c r="A88" s="79"/>
      <c r="B88" s="43"/>
      <c r="C88" s="42"/>
      <c r="D88" s="124">
        <v>0</v>
      </c>
      <c r="E88" s="82"/>
      <c r="F88" s="82"/>
      <c r="G88" s="11"/>
      <c r="I88" s="71"/>
    </row>
    <row r="89" spans="1:9" x14ac:dyDescent="0.25">
      <c r="A89" s="79"/>
      <c r="B89" s="43"/>
      <c r="C89" s="42"/>
      <c r="D89" s="124"/>
      <c r="E89" s="82"/>
      <c r="F89" s="82"/>
      <c r="G89" s="11"/>
      <c r="I89" s="71"/>
    </row>
    <row r="90" spans="1:9" x14ac:dyDescent="0.25">
      <c r="A90" s="79"/>
      <c r="B90" s="43">
        <v>2022190</v>
      </c>
      <c r="C90" s="42" t="s">
        <v>59</v>
      </c>
      <c r="D90" s="124">
        <f>D91</f>
        <v>0</v>
      </c>
      <c r="E90" s="82"/>
      <c r="F90" s="82"/>
      <c r="G90" s="11"/>
      <c r="I90" s="71"/>
    </row>
    <row r="91" spans="1:9" x14ac:dyDescent="0.25">
      <c r="A91" s="79"/>
      <c r="B91" s="43"/>
      <c r="C91" s="42"/>
      <c r="D91" s="124">
        <v>0</v>
      </c>
      <c r="E91" s="82"/>
      <c r="F91" s="82"/>
      <c r="G91" s="11"/>
      <c r="I91" s="71"/>
    </row>
    <row r="92" spans="1:9" x14ac:dyDescent="0.25">
      <c r="A92" s="79"/>
      <c r="B92" s="43"/>
      <c r="C92" s="42"/>
      <c r="D92" s="124"/>
      <c r="E92" s="82"/>
      <c r="F92" s="82"/>
      <c r="G92" s="11"/>
      <c r="I92" s="71"/>
    </row>
    <row r="93" spans="1:9" x14ac:dyDescent="0.25">
      <c r="A93" s="79"/>
      <c r="B93" s="43">
        <v>2022290</v>
      </c>
      <c r="C93" s="42" t="s">
        <v>60</v>
      </c>
      <c r="D93" s="124">
        <f>D94</f>
        <v>0</v>
      </c>
      <c r="E93" s="82"/>
      <c r="F93" s="82"/>
      <c r="G93" s="11"/>
      <c r="I93" s="71"/>
    </row>
    <row r="94" spans="1:9" x14ac:dyDescent="0.25">
      <c r="A94" s="79"/>
      <c r="B94" s="43"/>
      <c r="C94" s="42"/>
      <c r="D94" s="124">
        <v>0</v>
      </c>
      <c r="E94" s="82"/>
      <c r="F94" s="82"/>
      <c r="G94" s="11"/>
      <c r="I94" s="71"/>
    </row>
    <row r="95" spans="1:9" x14ac:dyDescent="0.25">
      <c r="A95" s="79"/>
      <c r="B95" s="43"/>
      <c r="C95" s="42"/>
      <c r="D95" s="124"/>
      <c r="E95" s="82"/>
      <c r="F95" s="82"/>
      <c r="G95" s="11"/>
      <c r="I95" s="71"/>
    </row>
    <row r="96" spans="1:9" x14ac:dyDescent="0.25">
      <c r="A96" s="79"/>
      <c r="B96" s="43">
        <v>2024190</v>
      </c>
      <c r="C96" s="42" t="s">
        <v>61</v>
      </c>
      <c r="D96" s="124">
        <f>D97</f>
        <v>18274493</v>
      </c>
      <c r="E96" s="82" t="s">
        <v>89</v>
      </c>
      <c r="F96" s="82" t="s">
        <v>91</v>
      </c>
      <c r="G96" s="11"/>
      <c r="I96" s="71"/>
    </row>
    <row r="97" spans="1:9" x14ac:dyDescent="0.25">
      <c r="A97" s="79"/>
      <c r="B97" s="43"/>
      <c r="C97" s="42" t="s">
        <v>93</v>
      </c>
      <c r="D97" s="124">
        <v>18274493</v>
      </c>
      <c r="E97" s="82" t="s">
        <v>89</v>
      </c>
      <c r="F97" s="82" t="s">
        <v>91</v>
      </c>
      <c r="G97" s="11"/>
      <c r="I97" s="71"/>
    </row>
    <row r="98" spans="1:9" x14ac:dyDescent="0.25">
      <c r="A98" s="79"/>
      <c r="B98" s="43"/>
      <c r="C98" s="42"/>
      <c r="D98" s="124"/>
      <c r="E98" s="82"/>
      <c r="F98" s="82"/>
      <c r="G98" s="11"/>
      <c r="I98" s="71"/>
    </row>
    <row r="99" spans="1:9" x14ac:dyDescent="0.25">
      <c r="A99" s="79"/>
      <c r="B99" s="43">
        <v>2024290</v>
      </c>
      <c r="C99" s="42" t="s">
        <v>62</v>
      </c>
      <c r="D99" s="124">
        <f>D100</f>
        <v>32407332</v>
      </c>
      <c r="E99" s="82" t="s">
        <v>89</v>
      </c>
      <c r="F99" s="82" t="s">
        <v>91</v>
      </c>
      <c r="G99" s="11"/>
      <c r="I99" s="71"/>
    </row>
    <row r="100" spans="1:9" x14ac:dyDescent="0.25">
      <c r="A100" s="79"/>
      <c r="B100" s="43"/>
      <c r="C100" s="42" t="s">
        <v>93</v>
      </c>
      <c r="D100" s="124">
        <v>32407332</v>
      </c>
      <c r="E100" s="82" t="s">
        <v>89</v>
      </c>
      <c r="F100" s="82" t="s">
        <v>91</v>
      </c>
      <c r="G100" s="11"/>
      <c r="I100" s="71"/>
    </row>
    <row r="101" spans="1:9" x14ac:dyDescent="0.25">
      <c r="A101" s="79"/>
      <c r="B101" s="43"/>
      <c r="C101" s="42"/>
      <c r="D101" s="124"/>
      <c r="E101" s="82"/>
      <c r="F101" s="82"/>
      <c r="G101" s="11"/>
      <c r="I101" s="71"/>
    </row>
    <row r="102" spans="1:9" x14ac:dyDescent="0.25">
      <c r="A102" s="79"/>
      <c r="B102" s="43">
        <v>2025190</v>
      </c>
      <c r="C102" s="42" t="s">
        <v>63</v>
      </c>
      <c r="D102" s="124">
        <f>D103</f>
        <v>0</v>
      </c>
      <c r="E102" s="82"/>
      <c r="F102" s="82"/>
      <c r="G102" s="11"/>
      <c r="I102" s="71"/>
    </row>
    <row r="103" spans="1:9" x14ac:dyDescent="0.25">
      <c r="A103" s="79"/>
      <c r="B103" s="43"/>
      <c r="C103" s="42"/>
      <c r="D103" s="124">
        <v>0</v>
      </c>
      <c r="E103" s="82"/>
      <c r="F103" s="82"/>
      <c r="G103" s="11"/>
      <c r="I103" s="71"/>
    </row>
    <row r="104" spans="1:9" x14ac:dyDescent="0.25">
      <c r="A104" s="79"/>
      <c r="B104" s="43"/>
      <c r="C104" s="42"/>
      <c r="D104" s="124"/>
      <c r="E104" s="82"/>
      <c r="F104" s="82"/>
      <c r="G104" s="11"/>
      <c r="I104" s="71"/>
    </row>
    <row r="105" spans="1:9" x14ac:dyDescent="0.25">
      <c r="A105" s="79"/>
      <c r="B105" s="43">
        <v>2025290</v>
      </c>
      <c r="C105" s="42" t="s">
        <v>64</v>
      </c>
      <c r="D105" s="124">
        <f>D106</f>
        <v>0</v>
      </c>
      <c r="E105" s="82"/>
      <c r="F105" s="82"/>
      <c r="G105" s="11"/>
      <c r="I105" s="71"/>
    </row>
    <row r="106" spans="1:9" x14ac:dyDescent="0.25">
      <c r="A106" s="79"/>
      <c r="B106" s="43"/>
      <c r="C106" s="42"/>
      <c r="D106" s="124">
        <v>0</v>
      </c>
      <c r="E106" s="82"/>
      <c r="F106" s="82"/>
      <c r="G106" s="11"/>
      <c r="I106" s="71"/>
    </row>
    <row r="107" spans="1:9" x14ac:dyDescent="0.25">
      <c r="A107" s="79"/>
      <c r="B107" s="43"/>
      <c r="C107" s="42"/>
      <c r="D107" s="124"/>
      <c r="E107" s="82"/>
      <c r="F107" s="82"/>
      <c r="G107" s="11"/>
      <c r="I107" s="71"/>
    </row>
    <row r="108" spans="1:9" x14ac:dyDescent="0.25">
      <c r="A108" s="79"/>
      <c r="B108" s="43">
        <v>2025490</v>
      </c>
      <c r="C108" s="42" t="s">
        <v>65</v>
      </c>
      <c r="D108" s="124">
        <f>D109</f>
        <v>0</v>
      </c>
      <c r="E108" s="82"/>
      <c r="F108" s="82"/>
      <c r="G108" s="11"/>
      <c r="I108" s="71"/>
    </row>
    <row r="109" spans="1:9" x14ac:dyDescent="0.25">
      <c r="A109" s="79"/>
      <c r="B109" s="43"/>
      <c r="C109" s="42"/>
      <c r="D109" s="124">
        <v>0</v>
      </c>
      <c r="E109" s="82"/>
      <c r="F109" s="82"/>
      <c r="G109" s="11"/>
      <c r="I109" s="71"/>
    </row>
    <row r="110" spans="1:9" x14ac:dyDescent="0.25">
      <c r="A110" s="79"/>
      <c r="B110" s="43"/>
      <c r="C110" s="42"/>
      <c r="D110" s="81"/>
      <c r="E110" s="82"/>
      <c r="F110" s="82"/>
      <c r="G110" s="11"/>
      <c r="I110" s="71"/>
    </row>
    <row r="111" spans="1:9" x14ac:dyDescent="0.25">
      <c r="A111" s="79"/>
      <c r="B111" s="100">
        <v>203</v>
      </c>
      <c r="C111" s="101" t="s">
        <v>77</v>
      </c>
      <c r="D111" s="88">
        <f>D112</f>
        <v>0</v>
      </c>
      <c r="E111" s="89"/>
      <c r="F111" s="89"/>
      <c r="G111" s="11"/>
      <c r="I111" s="71"/>
    </row>
    <row r="112" spans="1:9" x14ac:dyDescent="0.25">
      <c r="A112" s="79"/>
      <c r="B112" s="43">
        <v>20390</v>
      </c>
      <c r="C112" s="42" t="s">
        <v>78</v>
      </c>
      <c r="D112" s="81">
        <v>0</v>
      </c>
      <c r="E112" s="82"/>
      <c r="F112" s="82"/>
      <c r="G112" s="11"/>
      <c r="I112" s="71"/>
    </row>
    <row r="113" spans="1:9" x14ac:dyDescent="0.25">
      <c r="A113" s="79"/>
      <c r="B113" s="80"/>
      <c r="C113" s="80"/>
      <c r="D113" s="81"/>
      <c r="E113" s="82"/>
      <c r="F113" s="82"/>
      <c r="G113" s="11"/>
      <c r="I113" s="71"/>
    </row>
    <row r="114" spans="1:9" x14ac:dyDescent="0.25">
      <c r="A114" s="79"/>
      <c r="B114" s="48">
        <v>3</v>
      </c>
      <c r="C114" s="46" t="s">
        <v>75</v>
      </c>
      <c r="D114" s="81">
        <f>D115</f>
        <v>14568902</v>
      </c>
      <c r="E114" s="82" t="s">
        <v>89</v>
      </c>
      <c r="F114" s="82" t="s">
        <v>91</v>
      </c>
      <c r="G114" s="11"/>
      <c r="I114" s="71"/>
    </row>
    <row r="115" spans="1:9" x14ac:dyDescent="0.25">
      <c r="A115" s="79"/>
      <c r="B115" s="86">
        <v>301</v>
      </c>
      <c r="C115" s="87" t="s">
        <v>24</v>
      </c>
      <c r="D115" s="81">
        <f>D116+D119+D122+D125</f>
        <v>14568902</v>
      </c>
      <c r="E115" s="82" t="s">
        <v>89</v>
      </c>
      <c r="F115" s="82" t="s">
        <v>91</v>
      </c>
      <c r="G115" s="11"/>
      <c r="I115" s="71"/>
    </row>
    <row r="116" spans="1:9" x14ac:dyDescent="0.25">
      <c r="A116" s="79"/>
      <c r="B116" s="43">
        <v>301590</v>
      </c>
      <c r="C116" s="42" t="s">
        <v>66</v>
      </c>
      <c r="D116" s="81">
        <f>D117</f>
        <v>-315252</v>
      </c>
      <c r="E116" s="82" t="s">
        <v>89</v>
      </c>
      <c r="F116" s="82" t="s">
        <v>91</v>
      </c>
      <c r="G116" s="11"/>
      <c r="I116" s="71"/>
    </row>
    <row r="117" spans="1:9" x14ac:dyDescent="0.25">
      <c r="A117" s="79"/>
      <c r="B117" s="43"/>
      <c r="C117" s="42" t="s">
        <v>93</v>
      </c>
      <c r="D117" s="81">
        <v>-315252</v>
      </c>
      <c r="E117" s="82" t="s">
        <v>89</v>
      </c>
      <c r="F117" s="82" t="s">
        <v>91</v>
      </c>
      <c r="G117" s="11"/>
      <c r="I117" s="71"/>
    </row>
    <row r="118" spans="1:9" x14ac:dyDescent="0.25">
      <c r="A118" s="79"/>
      <c r="B118" s="43"/>
      <c r="C118" s="42"/>
      <c r="D118" s="81"/>
      <c r="E118" s="82"/>
      <c r="F118" s="82"/>
      <c r="G118" s="11"/>
      <c r="I118" s="71"/>
    </row>
    <row r="119" spans="1:9" x14ac:dyDescent="0.25">
      <c r="A119" s="79"/>
      <c r="B119" s="43">
        <v>301990</v>
      </c>
      <c r="C119" s="42" t="s">
        <v>67</v>
      </c>
      <c r="D119" s="81">
        <f>D120</f>
        <v>14884154</v>
      </c>
      <c r="E119" s="82" t="s">
        <v>89</v>
      </c>
      <c r="F119" s="82" t="s">
        <v>91</v>
      </c>
      <c r="G119" s="11"/>
      <c r="I119" s="71"/>
    </row>
    <row r="120" spans="1:9" x14ac:dyDescent="0.25">
      <c r="A120" s="79"/>
      <c r="B120" s="43"/>
      <c r="C120" s="42" t="s">
        <v>93</v>
      </c>
      <c r="D120" s="81">
        <v>14884154</v>
      </c>
      <c r="E120" s="82" t="s">
        <v>89</v>
      </c>
      <c r="F120" s="82" t="s">
        <v>91</v>
      </c>
      <c r="G120" s="11"/>
      <c r="I120" s="71"/>
    </row>
    <row r="121" spans="1:9" x14ac:dyDescent="0.25">
      <c r="A121" s="79"/>
      <c r="B121" s="43"/>
      <c r="C121" s="42"/>
      <c r="D121" s="81"/>
      <c r="E121" s="82"/>
      <c r="F121" s="82"/>
      <c r="G121" s="11"/>
      <c r="I121" s="71"/>
    </row>
    <row r="122" spans="1:9" x14ac:dyDescent="0.25">
      <c r="A122" s="79"/>
      <c r="B122" s="43">
        <v>2012290</v>
      </c>
      <c r="C122" s="42" t="s">
        <v>76</v>
      </c>
      <c r="D122" s="81">
        <f>D123</f>
        <v>0</v>
      </c>
      <c r="E122" s="82" t="s">
        <v>89</v>
      </c>
      <c r="F122" s="82" t="s">
        <v>91</v>
      </c>
      <c r="G122" s="11"/>
      <c r="I122" s="71"/>
    </row>
    <row r="123" spans="1:9" x14ac:dyDescent="0.25">
      <c r="A123" s="79"/>
      <c r="B123" s="43"/>
      <c r="C123" s="42" t="s">
        <v>93</v>
      </c>
      <c r="D123" s="81">
        <v>0</v>
      </c>
      <c r="E123" s="82" t="s">
        <v>89</v>
      </c>
      <c r="F123" s="82" t="s">
        <v>91</v>
      </c>
      <c r="G123" s="11"/>
      <c r="I123" s="71"/>
    </row>
    <row r="124" spans="1:9" x14ac:dyDescent="0.25">
      <c r="A124" s="79"/>
      <c r="B124" s="43"/>
      <c r="C124" s="42"/>
      <c r="D124" s="81"/>
      <c r="E124" s="82"/>
      <c r="F124" s="82"/>
      <c r="G124" s="11"/>
      <c r="I124" s="71"/>
    </row>
    <row r="125" spans="1:9" x14ac:dyDescent="0.25">
      <c r="A125" s="79"/>
      <c r="B125" s="43">
        <v>301490</v>
      </c>
      <c r="C125" s="42" t="s">
        <v>68</v>
      </c>
      <c r="D125" s="81">
        <f>D126</f>
        <v>0</v>
      </c>
      <c r="E125" s="82" t="s">
        <v>89</v>
      </c>
      <c r="F125" s="82" t="s">
        <v>91</v>
      </c>
      <c r="G125" s="11"/>
      <c r="I125" s="71"/>
    </row>
    <row r="126" spans="1:9" x14ac:dyDescent="0.25">
      <c r="A126" s="79"/>
      <c r="B126" s="80"/>
      <c r="C126" s="42" t="s">
        <v>93</v>
      </c>
      <c r="D126" s="81">
        <v>0</v>
      </c>
      <c r="E126" s="82" t="s">
        <v>89</v>
      </c>
      <c r="F126" s="82" t="s">
        <v>91</v>
      </c>
      <c r="G126" s="11"/>
      <c r="I126" s="71"/>
    </row>
    <row r="127" spans="1:9" x14ac:dyDescent="0.25">
      <c r="A127" s="79"/>
      <c r="B127" s="80"/>
      <c r="C127" s="80"/>
      <c r="D127" s="81"/>
      <c r="E127" s="82"/>
      <c r="F127" s="82"/>
      <c r="G127" s="11"/>
      <c r="I127" s="71"/>
    </row>
    <row r="128" spans="1:9" ht="22.5" x14ac:dyDescent="0.25">
      <c r="A128" s="79"/>
      <c r="B128" s="20" t="s">
        <v>25</v>
      </c>
      <c r="C128" s="37" t="s">
        <v>26</v>
      </c>
      <c r="D128" s="81">
        <f>D129</f>
        <v>0</v>
      </c>
      <c r="E128" s="82" t="s">
        <v>89</v>
      </c>
      <c r="F128" s="82" t="s">
        <v>91</v>
      </c>
      <c r="G128" s="11"/>
      <c r="I128" s="71"/>
    </row>
    <row r="129" spans="1:9" ht="24" x14ac:dyDescent="0.25">
      <c r="A129" s="79"/>
      <c r="B129" s="43">
        <v>40190</v>
      </c>
      <c r="C129" s="42" t="s">
        <v>71</v>
      </c>
      <c r="D129" s="81">
        <v>0</v>
      </c>
      <c r="E129" s="82" t="s">
        <v>89</v>
      </c>
      <c r="F129" s="82" t="s">
        <v>91</v>
      </c>
      <c r="G129" s="11"/>
      <c r="I129" s="71"/>
    </row>
    <row r="130" spans="1:9" x14ac:dyDescent="0.25">
      <c r="A130" s="79"/>
      <c r="B130" s="58"/>
      <c r="C130" s="59"/>
      <c r="D130" s="81"/>
      <c r="E130" s="82"/>
      <c r="F130" s="82"/>
      <c r="G130" s="11"/>
      <c r="I130" s="71"/>
    </row>
    <row r="131" spans="1:9" x14ac:dyDescent="0.25">
      <c r="A131" s="79"/>
      <c r="B131" s="26"/>
      <c r="C131" s="40" t="s">
        <v>27</v>
      </c>
      <c r="D131" s="81"/>
      <c r="E131" s="82"/>
      <c r="F131" s="82"/>
      <c r="G131" s="11"/>
      <c r="I131" s="71"/>
    </row>
    <row r="132" spans="1:9" x14ac:dyDescent="0.25">
      <c r="A132" s="79"/>
      <c r="B132" s="20" t="s">
        <v>28</v>
      </c>
      <c r="C132" s="46" t="s">
        <v>72</v>
      </c>
      <c r="D132" s="81">
        <f>D133+D137</f>
        <v>0</v>
      </c>
      <c r="E132" s="82"/>
      <c r="F132" s="82"/>
      <c r="G132" s="11"/>
      <c r="I132" s="71"/>
    </row>
    <row r="133" spans="1:9" x14ac:dyDescent="0.25">
      <c r="A133" s="79"/>
      <c r="B133" s="102">
        <v>111</v>
      </c>
      <c r="C133" s="103" t="s">
        <v>73</v>
      </c>
      <c r="D133" s="88">
        <f>D134</f>
        <v>0</v>
      </c>
      <c r="E133" s="82"/>
      <c r="F133" s="89"/>
      <c r="G133" s="11"/>
      <c r="I133" s="71"/>
    </row>
    <row r="134" spans="1:9" ht="24" x14ac:dyDescent="0.25">
      <c r="A134" s="79"/>
      <c r="B134" s="43">
        <v>1117051</v>
      </c>
      <c r="C134" s="42" t="s">
        <v>69</v>
      </c>
      <c r="D134" s="81">
        <v>0</v>
      </c>
      <c r="E134" s="82"/>
      <c r="F134" s="82"/>
      <c r="G134" s="11"/>
      <c r="I134" s="71"/>
    </row>
    <row r="135" spans="1:9" x14ac:dyDescent="0.25">
      <c r="A135" s="79"/>
      <c r="B135" s="43"/>
      <c r="C135" s="42"/>
      <c r="D135" s="81"/>
      <c r="E135" s="82"/>
      <c r="F135" s="82"/>
      <c r="G135" s="11"/>
      <c r="I135" s="71"/>
    </row>
    <row r="136" spans="1:9" x14ac:dyDescent="0.25">
      <c r="A136" s="79"/>
      <c r="B136" s="43"/>
      <c r="C136" s="42"/>
      <c r="D136" s="81"/>
      <c r="E136" s="82"/>
      <c r="F136" s="82"/>
      <c r="G136" s="11"/>
      <c r="I136" s="71"/>
    </row>
    <row r="137" spans="1:9" ht="24" x14ac:dyDescent="0.25">
      <c r="A137" s="79"/>
      <c r="B137" s="102">
        <v>211</v>
      </c>
      <c r="C137" s="103" t="s">
        <v>74</v>
      </c>
      <c r="D137" s="88">
        <f>D138</f>
        <v>0</v>
      </c>
      <c r="E137" s="82"/>
      <c r="F137" s="89"/>
      <c r="G137" s="11"/>
      <c r="I137" s="71"/>
    </row>
    <row r="138" spans="1:9" ht="24" x14ac:dyDescent="0.25">
      <c r="A138" s="79"/>
      <c r="B138" s="43">
        <v>2117051</v>
      </c>
      <c r="C138" s="42" t="s">
        <v>70</v>
      </c>
      <c r="D138" s="81">
        <v>0</v>
      </c>
      <c r="E138" s="82"/>
      <c r="F138" s="82"/>
      <c r="G138" s="11"/>
      <c r="I138" s="71"/>
    </row>
    <row r="139" spans="1:9" x14ac:dyDescent="0.25">
      <c r="A139" s="79"/>
      <c r="B139" s="80"/>
      <c r="C139" s="80"/>
      <c r="D139" s="81"/>
      <c r="E139" s="82"/>
      <c r="F139" s="82"/>
      <c r="G139" s="11"/>
      <c r="I139" s="71"/>
    </row>
    <row r="140" spans="1:9" x14ac:dyDescent="0.25">
      <c r="A140" s="79"/>
      <c r="B140" s="80"/>
      <c r="C140" s="80"/>
      <c r="D140" s="81"/>
      <c r="E140" s="82"/>
      <c r="F140" s="82"/>
      <c r="G140" s="11"/>
      <c r="I140" s="71"/>
    </row>
    <row r="141" spans="1:9" x14ac:dyDescent="0.25">
      <c r="A141" s="79"/>
      <c r="B141" s="80"/>
      <c r="C141" s="41" t="s">
        <v>29</v>
      </c>
      <c r="D141" s="81"/>
      <c r="E141" s="82"/>
      <c r="F141" s="82"/>
      <c r="G141" s="11"/>
      <c r="I141" s="71"/>
    </row>
    <row r="142" spans="1:9" x14ac:dyDescent="0.25">
      <c r="A142" s="79"/>
      <c r="B142" s="80"/>
      <c r="C142" s="80"/>
      <c r="D142" s="81"/>
      <c r="E142" s="82"/>
      <c r="F142" s="82"/>
      <c r="G142" s="11"/>
      <c r="I142" s="71"/>
    </row>
    <row r="143" spans="1:9" x14ac:dyDescent="0.25">
      <c r="A143" s="79"/>
      <c r="B143" s="80"/>
      <c r="C143" s="80"/>
      <c r="D143" s="81"/>
      <c r="E143" s="82"/>
      <c r="F143" s="82"/>
      <c r="G143" s="11"/>
      <c r="I143" s="71"/>
    </row>
    <row r="144" spans="1:9" x14ac:dyDescent="0.25">
      <c r="A144" s="79"/>
      <c r="B144" s="80"/>
      <c r="C144" s="80"/>
      <c r="D144" s="81"/>
      <c r="E144" s="82"/>
      <c r="F144" s="82"/>
      <c r="G144" s="11"/>
      <c r="I144" s="71"/>
    </row>
    <row r="145" spans="1:9" x14ac:dyDescent="0.25">
      <c r="A145" s="79"/>
      <c r="B145" s="80"/>
      <c r="C145" s="80"/>
      <c r="D145" s="81"/>
      <c r="E145" s="82"/>
      <c r="F145" s="82"/>
      <c r="G145" s="11"/>
      <c r="I145" s="71"/>
    </row>
    <row r="146" spans="1:9" x14ac:dyDescent="0.25">
      <c r="A146" s="79"/>
      <c r="B146" s="80"/>
      <c r="C146" s="80"/>
      <c r="D146" s="81"/>
      <c r="E146" s="82"/>
      <c r="F146" s="82"/>
      <c r="G146" s="11"/>
      <c r="I146" s="71"/>
    </row>
    <row r="147" spans="1:9" x14ac:dyDescent="0.25">
      <c r="A147" s="79"/>
      <c r="B147" s="80"/>
      <c r="C147" s="80"/>
      <c r="D147" s="81"/>
      <c r="E147" s="82"/>
      <c r="F147" s="82"/>
      <c r="G147" s="11"/>
      <c r="I147" s="71"/>
    </row>
    <row r="148" spans="1:9" x14ac:dyDescent="0.25">
      <c r="A148" s="79"/>
      <c r="B148" s="80"/>
      <c r="C148" s="80"/>
      <c r="D148" s="81"/>
      <c r="E148" s="82"/>
      <c r="F148" s="82"/>
      <c r="G148" s="11"/>
      <c r="I148" s="71"/>
    </row>
    <row r="149" spans="1:9" x14ac:dyDescent="0.25">
      <c r="A149" s="79"/>
      <c r="B149" s="80"/>
      <c r="C149" s="80"/>
      <c r="D149" s="81"/>
      <c r="E149" s="82"/>
      <c r="F149" s="82"/>
      <c r="G149" s="11"/>
      <c r="I149" s="71"/>
    </row>
    <row r="150" spans="1:9" x14ac:dyDescent="0.25">
      <c r="A150" s="79"/>
      <c r="B150" s="80"/>
      <c r="C150" s="80"/>
      <c r="D150" s="81"/>
      <c r="E150" s="82"/>
      <c r="F150" s="82"/>
      <c r="G150" s="11"/>
      <c r="I150" s="71"/>
    </row>
    <row r="151" spans="1:9" x14ac:dyDescent="0.25">
      <c r="A151" s="75"/>
      <c r="B151" s="75"/>
      <c r="C151" s="75"/>
      <c r="D151" s="75"/>
      <c r="E151" s="75"/>
      <c r="F151" s="75"/>
      <c r="G151" s="11"/>
      <c r="I151" s="71"/>
    </row>
    <row r="152" spans="1:9" x14ac:dyDescent="0.25">
      <c r="A152" s="75"/>
      <c r="B152" s="75"/>
      <c r="C152" s="75"/>
      <c r="D152" s="75"/>
      <c r="E152" s="75"/>
      <c r="F152" s="75"/>
      <c r="G152" s="11"/>
      <c r="I152" s="71"/>
    </row>
    <row r="153" spans="1:9" x14ac:dyDescent="0.25">
      <c r="A153" s="75"/>
      <c r="B153" s="75"/>
      <c r="C153" s="75"/>
      <c r="D153" s="75"/>
      <c r="E153" s="75"/>
      <c r="F153" s="75"/>
      <c r="G153" s="11"/>
      <c r="I153" s="71"/>
    </row>
    <row r="154" spans="1:9" x14ac:dyDescent="0.25">
      <c r="A154" s="75"/>
      <c r="B154" s="75"/>
      <c r="C154" s="75"/>
      <c r="D154" s="75"/>
      <c r="E154" s="75"/>
      <c r="F154" s="75"/>
      <c r="H154">
        <v>56</v>
      </c>
      <c r="I154" s="71">
        <v>1269702745</v>
      </c>
    </row>
    <row r="155" spans="1:9" x14ac:dyDescent="0.25">
      <c r="A155" s="76"/>
      <c r="B155" s="77" t="s">
        <v>30</v>
      </c>
      <c r="C155" s="72" t="s">
        <v>31</v>
      </c>
      <c r="D155" s="76"/>
      <c r="E155" s="78"/>
      <c r="F155" s="76"/>
      <c r="I155" s="71"/>
    </row>
    <row r="156" spans="1:9" ht="30" x14ac:dyDescent="0.25">
      <c r="B156" s="33"/>
      <c r="C156" s="36" t="s">
        <v>32</v>
      </c>
      <c r="E156" s="73"/>
      <c r="I156" s="71"/>
    </row>
    <row r="157" spans="1:9" x14ac:dyDescent="0.25">
      <c r="I157" s="71"/>
    </row>
    <row r="158" spans="1:9" x14ac:dyDescent="0.25">
      <c r="A158" s="104" t="s">
        <v>33</v>
      </c>
      <c r="B158" s="104"/>
      <c r="C158" s="104"/>
      <c r="D158" s="104"/>
      <c r="E158" s="104"/>
      <c r="F158" s="104"/>
      <c r="G158" s="104"/>
      <c r="H158" s="104"/>
      <c r="I158" s="71"/>
    </row>
  </sheetData>
  <mergeCells count="12">
    <mergeCell ref="A158:H158"/>
    <mergeCell ref="B1:D1"/>
    <mergeCell ref="B2:D2"/>
    <mergeCell ref="E1:F2"/>
    <mergeCell ref="A1:A2"/>
    <mergeCell ref="G1:H2"/>
    <mergeCell ref="B7:B8"/>
    <mergeCell ref="C7:C8"/>
    <mergeCell ref="D7:D8"/>
    <mergeCell ref="E7:E8"/>
    <mergeCell ref="F7:F8"/>
    <mergeCell ref="H8:I8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Maria</cp:lastModifiedBy>
  <cp:lastPrinted>2018-02-09T13:39:28Z</cp:lastPrinted>
  <dcterms:created xsi:type="dcterms:W3CDTF">2018-02-06T19:44:50Z</dcterms:created>
  <dcterms:modified xsi:type="dcterms:W3CDTF">2018-03-05T21:17:28Z</dcterms:modified>
</cp:coreProperties>
</file>